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3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заказа'!$B$203:$B$203</definedName>
    <definedName name="ProductId109">'Бланк заказа'!$B$204:$B$204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заказа'!$B$316:$B$316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заказа'!$B$328:$B$328</definedName>
    <definedName name="ProductId175">'Бланк заказа'!$B$329:$B$329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заказа'!$B$340:$B$340</definedName>
    <definedName name="ProductId181">'Бланк заказа'!$B$346:$B$346</definedName>
    <definedName name="ProductId182">'Бланк заказа'!$B$347:$B$347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заказа'!$B$391:$B$391</definedName>
    <definedName name="ProductId208">'Бланк заказа'!$B$392:$B$392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заказа'!$B$400:$B$400</definedName>
    <definedName name="ProductId214">'Бланк заказа'!$B$401:$B$401</definedName>
    <definedName name="ProductId215">'Бланк заказа'!$B$402:$B$402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заказа'!$B$420:$B$420</definedName>
    <definedName name="ProductId226">'Бланк заказа'!$B$421:$B$421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заказа'!$B$441:$B$441</definedName>
    <definedName name="ProductId236">'Бланк заказа'!$B$442:$B$442</definedName>
    <definedName name="ProductId237">'Бланк заказа'!$B$446:$B$446</definedName>
    <definedName name="ProductId238">'Бланк заказа'!$B$447:$B$447</definedName>
    <definedName name="ProductId239">'Бланк заказа'!$B$451:$B$451</definedName>
    <definedName name="ProductId24">'Бланк заказа'!$B$70:$B$70</definedName>
    <definedName name="ProductId240">'Бланк заказа'!$B$452:$B$452</definedName>
    <definedName name="ProductId241">'Бланк заказа'!$B$456:$B$456</definedName>
    <definedName name="ProductId242">'Бланк заказа'!$B$457:$B$457</definedName>
    <definedName name="ProductId243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заказа'!$B$133:$B$133</definedName>
    <definedName name="ProductId67">'Бланк заказа'!$B$134:$B$134</definedName>
    <definedName name="ProductId68">'Бланк заказа'!$B$135:$B$135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заказа'!$V$203:$V$203</definedName>
    <definedName name="SalesQty109">'Бланк заказа'!$V$204:$V$204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заказа'!$V$316:$V$316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заказа'!$V$328:$V$328</definedName>
    <definedName name="SalesQty175">'Бланк заказа'!$V$329:$V$329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заказа'!$V$340:$V$340</definedName>
    <definedName name="SalesQty181">'Бланк заказа'!$V$346:$V$346</definedName>
    <definedName name="SalesQty182">'Бланк заказа'!$V$347:$V$347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заказа'!$V$391:$V$391</definedName>
    <definedName name="SalesQty208">'Бланк заказа'!$V$392:$V$392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заказа'!$V$400:$V$400</definedName>
    <definedName name="SalesQty214">'Бланк заказа'!$V$401:$V$401</definedName>
    <definedName name="SalesQty215">'Бланк заказа'!$V$402:$V$402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заказа'!$V$420:$V$420</definedName>
    <definedName name="SalesQty226">'Бланк заказа'!$V$421:$V$421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заказа'!$V$441:$V$441</definedName>
    <definedName name="SalesQty236">'Бланк заказа'!$V$442:$V$442</definedName>
    <definedName name="SalesQty237">'Бланк заказа'!$V$446:$V$446</definedName>
    <definedName name="SalesQty238">'Бланк заказа'!$V$447:$V$447</definedName>
    <definedName name="SalesQty239">'Бланк заказа'!$V$451:$V$451</definedName>
    <definedName name="SalesQty24">'Бланк заказа'!$V$70:$V$70</definedName>
    <definedName name="SalesQty240">'Бланк заказа'!$V$452:$V$452</definedName>
    <definedName name="SalesQty241">'Бланк заказа'!$V$456:$V$456</definedName>
    <definedName name="SalesQty242">'Бланк заказа'!$V$457:$V$457</definedName>
    <definedName name="SalesQty243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заказа'!$V$125:$V$125</definedName>
    <definedName name="SalesQty64">'Бланк заказа'!$V$126:$V$126</definedName>
    <definedName name="SalesQty65">'Бланк заказа'!$V$127:$V$127</definedName>
    <definedName name="SalesQty66">'Бланк заказа'!$V$133:$V$133</definedName>
    <definedName name="SalesQty67">'Бланк заказа'!$V$134:$V$134</definedName>
    <definedName name="SalesQty68">'Бланк заказа'!$V$135:$V$135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заказа'!$V$32:$V$32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заказа'!$W$203:$W$203</definedName>
    <definedName name="SalesRoundBox109">'Бланк заказа'!$W$204:$W$204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заказа'!$W$316:$W$316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заказа'!$W$328:$W$328</definedName>
    <definedName name="SalesRoundBox175">'Бланк заказа'!$W$329:$W$329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заказа'!$W$340:$W$340</definedName>
    <definedName name="SalesRoundBox181">'Бланк заказа'!$W$346:$W$346</definedName>
    <definedName name="SalesRoundBox182">'Бланк заказа'!$W$347:$W$347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заказа'!$W$391:$W$391</definedName>
    <definedName name="SalesRoundBox208">'Бланк заказа'!$W$392:$W$392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заказа'!$W$400:$W$400</definedName>
    <definedName name="SalesRoundBox214">'Бланк заказа'!$W$401:$W$401</definedName>
    <definedName name="SalesRoundBox215">'Бланк заказа'!$W$402:$W$402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заказа'!$W$420:$W$420</definedName>
    <definedName name="SalesRoundBox226">'Бланк заказа'!$W$421:$W$421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заказа'!$W$441:$W$441</definedName>
    <definedName name="SalesRoundBox236">'Бланк заказа'!$W$442:$W$442</definedName>
    <definedName name="SalesRoundBox237">'Бланк заказа'!$W$446:$W$446</definedName>
    <definedName name="SalesRoundBox238">'Бланк заказа'!$W$447:$W$447</definedName>
    <definedName name="SalesRoundBox239">'Бланк заказа'!$W$451:$W$451</definedName>
    <definedName name="SalesRoundBox24">'Бланк заказа'!$W$70:$W$70</definedName>
    <definedName name="SalesRoundBox240">'Бланк заказа'!$W$452:$W$452</definedName>
    <definedName name="SalesRoundBox241">'Бланк заказа'!$W$456:$W$456</definedName>
    <definedName name="SalesRoundBox242">'Бланк заказа'!$W$457:$W$457</definedName>
    <definedName name="SalesRoundBox243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заказа'!$W$125:$W$125</definedName>
    <definedName name="SalesRoundBox64">'Бланк заказа'!$W$126:$W$126</definedName>
    <definedName name="SalesRoundBox65">'Бланк заказа'!$W$127:$W$127</definedName>
    <definedName name="SalesRoundBox66">'Бланк заказа'!$W$133:$W$133</definedName>
    <definedName name="SalesRoundBox67">'Бланк заказа'!$W$134:$W$134</definedName>
    <definedName name="SalesRoundBox68">'Бланк заказа'!$W$135:$W$135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заказа'!$W$32:$W$32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заказа'!$U$203:$U$203</definedName>
    <definedName name="UnitOfMeasure109">'Бланк заказа'!$U$204:$U$204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заказа'!$U$316:$U$316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заказа'!$U$328:$U$328</definedName>
    <definedName name="UnitOfMeasure175">'Бланк заказа'!$U$329:$U$329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заказа'!$U$340:$U$340</definedName>
    <definedName name="UnitOfMeasure181">'Бланк заказа'!$U$346:$U$346</definedName>
    <definedName name="UnitOfMeasure182">'Бланк заказа'!$U$347:$U$347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заказа'!$U$391:$U$391</definedName>
    <definedName name="UnitOfMeasure208">'Бланк заказа'!$U$392:$U$392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заказа'!$U$400:$U$400</definedName>
    <definedName name="UnitOfMeasure214">'Бланк заказа'!$U$401:$U$401</definedName>
    <definedName name="UnitOfMeasure215">'Бланк заказа'!$U$402:$U$402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заказа'!$U$420:$U$420</definedName>
    <definedName name="UnitOfMeasure226">'Бланк заказа'!$U$421:$U$421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заказа'!$U$441:$U$441</definedName>
    <definedName name="UnitOfMeasure236">'Бланк заказа'!$U$442:$U$442</definedName>
    <definedName name="UnitOfMeasure237">'Бланк заказа'!$U$446:$U$446</definedName>
    <definedName name="UnitOfMeasure238">'Бланк заказа'!$U$447:$U$447</definedName>
    <definedName name="UnitOfMeasure239">'Бланк заказа'!$U$451:$U$451</definedName>
    <definedName name="UnitOfMeasure24">'Бланк заказа'!$U$70:$U$70</definedName>
    <definedName name="UnitOfMeasure240">'Бланк заказа'!$U$452:$U$452</definedName>
    <definedName name="UnitOfMeasure241">'Бланк заказа'!$U$456:$U$456</definedName>
    <definedName name="UnitOfMeasure242">'Бланк заказа'!$U$457:$U$457</definedName>
    <definedName name="UnitOfMeasure243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заказа'!$U$125:$U$125</definedName>
    <definedName name="UnitOfMeasure64">'Бланк заказа'!$U$126:$U$126</definedName>
    <definedName name="UnitOfMeasure65">'Бланк заказа'!$U$127:$U$127</definedName>
    <definedName name="UnitOfMeasure66">'Бланк заказа'!$U$133:$U$133</definedName>
    <definedName name="UnitOfMeasure67">'Бланк заказа'!$U$134:$U$134</definedName>
    <definedName name="UnitOfMeasure68">'Бланк заказа'!$U$135:$U$135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заказа'!$U$32:$U$32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7" i="2" l="1"/>
  <c r="V466" i="2"/>
  <c r="V468" i="2" s="1"/>
  <c r="W464" i="2"/>
  <c r="V464" i="2"/>
  <c r="V463" i="2"/>
  <c r="W462" i="2"/>
  <c r="U475" i="2" s="1"/>
  <c r="N462" i="2"/>
  <c r="V459" i="2"/>
  <c r="V458" i="2"/>
  <c r="W457" i="2"/>
  <c r="X457" i="2" s="1"/>
  <c r="W456" i="2"/>
  <c r="W459" i="2" s="1"/>
  <c r="V454" i="2"/>
  <c r="V453" i="2"/>
  <c r="W452" i="2"/>
  <c r="X452" i="2" s="1"/>
  <c r="X453" i="2" s="1"/>
  <c r="X451" i="2"/>
  <c r="W451" i="2"/>
  <c r="W453" i="2" s="1"/>
  <c r="V449" i="2"/>
  <c r="V448" i="2"/>
  <c r="W447" i="2"/>
  <c r="X447" i="2" s="1"/>
  <c r="W446" i="2"/>
  <c r="X446" i="2" s="1"/>
  <c r="X448" i="2" s="1"/>
  <c r="V444" i="2"/>
  <c r="V443" i="2"/>
  <c r="X442" i="2"/>
  <c r="W442" i="2"/>
  <c r="W441" i="2"/>
  <c r="X441" i="2" s="1"/>
  <c r="X443" i="2" s="1"/>
  <c r="W437" i="2"/>
  <c r="V437" i="2"/>
  <c r="W436" i="2"/>
  <c r="V436" i="2"/>
  <c r="W435" i="2"/>
  <c r="X435" i="2" s="1"/>
  <c r="N435" i="2"/>
  <c r="X434" i="2"/>
  <c r="X436" i="2" s="1"/>
  <c r="W434" i="2"/>
  <c r="N434" i="2"/>
  <c r="V432" i="2"/>
  <c r="V431" i="2"/>
  <c r="X430" i="2"/>
  <c r="W430" i="2"/>
  <c r="X429" i="2"/>
  <c r="W429" i="2"/>
  <c r="X428" i="2"/>
  <c r="W428" i="2"/>
  <c r="W427" i="2"/>
  <c r="X427" i="2" s="1"/>
  <c r="N427" i="2"/>
  <c r="W426" i="2"/>
  <c r="X426" i="2" s="1"/>
  <c r="N426" i="2"/>
  <c r="X425" i="2"/>
  <c r="X431" i="2" s="1"/>
  <c r="W425" i="2"/>
  <c r="N425" i="2"/>
  <c r="V423" i="2"/>
  <c r="V422" i="2"/>
  <c r="X421" i="2"/>
  <c r="W421" i="2"/>
  <c r="N421" i="2"/>
  <c r="W420" i="2"/>
  <c r="W422" i="2" s="1"/>
  <c r="N420" i="2"/>
  <c r="V418" i="2"/>
  <c r="V417" i="2"/>
  <c r="W416" i="2"/>
  <c r="X416" i="2" s="1"/>
  <c r="N416" i="2"/>
  <c r="W415" i="2"/>
  <c r="X415" i="2" s="1"/>
  <c r="N415" i="2"/>
  <c r="W414" i="2"/>
  <c r="X414" i="2" s="1"/>
  <c r="N414" i="2"/>
  <c r="X413" i="2"/>
  <c r="W413" i="2"/>
  <c r="N413" i="2"/>
  <c r="W412" i="2"/>
  <c r="X412" i="2" s="1"/>
  <c r="N412" i="2"/>
  <c r="W411" i="2"/>
  <c r="X411" i="2" s="1"/>
  <c r="N411" i="2"/>
  <c r="W410" i="2"/>
  <c r="X410" i="2" s="1"/>
  <c r="N410" i="2"/>
  <c r="X409" i="2"/>
  <c r="W409" i="2"/>
  <c r="N409" i="2"/>
  <c r="W408" i="2"/>
  <c r="X408" i="2" s="1"/>
  <c r="N408" i="2"/>
  <c r="V404" i="2"/>
  <c r="V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X398" i="2"/>
  <c r="W398" i="2"/>
  <c r="N398" i="2"/>
  <c r="W397" i="2"/>
  <c r="W404" i="2" s="1"/>
  <c r="N397" i="2"/>
  <c r="X396" i="2"/>
  <c r="W396" i="2"/>
  <c r="N396" i="2"/>
  <c r="V394" i="2"/>
  <c r="V393" i="2"/>
  <c r="X392" i="2"/>
  <c r="W392" i="2"/>
  <c r="N392" i="2"/>
  <c r="W391" i="2"/>
  <c r="X391" i="2" s="1"/>
  <c r="X393" i="2" s="1"/>
  <c r="N391" i="2"/>
  <c r="V388" i="2"/>
  <c r="V387" i="2"/>
  <c r="W386" i="2"/>
  <c r="X386" i="2" s="1"/>
  <c r="W385" i="2"/>
  <c r="W388" i="2" s="1"/>
  <c r="V383" i="2"/>
  <c r="V382" i="2"/>
  <c r="X381" i="2"/>
  <c r="W381" i="2"/>
  <c r="X380" i="2"/>
  <c r="W380" i="2"/>
  <c r="X379" i="2"/>
  <c r="W379" i="2"/>
  <c r="W378" i="2"/>
  <c r="X378" i="2" s="1"/>
  <c r="X382" i="2" s="1"/>
  <c r="W376" i="2"/>
  <c r="V376" i="2"/>
  <c r="V375" i="2"/>
  <c r="W374" i="2"/>
  <c r="W375" i="2" s="1"/>
  <c r="N374" i="2"/>
  <c r="V372" i="2"/>
  <c r="W371" i="2"/>
  <c r="V371" i="2"/>
  <c r="W370" i="2"/>
  <c r="X370" i="2" s="1"/>
  <c r="N370" i="2"/>
  <c r="X369" i="2"/>
  <c r="W369" i="2"/>
  <c r="N369" i="2"/>
  <c r="W368" i="2"/>
  <c r="X368" i="2" s="1"/>
  <c r="N368" i="2"/>
  <c r="W367" i="2"/>
  <c r="X367" i="2" s="1"/>
  <c r="N367" i="2"/>
  <c r="V365" i="2"/>
  <c r="V364" i="2"/>
  <c r="X363" i="2"/>
  <c r="W363" i="2"/>
  <c r="X362" i="2"/>
  <c r="W362" i="2"/>
  <c r="N362" i="2"/>
  <c r="W361" i="2"/>
  <c r="X361" i="2" s="1"/>
  <c r="N361" i="2"/>
  <c r="W360" i="2"/>
  <c r="X360" i="2" s="1"/>
  <c r="N360" i="2"/>
  <c r="W359" i="2"/>
  <c r="X359" i="2" s="1"/>
  <c r="N359" i="2"/>
  <c r="X358" i="2"/>
  <c r="W358" i="2"/>
  <c r="N358" i="2"/>
  <c r="W357" i="2"/>
  <c r="X357" i="2" s="1"/>
  <c r="N357" i="2"/>
  <c r="W356" i="2"/>
  <c r="X356" i="2" s="1"/>
  <c r="N356" i="2"/>
  <c r="W355" i="2"/>
  <c r="X355" i="2" s="1"/>
  <c r="N355" i="2"/>
  <c r="X354" i="2"/>
  <c r="W354" i="2"/>
  <c r="N354" i="2"/>
  <c r="W353" i="2"/>
  <c r="W364" i="2" s="1"/>
  <c r="N353" i="2"/>
  <c r="W352" i="2"/>
  <c r="X352" i="2" s="1"/>
  <c r="N352" i="2"/>
  <c r="W351" i="2"/>
  <c r="W365" i="2" s="1"/>
  <c r="N351" i="2"/>
  <c r="W349" i="2"/>
  <c r="V349" i="2"/>
  <c r="W348" i="2"/>
  <c r="V348" i="2"/>
  <c r="W347" i="2"/>
  <c r="X347" i="2" s="1"/>
  <c r="N347" i="2"/>
  <c r="X346" i="2"/>
  <c r="W346" i="2"/>
  <c r="Q475" i="2" s="1"/>
  <c r="N346" i="2"/>
  <c r="W342" i="2"/>
  <c r="V342" i="2"/>
  <c r="W341" i="2"/>
  <c r="V341" i="2"/>
  <c r="X340" i="2"/>
  <c r="X341" i="2" s="1"/>
  <c r="W340" i="2"/>
  <c r="N340" i="2"/>
  <c r="V338" i="2"/>
  <c r="V337" i="2"/>
  <c r="X336" i="2"/>
  <c r="W336" i="2"/>
  <c r="N336" i="2"/>
  <c r="W335" i="2"/>
  <c r="X335" i="2" s="1"/>
  <c r="N335" i="2"/>
  <c r="W334" i="2"/>
  <c r="X334" i="2" s="1"/>
  <c r="N334" i="2"/>
  <c r="W333" i="2"/>
  <c r="W338" i="2" s="1"/>
  <c r="N333" i="2"/>
  <c r="W331" i="2"/>
  <c r="V331" i="2"/>
  <c r="W330" i="2"/>
  <c r="V330" i="2"/>
  <c r="W329" i="2"/>
  <c r="X329" i="2" s="1"/>
  <c r="N329" i="2"/>
  <c r="X328" i="2"/>
  <c r="X330" i="2" s="1"/>
  <c r="W328" i="2"/>
  <c r="N328" i="2"/>
  <c r="V326" i="2"/>
  <c r="V325" i="2"/>
  <c r="X324" i="2"/>
  <c r="W324" i="2"/>
  <c r="N324" i="2"/>
  <c r="W323" i="2"/>
  <c r="X323" i="2" s="1"/>
  <c r="N323" i="2"/>
  <c r="X322" i="2"/>
  <c r="W322" i="2"/>
  <c r="N322" i="2"/>
  <c r="W321" i="2"/>
  <c r="W325" i="2" s="1"/>
  <c r="N321" i="2"/>
  <c r="W318" i="2"/>
  <c r="V318" i="2"/>
  <c r="V317" i="2"/>
  <c r="W316" i="2"/>
  <c r="W317" i="2" s="1"/>
  <c r="N316" i="2"/>
  <c r="W314" i="2"/>
  <c r="V314" i="2"/>
  <c r="W313" i="2"/>
  <c r="V313" i="2"/>
  <c r="W312" i="2"/>
  <c r="X312" i="2" s="1"/>
  <c r="X313" i="2" s="1"/>
  <c r="N312" i="2"/>
  <c r="W310" i="2"/>
  <c r="V310" i="2"/>
  <c r="V309" i="2"/>
  <c r="W308" i="2"/>
  <c r="X308" i="2" s="1"/>
  <c r="N308" i="2"/>
  <c r="X307" i="2"/>
  <c r="W307" i="2"/>
  <c r="W306" i="2"/>
  <c r="X306" i="2" s="1"/>
  <c r="N306" i="2"/>
  <c r="V304" i="2"/>
  <c r="V303" i="2"/>
  <c r="W302" i="2"/>
  <c r="X302" i="2" s="1"/>
  <c r="N302" i="2"/>
  <c r="W301" i="2"/>
  <c r="X301" i="2" s="1"/>
  <c r="N301" i="2"/>
  <c r="X300" i="2"/>
  <c r="W300" i="2"/>
  <c r="X299" i="2"/>
  <c r="W299" i="2"/>
  <c r="N299" i="2"/>
  <c r="W298" i="2"/>
  <c r="X298" i="2" s="1"/>
  <c r="N298" i="2"/>
  <c r="X297" i="2"/>
  <c r="W297" i="2"/>
  <c r="N297" i="2"/>
  <c r="W296" i="2"/>
  <c r="X296" i="2" s="1"/>
  <c r="N296" i="2"/>
  <c r="X295" i="2"/>
  <c r="X303" i="2" s="1"/>
  <c r="W295" i="2"/>
  <c r="O475" i="2" s="1"/>
  <c r="N295" i="2"/>
  <c r="V291" i="2"/>
  <c r="W290" i="2"/>
  <c r="V290" i="2"/>
  <c r="W289" i="2"/>
  <c r="X289" i="2" s="1"/>
  <c r="X290" i="2" s="1"/>
  <c r="N289" i="2"/>
  <c r="V287" i="2"/>
  <c r="V286" i="2"/>
  <c r="W285" i="2"/>
  <c r="X285" i="2" s="1"/>
  <c r="X286" i="2" s="1"/>
  <c r="N285" i="2"/>
  <c r="V283" i="2"/>
  <c r="X282" i="2"/>
  <c r="W282" i="2"/>
  <c r="V282" i="2"/>
  <c r="X281" i="2"/>
  <c r="W281" i="2"/>
  <c r="W283" i="2" s="1"/>
  <c r="N281" i="2"/>
  <c r="V279" i="2"/>
  <c r="W278" i="2"/>
  <c r="V278" i="2"/>
  <c r="W277" i="2"/>
  <c r="X277" i="2" s="1"/>
  <c r="X278" i="2" s="1"/>
  <c r="N277" i="2"/>
  <c r="V274" i="2"/>
  <c r="V273" i="2"/>
  <c r="W272" i="2"/>
  <c r="X272" i="2" s="1"/>
  <c r="N272" i="2"/>
  <c r="W271" i="2"/>
  <c r="X271" i="2" s="1"/>
  <c r="N271" i="2"/>
  <c r="V269" i="2"/>
  <c r="V268" i="2"/>
  <c r="W267" i="2"/>
  <c r="X267" i="2" s="1"/>
  <c r="N267" i="2"/>
  <c r="X266" i="2"/>
  <c r="W266" i="2"/>
  <c r="N266" i="2"/>
  <c r="W265" i="2"/>
  <c r="X265" i="2" s="1"/>
  <c r="N265" i="2"/>
  <c r="X264" i="2"/>
  <c r="W264" i="2"/>
  <c r="X263" i="2"/>
  <c r="W263" i="2"/>
  <c r="N263" i="2"/>
  <c r="W262" i="2"/>
  <c r="X262" i="2" s="1"/>
  <c r="N262" i="2"/>
  <c r="W261" i="2"/>
  <c r="X261" i="2" s="1"/>
  <c r="N261" i="2"/>
  <c r="V258" i="2"/>
  <c r="V257" i="2"/>
  <c r="W256" i="2"/>
  <c r="X256" i="2" s="1"/>
  <c r="N256" i="2"/>
  <c r="W255" i="2"/>
  <c r="X255" i="2" s="1"/>
  <c r="N255" i="2"/>
  <c r="X254" i="2"/>
  <c r="W254" i="2"/>
  <c r="W258" i="2" s="1"/>
  <c r="N254" i="2"/>
  <c r="V252" i="2"/>
  <c r="V251" i="2"/>
  <c r="X250" i="2"/>
  <c r="W250" i="2"/>
  <c r="N250" i="2"/>
  <c r="W249" i="2"/>
  <c r="X249" i="2" s="1"/>
  <c r="W248" i="2"/>
  <c r="W251" i="2" s="1"/>
  <c r="V246" i="2"/>
  <c r="V245" i="2"/>
  <c r="X244" i="2"/>
  <c r="W244" i="2"/>
  <c r="N244" i="2"/>
  <c r="W243" i="2"/>
  <c r="W245" i="2" s="1"/>
  <c r="N243" i="2"/>
  <c r="X242" i="2"/>
  <c r="W242" i="2"/>
  <c r="W246" i="2" s="1"/>
  <c r="N242" i="2"/>
  <c r="V240" i="2"/>
  <c r="V239" i="2"/>
  <c r="W238" i="2"/>
  <c r="X238" i="2" s="1"/>
  <c r="N238" i="2"/>
  <c r="W237" i="2"/>
  <c r="X237" i="2" s="1"/>
  <c r="N237" i="2"/>
  <c r="X236" i="2"/>
  <c r="W236" i="2"/>
  <c r="N236" i="2"/>
  <c r="W235" i="2"/>
  <c r="X235" i="2" s="1"/>
  <c r="N235" i="2"/>
  <c r="W234" i="2"/>
  <c r="X234" i="2" s="1"/>
  <c r="X233" i="2"/>
  <c r="W233" i="2"/>
  <c r="X232" i="2"/>
  <c r="W232" i="2"/>
  <c r="N232" i="2"/>
  <c r="W231" i="2"/>
  <c r="W240" i="2" s="1"/>
  <c r="N231" i="2"/>
  <c r="X230" i="2"/>
  <c r="W230" i="2"/>
  <c r="N230" i="2"/>
  <c r="V228" i="2"/>
  <c r="V227" i="2"/>
  <c r="X226" i="2"/>
  <c r="W226" i="2"/>
  <c r="N226" i="2"/>
  <c r="W225" i="2"/>
  <c r="X225" i="2" s="1"/>
  <c r="N225" i="2"/>
  <c r="W224" i="2"/>
  <c r="X224" i="2" s="1"/>
  <c r="X227" i="2" s="1"/>
  <c r="N224" i="2"/>
  <c r="V222" i="2"/>
  <c r="V221" i="2"/>
  <c r="W220" i="2"/>
  <c r="X220" i="2" s="1"/>
  <c r="X221" i="2" s="1"/>
  <c r="N220" i="2"/>
  <c r="V218" i="2"/>
  <c r="V217" i="2"/>
  <c r="X216" i="2"/>
  <c r="W216" i="2"/>
  <c r="N216" i="2"/>
  <c r="W215" i="2"/>
  <c r="X215" i="2" s="1"/>
  <c r="N215" i="2"/>
  <c r="X214" i="2"/>
  <c r="W214" i="2"/>
  <c r="N214" i="2"/>
  <c r="W213" i="2"/>
  <c r="X213" i="2" s="1"/>
  <c r="N213" i="2"/>
  <c r="X212" i="2"/>
  <c r="W212" i="2"/>
  <c r="N212" i="2"/>
  <c r="W211" i="2"/>
  <c r="X211" i="2" s="1"/>
  <c r="N211" i="2"/>
  <c r="X210" i="2"/>
  <c r="W210" i="2"/>
  <c r="N210" i="2"/>
  <c r="W209" i="2"/>
  <c r="X209" i="2" s="1"/>
  <c r="N209" i="2"/>
  <c r="X208" i="2"/>
  <c r="W208" i="2"/>
  <c r="N208" i="2"/>
  <c r="W207" i="2"/>
  <c r="X207" i="2" s="1"/>
  <c r="N207" i="2"/>
  <c r="X206" i="2"/>
  <c r="W206" i="2"/>
  <c r="N206" i="2"/>
  <c r="W205" i="2"/>
  <c r="X205" i="2" s="1"/>
  <c r="N205" i="2"/>
  <c r="X204" i="2"/>
  <c r="W204" i="2"/>
  <c r="N204" i="2"/>
  <c r="W203" i="2"/>
  <c r="W218" i="2" s="1"/>
  <c r="N203" i="2"/>
  <c r="W200" i="2"/>
  <c r="V200" i="2"/>
  <c r="W199" i="2"/>
  <c r="V199" i="2"/>
  <c r="W198" i="2"/>
  <c r="X198" i="2" s="1"/>
  <c r="X199" i="2" s="1"/>
  <c r="N198" i="2"/>
  <c r="V195" i="2"/>
  <c r="W194" i="2"/>
  <c r="V194" i="2"/>
  <c r="W193" i="2"/>
  <c r="X193" i="2" s="1"/>
  <c r="N193" i="2"/>
  <c r="X192" i="2"/>
  <c r="W192" i="2"/>
  <c r="N192" i="2"/>
  <c r="W191" i="2"/>
  <c r="X191" i="2" s="1"/>
  <c r="W190" i="2"/>
  <c r="X190" i="2" s="1"/>
  <c r="V188" i="2"/>
  <c r="V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X178" i="2"/>
  <c r="W178" i="2"/>
  <c r="N178" i="2"/>
  <c r="W177" i="2"/>
  <c r="X177" i="2" s="1"/>
  <c r="W176" i="2"/>
  <c r="X176" i="2" s="1"/>
  <c r="W175" i="2"/>
  <c r="X175" i="2" s="1"/>
  <c r="N175" i="2"/>
  <c r="W174" i="2"/>
  <c r="X174" i="2" s="1"/>
  <c r="N174" i="2"/>
  <c r="W173" i="2"/>
  <c r="X173" i="2" s="1"/>
  <c r="W172" i="2"/>
  <c r="X172" i="2" s="1"/>
  <c r="N172" i="2"/>
  <c r="W171" i="2"/>
  <c r="X171" i="2" s="1"/>
  <c r="X170" i="2"/>
  <c r="W170" i="2"/>
  <c r="N170" i="2"/>
  <c r="V168" i="2"/>
  <c r="V167" i="2"/>
  <c r="X166" i="2"/>
  <c r="W166" i="2"/>
  <c r="N166" i="2"/>
  <c r="W165" i="2"/>
  <c r="X165" i="2" s="1"/>
  <c r="N165" i="2"/>
  <c r="W164" i="2"/>
  <c r="X164" i="2" s="1"/>
  <c r="N164" i="2"/>
  <c r="W163" i="2"/>
  <c r="X163" i="2" s="1"/>
  <c r="N163" i="2"/>
  <c r="W161" i="2"/>
  <c r="V161" i="2"/>
  <c r="W160" i="2"/>
  <c r="V160" i="2"/>
  <c r="W159" i="2"/>
  <c r="X159" i="2" s="1"/>
  <c r="N159" i="2"/>
  <c r="X158" i="2"/>
  <c r="X160" i="2" s="1"/>
  <c r="W158" i="2"/>
  <c r="V156" i="2"/>
  <c r="V155" i="2"/>
  <c r="W154" i="2"/>
  <c r="X154" i="2" s="1"/>
  <c r="N154" i="2"/>
  <c r="W153" i="2"/>
  <c r="X153" i="2" s="1"/>
  <c r="X155" i="2" s="1"/>
  <c r="N153" i="2"/>
  <c r="V150" i="2"/>
  <c r="V149" i="2"/>
  <c r="W148" i="2"/>
  <c r="X148" i="2" s="1"/>
  <c r="X147" i="2"/>
  <c r="W147" i="2"/>
  <c r="N147" i="2"/>
  <c r="W146" i="2"/>
  <c r="X146" i="2" s="1"/>
  <c r="N146" i="2"/>
  <c r="X145" i="2"/>
  <c r="W145" i="2"/>
  <c r="N145" i="2"/>
  <c r="W144" i="2"/>
  <c r="X144" i="2" s="1"/>
  <c r="N144" i="2"/>
  <c r="X143" i="2"/>
  <c r="W143" i="2"/>
  <c r="N143" i="2"/>
  <c r="W142" i="2"/>
  <c r="X142" i="2" s="1"/>
  <c r="N142" i="2"/>
  <c r="X141" i="2"/>
  <c r="W141" i="2"/>
  <c r="N141" i="2"/>
  <c r="W140" i="2"/>
  <c r="H475" i="2" s="1"/>
  <c r="N140" i="2"/>
  <c r="V137" i="2"/>
  <c r="V136" i="2"/>
  <c r="W135" i="2"/>
  <c r="X135" i="2" s="1"/>
  <c r="N135" i="2"/>
  <c r="X134" i="2"/>
  <c r="W134" i="2"/>
  <c r="N134" i="2"/>
  <c r="W133" i="2"/>
  <c r="G475" i="2" s="1"/>
  <c r="N133" i="2"/>
  <c r="V129" i="2"/>
  <c r="V128" i="2"/>
  <c r="W127" i="2"/>
  <c r="X127" i="2" s="1"/>
  <c r="N127" i="2"/>
  <c r="W126" i="2"/>
  <c r="X126" i="2" s="1"/>
  <c r="N126" i="2"/>
  <c r="W125" i="2"/>
  <c r="F475" i="2" s="1"/>
  <c r="V122" i="2"/>
  <c r="V121" i="2"/>
  <c r="X120" i="2"/>
  <c r="W120" i="2"/>
  <c r="W119" i="2"/>
  <c r="X119" i="2" s="1"/>
  <c r="N119" i="2"/>
  <c r="W118" i="2"/>
  <c r="X118" i="2" s="1"/>
  <c r="W117" i="2"/>
  <c r="W122" i="2" s="1"/>
  <c r="W116" i="2"/>
  <c r="X116" i="2" s="1"/>
  <c r="N116" i="2"/>
  <c r="X115" i="2"/>
  <c r="W115" i="2"/>
  <c r="N115" i="2"/>
  <c r="V113" i="2"/>
  <c r="V112" i="2"/>
  <c r="X111" i="2"/>
  <c r="W111" i="2"/>
  <c r="X110" i="2"/>
  <c r="W110" i="2"/>
  <c r="N110" i="2"/>
  <c r="W109" i="2"/>
  <c r="X109" i="2" s="1"/>
  <c r="W108" i="2"/>
  <c r="X108" i="2" s="1"/>
  <c r="W107" i="2"/>
  <c r="X107" i="2" s="1"/>
  <c r="W106" i="2"/>
  <c r="X106" i="2" s="1"/>
  <c r="N106" i="2"/>
  <c r="X105" i="2"/>
  <c r="W105" i="2"/>
  <c r="X104" i="2"/>
  <c r="W104" i="2"/>
  <c r="W103" i="2"/>
  <c r="X103" i="2" s="1"/>
  <c r="V101" i="2"/>
  <c r="V100" i="2"/>
  <c r="W99" i="2"/>
  <c r="X99" i="2" s="1"/>
  <c r="N99" i="2"/>
  <c r="X98" i="2"/>
  <c r="W98" i="2"/>
  <c r="N98" i="2"/>
  <c r="W97" i="2"/>
  <c r="X97" i="2" s="1"/>
  <c r="N97" i="2"/>
  <c r="W96" i="2"/>
  <c r="X96" i="2" s="1"/>
  <c r="N96" i="2"/>
  <c r="W95" i="2"/>
  <c r="X95" i="2" s="1"/>
  <c r="N95" i="2"/>
  <c r="X94" i="2"/>
  <c r="W94" i="2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W87" i="2"/>
  <c r="X87" i="2" s="1"/>
  <c r="N87" i="2"/>
  <c r="X86" i="2"/>
  <c r="W86" i="2"/>
  <c r="X85" i="2"/>
  <c r="W85" i="2"/>
  <c r="X84" i="2"/>
  <c r="W84" i="2"/>
  <c r="W83" i="2"/>
  <c r="X83" i="2" s="1"/>
  <c r="N83" i="2"/>
  <c r="W82" i="2"/>
  <c r="X82" i="2" s="1"/>
  <c r="X89" i="2" s="1"/>
  <c r="V80" i="2"/>
  <c r="V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X66" i="2"/>
  <c r="W66" i="2"/>
  <c r="N66" i="2"/>
  <c r="W65" i="2"/>
  <c r="X65" i="2" s="1"/>
  <c r="W64" i="2"/>
  <c r="X64" i="2" s="1"/>
  <c r="N64" i="2"/>
  <c r="W63" i="2"/>
  <c r="E475" i="2" s="1"/>
  <c r="V60" i="2"/>
  <c r="V59" i="2"/>
  <c r="W58" i="2"/>
  <c r="X58" i="2" s="1"/>
  <c r="W57" i="2"/>
  <c r="X57" i="2" s="1"/>
  <c r="N57" i="2"/>
  <c r="W56" i="2"/>
  <c r="X56" i="2" s="1"/>
  <c r="X55" i="2"/>
  <c r="X59" i="2" s="1"/>
  <c r="W55" i="2"/>
  <c r="D475" i="2" s="1"/>
  <c r="N55" i="2"/>
  <c r="W52" i="2"/>
  <c r="V52" i="2"/>
  <c r="W51" i="2"/>
  <c r="V51" i="2"/>
  <c r="X50" i="2"/>
  <c r="X51" i="2" s="1"/>
  <c r="W50" i="2"/>
  <c r="C475" i="2" s="1"/>
  <c r="N50" i="2"/>
  <c r="W46" i="2"/>
  <c r="V46" i="2"/>
  <c r="W45" i="2"/>
  <c r="V45" i="2"/>
  <c r="X44" i="2"/>
  <c r="X45" i="2" s="1"/>
  <c r="W44" i="2"/>
  <c r="N44" i="2"/>
  <c r="W42" i="2"/>
  <c r="V42" i="2"/>
  <c r="V41" i="2"/>
  <c r="X40" i="2"/>
  <c r="X41" i="2" s="1"/>
  <c r="W40" i="2"/>
  <c r="W41" i="2" s="1"/>
  <c r="N40" i="2"/>
  <c r="W38" i="2"/>
  <c r="V38" i="2"/>
  <c r="W37" i="2"/>
  <c r="V37" i="2"/>
  <c r="X36" i="2"/>
  <c r="X37" i="2" s="1"/>
  <c r="W36" i="2"/>
  <c r="N36" i="2"/>
  <c r="V34" i="2"/>
  <c r="V33" i="2"/>
  <c r="X32" i="2"/>
  <c r="W32" i="2"/>
  <c r="N32" i="2"/>
  <c r="W31" i="2"/>
  <c r="X31" i="2" s="1"/>
  <c r="N31" i="2"/>
  <c r="W30" i="2"/>
  <c r="X30" i="2" s="1"/>
  <c r="N30" i="2"/>
  <c r="W29" i="2"/>
  <c r="X29" i="2" s="1"/>
  <c r="N29" i="2"/>
  <c r="X28" i="2"/>
  <c r="W28" i="2"/>
  <c r="W27" i="2"/>
  <c r="X27" i="2" s="1"/>
  <c r="N27" i="2"/>
  <c r="W26" i="2"/>
  <c r="X26" i="2" s="1"/>
  <c r="N26" i="2"/>
  <c r="W24" i="2"/>
  <c r="V24" i="2"/>
  <c r="V465" i="2" s="1"/>
  <c r="V23" i="2"/>
  <c r="V469" i="2" s="1"/>
  <c r="W22" i="2"/>
  <c r="W467" i="2" s="1"/>
  <c r="N22" i="2"/>
  <c r="H10" i="2"/>
  <c r="A9" i="2"/>
  <c r="F10" i="2" s="1"/>
  <c r="D7" i="2"/>
  <c r="O6" i="2"/>
  <c r="N2" i="2"/>
  <c r="X371" i="2" l="1"/>
  <c r="X100" i="2"/>
  <c r="X268" i="2"/>
  <c r="X257" i="2"/>
  <c r="X417" i="2"/>
  <c r="X33" i="2"/>
  <c r="X194" i="2"/>
  <c r="X273" i="2"/>
  <c r="X309" i="2"/>
  <c r="X348" i="2"/>
  <c r="X112" i="2"/>
  <c r="X167" i="2"/>
  <c r="X187" i="2"/>
  <c r="X22" i="2"/>
  <c r="X23" i="2" s="1"/>
  <c r="X140" i="2"/>
  <c r="X149" i="2" s="1"/>
  <c r="W155" i="2"/>
  <c r="X203" i="2"/>
  <c r="X217" i="2" s="1"/>
  <c r="X231" i="2"/>
  <c r="X239" i="2" s="1"/>
  <c r="W279" i="2"/>
  <c r="W291" i="2"/>
  <c r="X321" i="2"/>
  <c r="X325" i="2" s="1"/>
  <c r="X385" i="2"/>
  <c r="X387" i="2" s="1"/>
  <c r="X397" i="2"/>
  <c r="X403" i="2" s="1"/>
  <c r="W417" i="2"/>
  <c r="W448" i="2"/>
  <c r="W454" i="2"/>
  <c r="X462" i="2"/>
  <c r="X463" i="2" s="1"/>
  <c r="I475" i="2"/>
  <c r="W137" i="2"/>
  <c r="W89" i="2"/>
  <c r="W149" i="2"/>
  <c r="W195" i="2"/>
  <c r="W221" i="2"/>
  <c r="W257" i="2"/>
  <c r="W273" i="2"/>
  <c r="W286" i="2"/>
  <c r="W303" i="2"/>
  <c r="W372" i="2"/>
  <c r="J475" i="2"/>
  <c r="W239" i="2"/>
  <c r="W23" i="2"/>
  <c r="W59" i="2"/>
  <c r="W252" i="2"/>
  <c r="W268" i="2"/>
  <c r="W309" i="2"/>
  <c r="W326" i="2"/>
  <c r="W423" i="2"/>
  <c r="X456" i="2"/>
  <c r="X458" i="2" s="1"/>
  <c r="W463" i="2"/>
  <c r="L475" i="2"/>
  <c r="W79" i="2"/>
  <c r="W121" i="2"/>
  <c r="W156" i="2"/>
  <c r="W167" i="2"/>
  <c r="W227" i="2"/>
  <c r="W337" i="2"/>
  <c r="W393" i="2"/>
  <c r="W418" i="2"/>
  <c r="W443" i="2"/>
  <c r="W449" i="2"/>
  <c r="M475" i="2"/>
  <c r="X353" i="2"/>
  <c r="W33" i="2"/>
  <c r="F9" i="2"/>
  <c r="W90" i="2"/>
  <c r="W128" i="2"/>
  <c r="W150" i="2"/>
  <c r="W222" i="2"/>
  <c r="X248" i="2"/>
  <c r="X251" i="2" s="1"/>
  <c r="W274" i="2"/>
  <c r="W287" i="2"/>
  <c r="W304" i="2"/>
  <c r="X316" i="2"/>
  <c r="X317" i="2" s="1"/>
  <c r="X333" i="2"/>
  <c r="X337" i="2" s="1"/>
  <c r="X351" i="2"/>
  <c r="X364" i="2" s="1"/>
  <c r="X374" i="2"/>
  <c r="X375" i="2" s="1"/>
  <c r="W387" i="2"/>
  <c r="W403" i="2"/>
  <c r="N475" i="2"/>
  <c r="W217" i="2"/>
  <c r="W269" i="2"/>
  <c r="B475" i="2"/>
  <c r="X133" i="2"/>
  <c r="X136" i="2" s="1"/>
  <c r="H9" i="2"/>
  <c r="W60" i="2"/>
  <c r="W465" i="2" s="1"/>
  <c r="J9" i="2"/>
  <c r="W100" i="2"/>
  <c r="X117" i="2"/>
  <c r="X121" i="2" s="1"/>
  <c r="W136" i="2"/>
  <c r="W168" i="2"/>
  <c r="W228" i="2"/>
  <c r="X243" i="2"/>
  <c r="X245" i="2" s="1"/>
  <c r="W394" i="2"/>
  <c r="X420" i="2"/>
  <c r="X422" i="2" s="1"/>
  <c r="W444" i="2"/>
  <c r="W458" i="2"/>
  <c r="P475" i="2"/>
  <c r="W80" i="2"/>
  <c r="A10" i="2"/>
  <c r="W382" i="2"/>
  <c r="W431" i="2"/>
  <c r="W101" i="2"/>
  <c r="W113" i="2"/>
  <c r="W188" i="2"/>
  <c r="W34" i="2"/>
  <c r="X63" i="2"/>
  <c r="X79" i="2" s="1"/>
  <c r="W112" i="2"/>
  <c r="W129" i="2"/>
  <c r="W187" i="2"/>
  <c r="X125" i="2"/>
  <c r="X128" i="2" s="1"/>
  <c r="R475" i="2"/>
  <c r="W466" i="2"/>
  <c r="W468" i="2" s="1"/>
  <c r="S475" i="2"/>
  <c r="T475" i="2"/>
  <c r="W383" i="2"/>
  <c r="W432" i="2"/>
  <c r="X470" i="2" l="1"/>
  <c r="W469" i="2"/>
</calcChain>
</file>

<file path=xl/sharedStrings.xml><?xml version="1.0" encoding="utf-8"?>
<sst xmlns="http://schemas.openxmlformats.org/spreadsheetml/2006/main" count="3002" uniqueCount="678">
  <si>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</si>
  <si>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</si>
  <si>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</si>
  <si>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</si>
  <si>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</si>
  <si>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</si>
  <si>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</si>
  <si>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</si>
  <si>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</si>
  <si>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</si>
  <si>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</si>
  <si>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</si>
  <si>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</si>
  <si>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</si>
  <si>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</si>
  <si>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</si>
  <si>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</si>
  <si>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</si>
  <si>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</si>
  <si>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</si>
  <si>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</si>
  <si>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</si>
  <si>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</si>
  <si>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</si>
  <si>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</si>
  <si>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</si>
  <si>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</si>
  <si>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</si>
  <si>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</si>
  <si>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</si>
  <si>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</si>
  <si>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</si>
  <si>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</si>
  <si>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</si>
  <si>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</si>
  <si>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</si>
  <si>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</si>
  <si>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</si>
  <si>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</si>
  <si>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</si>
  <si>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</si>
  <si>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</si>
  <si>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</si>
  <si>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</si>
  <si>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</si>
  <si>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</si>
  <si>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</si>
  <si>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</si>
  <si>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</si>
  <si>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</si>
  <si>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</si>
  <si>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</si>
  <si>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</si>
  <si>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</si>
  <si>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</si>
  <si>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</si>
  <si>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</si>
  <si>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</si>
  <si>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</si>
  <si>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</si>
  <si>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</si>
  <si>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</si>
  <si>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</si>
  <si>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</si>
  <si>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</si>
  <si>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</si>
  <si>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</si>
  <si>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18.12.2023</t>
  </si>
  <si>
    <t>13.12.2023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</si>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</sst>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topLeftCell="F2" zoomScaleNormal="100" zoomScaleSheetLayoutView="100" workbookViewId="0">
      <selection activeCell="V26" sqref="V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26" t="s">
        <v>29</v>
      </c>
      <c r="E1" s="626"/>
      <c r="F1" s="626"/>
      <c r="G1" s="14" t="s">
        <v>66</v>
      </c>
      <c r="H1" s="626" t="s">
        <v>49</v>
      </c>
      <c r="I1" s="626"/>
      <c r="J1" s="626"/>
      <c r="K1" s="626"/>
      <c r="L1" s="626"/>
      <c r="M1" s="626"/>
      <c r="N1" s="626"/>
      <c r="O1" s="626"/>
      <c r="P1" s="627" t="s">
        <v>67</v>
      </c>
      <c r="Q1" s="628"/>
      <c r="R1" s="62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9"/>
      <c r="P2" s="629"/>
      <c r="Q2" s="629"/>
      <c r="R2" s="629"/>
      <c r="S2" s="629"/>
      <c r="T2" s="629"/>
      <c r="U2" s="62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29"/>
      <c r="O3" s="629"/>
      <c r="P3" s="629"/>
      <c r="Q3" s="629"/>
      <c r="R3" s="629"/>
      <c r="S3" s="629"/>
      <c r="T3" s="629"/>
      <c r="U3" s="62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08" t="s">
        <v>8</v>
      </c>
      <c r="B5" s="608"/>
      <c r="C5" s="608"/>
      <c r="D5" s="630"/>
      <c r="E5" s="630"/>
      <c r="F5" s="631" t="s">
        <v>14</v>
      </c>
      <c r="G5" s="631"/>
      <c r="H5" s="630"/>
      <c r="I5" s="630"/>
      <c r="J5" s="630"/>
      <c r="K5" s="630"/>
      <c r="L5" s="630"/>
      <c r="N5" s="27" t="s">
        <v>4</v>
      </c>
      <c r="O5" s="625">
        <v>45278</v>
      </c>
      <c r="P5" s="625"/>
      <c r="R5" s="632" t="s">
        <v>3</v>
      </c>
      <c r="S5" s="633"/>
      <c r="T5" s="634" t="s">
        <v>654</v>
      </c>
      <c r="U5" s="635"/>
      <c r="Z5" s="60"/>
      <c r="AA5" s="60"/>
      <c r="AB5" s="60"/>
    </row>
    <row r="6" spans="1:29" s="17" customFormat="1" ht="24" customHeight="1" x14ac:dyDescent="0.2">
      <c r="A6" s="608" t="s">
        <v>1</v>
      </c>
      <c r="B6" s="608"/>
      <c r="C6" s="608"/>
      <c r="D6" s="609" t="s">
        <v>655</v>
      </c>
      <c r="E6" s="609"/>
      <c r="F6" s="609"/>
      <c r="G6" s="609"/>
      <c r="H6" s="609"/>
      <c r="I6" s="609"/>
      <c r="J6" s="609"/>
      <c r="K6" s="609"/>
      <c r="L6" s="609"/>
      <c r="N6" s="27" t="s">
        <v>30</v>
      </c>
      <c r="O6" s="610" t="str">
        <f>IF(O5=0," ",CHOOSE(WEEKDAY(O5,2),"Понедельник","Вторник","Среда","Четверг","Пятница","Суббота","Воскресенье"))</f>
        <v>Понедельник</v>
      </c>
      <c r="P6" s="610"/>
      <c r="R6" s="611" t="s">
        <v>5</v>
      </c>
      <c r="S6" s="612"/>
      <c r="T6" s="613" t="s">
        <v>69</v>
      </c>
      <c r="U6" s="61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1"/>
      <c r="N7" s="29"/>
      <c r="O7" s="49"/>
      <c r="P7" s="49"/>
      <c r="R7" s="611"/>
      <c r="S7" s="612"/>
      <c r="T7" s="615"/>
      <c r="U7" s="616"/>
      <c r="Z7" s="60"/>
      <c r="AA7" s="60"/>
      <c r="AB7" s="60"/>
    </row>
    <row r="8" spans="1:29" s="17" customFormat="1" ht="25.5" customHeight="1" x14ac:dyDescent="0.2">
      <c r="A8" s="622" t="s">
        <v>60</v>
      </c>
      <c r="B8" s="622"/>
      <c r="C8" s="622"/>
      <c r="D8" s="623"/>
      <c r="E8" s="623"/>
      <c r="F8" s="623"/>
      <c r="G8" s="623"/>
      <c r="H8" s="623"/>
      <c r="I8" s="623"/>
      <c r="J8" s="623"/>
      <c r="K8" s="623"/>
      <c r="L8" s="623"/>
      <c r="N8" s="27" t="s">
        <v>11</v>
      </c>
      <c r="O8" s="603">
        <v>0.41666666666666669</v>
      </c>
      <c r="P8" s="603"/>
      <c r="R8" s="611"/>
      <c r="S8" s="612"/>
      <c r="T8" s="615"/>
      <c r="U8" s="616"/>
      <c r="Z8" s="60"/>
      <c r="AA8" s="60"/>
      <c r="AB8" s="60"/>
    </row>
    <row r="9" spans="1:29" s="17" customFormat="1" ht="39.950000000000003" customHeight="1" x14ac:dyDescent="0.2">
      <c r="A9" s="5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600" t="s">
        <v>48</v>
      </c>
      <c r="E9" s="601"/>
      <c r="F9" s="5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24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4"/>
      <c r="L9" s="624"/>
      <c r="N9" s="31" t="s">
        <v>15</v>
      </c>
      <c r="O9" s="625"/>
      <c r="P9" s="625"/>
      <c r="R9" s="611"/>
      <c r="S9" s="612"/>
      <c r="T9" s="617"/>
      <c r="U9" s="61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600"/>
      <c r="E10" s="601"/>
      <c r="F10" s="5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602" t="str">
        <f>IFERROR(VLOOKUP($D$10,Proxy,2,FALSE),"")</f>
        <v/>
      </c>
      <c r="I10" s="602"/>
      <c r="J10" s="602"/>
      <c r="K10" s="602"/>
      <c r="L10" s="602"/>
      <c r="N10" s="31" t="s">
        <v>35</v>
      </c>
      <c r="O10" s="603"/>
      <c r="P10" s="603"/>
      <c r="S10" s="29" t="s">
        <v>12</v>
      </c>
      <c r="T10" s="604" t="s">
        <v>70</v>
      </c>
      <c r="U10" s="60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03"/>
      <c r="P11" s="603"/>
      <c r="S11" s="29" t="s">
        <v>31</v>
      </c>
      <c r="T11" s="591" t="s">
        <v>57</v>
      </c>
      <c r="U11" s="59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90" t="s">
        <v>71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N12" s="27" t="s">
        <v>33</v>
      </c>
      <c r="O12" s="606"/>
      <c r="P12" s="606"/>
      <c r="Q12" s="28"/>
      <c r="R12"/>
      <c r="S12" s="29" t="s">
        <v>48</v>
      </c>
      <c r="T12" s="607"/>
      <c r="U12" s="607"/>
      <c r="V12"/>
      <c r="Z12" s="60"/>
      <c r="AA12" s="60"/>
      <c r="AB12" s="60"/>
    </row>
    <row r="13" spans="1:29" s="17" customFormat="1" ht="23.25" customHeight="1" x14ac:dyDescent="0.2">
      <c r="A13" s="590" t="s">
        <v>72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31"/>
      <c r="N13" s="31" t="s">
        <v>34</v>
      </c>
      <c r="O13" s="591"/>
      <c r="P13" s="59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90" t="s">
        <v>73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92" t="s">
        <v>74</v>
      </c>
      <c r="B15" s="592"/>
      <c r="C15" s="592"/>
      <c r="D15" s="592"/>
      <c r="E15" s="592"/>
      <c r="F15" s="592"/>
      <c r="G15" s="592"/>
      <c r="H15" s="592"/>
      <c r="I15" s="592"/>
      <c r="J15" s="592"/>
      <c r="K15" s="592"/>
      <c r="L15" s="592"/>
      <c r="M15"/>
      <c r="N15" s="593" t="s">
        <v>63</v>
      </c>
      <c r="O15" s="593"/>
      <c r="P15" s="593"/>
      <c r="Q15" s="593"/>
      <c r="R15" s="59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94"/>
      <c r="O16" s="594"/>
      <c r="P16" s="594"/>
      <c r="Q16" s="594"/>
      <c r="R16" s="59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78" t="s">
        <v>61</v>
      </c>
      <c r="B17" s="578" t="s">
        <v>51</v>
      </c>
      <c r="C17" s="596" t="s">
        <v>50</v>
      </c>
      <c r="D17" s="578" t="s">
        <v>52</v>
      </c>
      <c r="E17" s="578"/>
      <c r="F17" s="578" t="s">
        <v>24</v>
      </c>
      <c r="G17" s="578" t="s">
        <v>27</v>
      </c>
      <c r="H17" s="578" t="s">
        <v>25</v>
      </c>
      <c r="I17" s="578" t="s">
        <v>26</v>
      </c>
      <c r="J17" s="597" t="s">
        <v>16</v>
      </c>
      <c r="K17" s="597" t="s">
        <v>65</v>
      </c>
      <c r="L17" s="597" t="s">
        <v>2</v>
      </c>
      <c r="M17" s="578" t="s">
        <v>28</v>
      </c>
      <c r="N17" s="578" t="s">
        <v>17</v>
      </c>
      <c r="O17" s="578"/>
      <c r="P17" s="578"/>
      <c r="Q17" s="578"/>
      <c r="R17" s="578"/>
      <c r="S17" s="595" t="s">
        <v>58</v>
      </c>
      <c r="T17" s="578"/>
      <c r="U17" s="578" t="s">
        <v>6</v>
      </c>
      <c r="V17" s="578" t="s">
        <v>44</v>
      </c>
      <c r="W17" s="579" t="s">
        <v>56</v>
      </c>
      <c r="X17" s="578" t="s">
        <v>18</v>
      </c>
      <c r="Y17" s="581" t="s">
        <v>62</v>
      </c>
      <c r="Z17" s="581" t="s">
        <v>19</v>
      </c>
      <c r="AA17" s="582" t="s">
        <v>59</v>
      </c>
      <c r="AB17" s="583"/>
      <c r="AC17" s="584"/>
      <c r="AD17" s="588"/>
      <c r="BA17" s="589" t="s">
        <v>64</v>
      </c>
    </row>
    <row r="18" spans="1:53" ht="14.25" customHeight="1" x14ac:dyDescent="0.2">
      <c r="A18" s="578"/>
      <c r="B18" s="578"/>
      <c r="C18" s="596"/>
      <c r="D18" s="578"/>
      <c r="E18" s="578"/>
      <c r="F18" s="578" t="s">
        <v>20</v>
      </c>
      <c r="G18" s="578" t="s">
        <v>21</v>
      </c>
      <c r="H18" s="578" t="s">
        <v>22</v>
      </c>
      <c r="I18" s="578" t="s">
        <v>22</v>
      </c>
      <c r="J18" s="598"/>
      <c r="K18" s="598"/>
      <c r="L18" s="598"/>
      <c r="M18" s="578"/>
      <c r="N18" s="578"/>
      <c r="O18" s="578"/>
      <c r="P18" s="578"/>
      <c r="Q18" s="578"/>
      <c r="R18" s="578"/>
      <c r="S18" s="36" t="s">
        <v>47</v>
      </c>
      <c r="T18" s="36" t="s">
        <v>46</v>
      </c>
      <c r="U18" s="578"/>
      <c r="V18" s="578"/>
      <c r="W18" s="580"/>
      <c r="X18" s="578"/>
      <c r="Y18" s="581"/>
      <c r="Z18" s="581"/>
      <c r="AA18" s="585"/>
      <c r="AB18" s="586"/>
      <c r="AC18" s="587"/>
      <c r="AD18" s="588"/>
      <c r="BA18" s="589"/>
    </row>
    <row r="19" spans="1:53" ht="27.75" customHeight="1" x14ac:dyDescent="0.2">
      <c r="A19" s="345" t="s">
        <v>75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55"/>
      <c r="Z19" s="55"/>
    </row>
    <row r="20" spans="1:53" ht="16.5" customHeight="1" x14ac:dyDescent="0.25">
      <c r="A20" s="333" t="s">
        <v>75</v>
      </c>
      <c r="B20" s="333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66"/>
      <c r="Z20" s="66"/>
    </row>
    <row r="21" spans="1:53" ht="14.25" customHeight="1" x14ac:dyDescent="0.25">
      <c r="A21" s="334" t="s">
        <v>76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9">
        <v>4607091389258</v>
      </c>
      <c r="E22" s="32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1"/>
      <c r="P22" s="331"/>
      <c r="Q22" s="331"/>
      <c r="R22" s="332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3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20" t="s">
        <v>43</v>
      </c>
      <c r="O23" s="321"/>
      <c r="P23" s="321"/>
      <c r="Q23" s="321"/>
      <c r="R23" s="321"/>
      <c r="S23" s="321"/>
      <c r="T23" s="3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20" t="s">
        <v>43</v>
      </c>
      <c r="O24" s="321"/>
      <c r="P24" s="321"/>
      <c r="Q24" s="321"/>
      <c r="R24" s="321"/>
      <c r="S24" s="321"/>
      <c r="T24" s="3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4" t="s">
        <v>81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9">
        <v>4607091383881</v>
      </c>
      <c r="E26" s="32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1"/>
      <c r="P26" s="331"/>
      <c r="Q26" s="331"/>
      <c r="R26" s="332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9">
        <v>4607091388237</v>
      </c>
      <c r="E27" s="32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1"/>
      <c r="P27" s="331"/>
      <c r="Q27" s="331"/>
      <c r="R27" s="332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84</v>
      </c>
      <c r="B28" s="64" t="s">
        <v>86</v>
      </c>
      <c r="C28" s="37">
        <v>4301051552</v>
      </c>
      <c r="D28" s="329">
        <v>4607091388237</v>
      </c>
      <c r="E28" s="32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574" t="s">
        <v>87</v>
      </c>
      <c r="O28" s="331"/>
      <c r="P28" s="331"/>
      <c r="Q28" s="331"/>
      <c r="R28" s="332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4301051180</v>
      </c>
      <c r="D29" s="329">
        <v>4607091383935</v>
      </c>
      <c r="E29" s="32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1"/>
      <c r="P29" s="331"/>
      <c r="Q29" s="331"/>
      <c r="R29" s="332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4301051426</v>
      </c>
      <c r="D30" s="329">
        <v>4680115881853</v>
      </c>
      <c r="E30" s="32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57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1"/>
      <c r="P30" s="331"/>
      <c r="Q30" s="331"/>
      <c r="R30" s="332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4301051178</v>
      </c>
      <c r="D31" s="329">
        <v>4607091383911</v>
      </c>
      <c r="E31" s="329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1"/>
      <c r="P31" s="331"/>
      <c r="Q31" s="331"/>
      <c r="R31" s="332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4301051174</v>
      </c>
      <c r="D32" s="329">
        <v>4607091388244</v>
      </c>
      <c r="E32" s="329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1"/>
      <c r="P32" s="331"/>
      <c r="Q32" s="331"/>
      <c r="R32" s="332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20" t="s">
        <v>43</v>
      </c>
      <c r="O33" s="321"/>
      <c r="P33" s="321"/>
      <c r="Q33" s="321"/>
      <c r="R33" s="321"/>
      <c r="S33" s="321"/>
      <c r="T33" s="32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4"/>
      <c r="N34" s="320" t="s">
        <v>43</v>
      </c>
      <c r="O34" s="321"/>
      <c r="P34" s="321"/>
      <c r="Q34" s="321"/>
      <c r="R34" s="321"/>
      <c r="S34" s="321"/>
      <c r="T34" s="32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34" t="s">
        <v>96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29">
        <v>4607091388503</v>
      </c>
      <c r="E36" s="329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1"/>
      <c r="P36" s="331"/>
      <c r="Q36" s="331"/>
      <c r="R36" s="332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20" t="s">
        <v>43</v>
      </c>
      <c r="O37" s="321"/>
      <c r="P37" s="321"/>
      <c r="Q37" s="321"/>
      <c r="R37" s="321"/>
      <c r="S37" s="321"/>
      <c r="T37" s="32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4"/>
      <c r="N38" s="320" t="s">
        <v>43</v>
      </c>
      <c r="O38" s="321"/>
      <c r="P38" s="321"/>
      <c r="Q38" s="321"/>
      <c r="R38" s="321"/>
      <c r="S38" s="321"/>
      <c r="T38" s="32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34" t="s">
        <v>101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29">
        <v>4607091388282</v>
      </c>
      <c r="E40" s="329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1"/>
      <c r="P40" s="331"/>
      <c r="Q40" s="331"/>
      <c r="R40" s="332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20" t="s">
        <v>43</v>
      </c>
      <c r="O41" s="321"/>
      <c r="P41" s="321"/>
      <c r="Q41" s="321"/>
      <c r="R41" s="321"/>
      <c r="S41" s="321"/>
      <c r="T41" s="32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4"/>
      <c r="N42" s="320" t="s">
        <v>43</v>
      </c>
      <c r="O42" s="321"/>
      <c r="P42" s="321"/>
      <c r="Q42" s="321"/>
      <c r="R42" s="321"/>
      <c r="S42" s="321"/>
      <c r="T42" s="32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34" t="s">
        <v>105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334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29">
        <v>4607091389111</v>
      </c>
      <c r="E44" s="329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5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1"/>
      <c r="P44" s="331"/>
      <c r="Q44" s="331"/>
      <c r="R44" s="332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20" t="s">
        <v>43</v>
      </c>
      <c r="O45" s="321"/>
      <c r="P45" s="321"/>
      <c r="Q45" s="321"/>
      <c r="R45" s="321"/>
      <c r="S45" s="321"/>
      <c r="T45" s="32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4"/>
      <c r="N46" s="320" t="s">
        <v>43</v>
      </c>
      <c r="O46" s="321"/>
      <c r="P46" s="321"/>
      <c r="Q46" s="321"/>
      <c r="R46" s="321"/>
      <c r="S46" s="321"/>
      <c r="T46" s="32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45" t="s">
        <v>108</v>
      </c>
      <c r="B47" s="345"/>
      <c r="C47" s="345"/>
      <c r="D47" s="345"/>
      <c r="E47" s="345"/>
      <c r="F47" s="345"/>
      <c r="G47" s="345"/>
      <c r="H47" s="345"/>
      <c r="I47" s="345"/>
      <c r="J47" s="345"/>
      <c r="K47" s="345"/>
      <c r="L47" s="345"/>
      <c r="M47" s="345"/>
      <c r="N47" s="345"/>
      <c r="O47" s="345"/>
      <c r="P47" s="345"/>
      <c r="Q47" s="345"/>
      <c r="R47" s="345"/>
      <c r="S47" s="345"/>
      <c r="T47" s="345"/>
      <c r="U47" s="345"/>
      <c r="V47" s="345"/>
      <c r="W47" s="345"/>
      <c r="X47" s="345"/>
      <c r="Y47" s="55"/>
      <c r="Z47" s="55"/>
    </row>
    <row r="48" spans="1:53" ht="16.5" customHeight="1" x14ac:dyDescent="0.25">
      <c r="A48" s="333" t="s">
        <v>109</v>
      </c>
      <c r="B48" s="333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3"/>
      <c r="U48" s="333"/>
      <c r="V48" s="333"/>
      <c r="W48" s="333"/>
      <c r="X48" s="333"/>
      <c r="Y48" s="66"/>
      <c r="Z48" s="66"/>
    </row>
    <row r="49" spans="1:53" ht="14.25" customHeight="1" x14ac:dyDescent="0.25">
      <c r="A49" s="334" t="s">
        <v>110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334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29">
        <v>4680115881440</v>
      </c>
      <c r="E50" s="329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56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1"/>
      <c r="P50" s="331"/>
      <c r="Q50" s="331"/>
      <c r="R50" s="332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3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4"/>
      <c r="N51" s="320" t="s">
        <v>43</v>
      </c>
      <c r="O51" s="321"/>
      <c r="P51" s="321"/>
      <c r="Q51" s="321"/>
      <c r="R51" s="321"/>
      <c r="S51" s="321"/>
      <c r="T51" s="322"/>
      <c r="U51" s="43" t="s">
        <v>42</v>
      </c>
      <c r="V51" s="44">
        <f>IFERROR(V50/H50,"0")</f>
        <v>0</v>
      </c>
      <c r="W51" s="44">
        <f>IFERROR(W50/H50,"0")</f>
        <v>0</v>
      </c>
      <c r="X51" s="44">
        <f>IFERROR(IF(X50="",0,X50),"0")</f>
        <v>0</v>
      </c>
      <c r="Y51" s="68"/>
      <c r="Z51" s="68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20" t="s">
        <v>43</v>
      </c>
      <c r="O52" s="321"/>
      <c r="P52" s="321"/>
      <c r="Q52" s="321"/>
      <c r="R52" s="321"/>
      <c r="S52" s="321"/>
      <c r="T52" s="322"/>
      <c r="U52" s="43" t="s">
        <v>0</v>
      </c>
      <c r="V52" s="44">
        <f>IFERROR(SUM(V50:V50),"0")</f>
        <v>0</v>
      </c>
      <c r="W52" s="44">
        <f>IFERROR(SUM(W50:W50),"0")</f>
        <v>0</v>
      </c>
      <c r="X52" s="43"/>
      <c r="Y52" s="68"/>
      <c r="Z52" s="68"/>
    </row>
    <row r="53" spans="1:53" ht="16.5" customHeight="1" x14ac:dyDescent="0.25">
      <c r="A53" s="333" t="s">
        <v>115</v>
      </c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66"/>
      <c r="Z53" s="66"/>
    </row>
    <row r="54" spans="1:53" ht="14.25" customHeight="1" x14ac:dyDescent="0.25">
      <c r="A54" s="334" t="s">
        <v>116</v>
      </c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4"/>
      <c r="P54" s="334"/>
      <c r="Q54" s="334"/>
      <c r="R54" s="334"/>
      <c r="S54" s="334"/>
      <c r="T54" s="334"/>
      <c r="U54" s="334"/>
      <c r="V54" s="334"/>
      <c r="W54" s="334"/>
      <c r="X54" s="334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29">
        <v>4680115881426</v>
      </c>
      <c r="E55" s="329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114</v>
      </c>
      <c r="L55" s="39" t="s">
        <v>113</v>
      </c>
      <c r="M55" s="38">
        <v>50</v>
      </c>
      <c r="N55" s="5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1"/>
      <c r="P55" s="331"/>
      <c r="Q55" s="331"/>
      <c r="R55" s="332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29">
        <v>4680115881426</v>
      </c>
      <c r="E56" s="329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121</v>
      </c>
      <c r="M56" s="38">
        <v>55</v>
      </c>
      <c r="N56" s="562" t="s">
        <v>120</v>
      </c>
      <c r="O56" s="331"/>
      <c r="P56" s="331"/>
      <c r="Q56" s="331"/>
      <c r="R56" s="332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9">
        <v>4680115881419</v>
      </c>
      <c r="E57" s="329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113</v>
      </c>
      <c r="M57" s="38">
        <v>50</v>
      </c>
      <c r="N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1"/>
      <c r="P57" s="331"/>
      <c r="Q57" s="331"/>
      <c r="R57" s="332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9">
        <v>4680115881525</v>
      </c>
      <c r="E58" s="329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113</v>
      </c>
      <c r="M58" s="38">
        <v>50</v>
      </c>
      <c r="N58" s="564" t="s">
        <v>126</v>
      </c>
      <c r="O58" s="331"/>
      <c r="P58" s="331"/>
      <c r="Q58" s="331"/>
      <c r="R58" s="332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3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4"/>
      <c r="N59" s="320" t="s">
        <v>43</v>
      </c>
      <c r="O59" s="321"/>
      <c r="P59" s="321"/>
      <c r="Q59" s="321"/>
      <c r="R59" s="321"/>
      <c r="S59" s="321"/>
      <c r="T59" s="322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20" t="s">
        <v>43</v>
      </c>
      <c r="O60" s="321"/>
      <c r="P60" s="321"/>
      <c r="Q60" s="321"/>
      <c r="R60" s="321"/>
      <c r="S60" s="321"/>
      <c r="T60" s="322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3" t="s">
        <v>108</v>
      </c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66"/>
      <c r="Z61" s="66"/>
    </row>
    <row r="62" spans="1:53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334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9">
        <v>4607091382945</v>
      </c>
      <c r="E63" s="329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113</v>
      </c>
      <c r="M63" s="38">
        <v>50</v>
      </c>
      <c r="N63" s="558" t="s">
        <v>129</v>
      </c>
      <c r="O63" s="331"/>
      <c r="P63" s="331"/>
      <c r="Q63" s="331"/>
      <c r="R63" s="332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9">
        <v>4607091385670</v>
      </c>
      <c r="E64" s="329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114</v>
      </c>
      <c r="L64" s="39" t="s">
        <v>113</v>
      </c>
      <c r="M64" s="38">
        <v>50</v>
      </c>
      <c r="N64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1"/>
      <c r="P64" s="331"/>
      <c r="Q64" s="331"/>
      <c r="R64" s="332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329">
        <v>4607091385670</v>
      </c>
      <c r="E65" s="329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134</v>
      </c>
      <c r="M65" s="38">
        <v>50</v>
      </c>
      <c r="N65" s="560" t="s">
        <v>133</v>
      </c>
      <c r="O65" s="331"/>
      <c r="P65" s="331"/>
      <c r="Q65" s="331"/>
      <c r="R65" s="332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4301011468</v>
      </c>
      <c r="D66" s="329">
        <v>4680115881327</v>
      </c>
      <c r="E66" s="32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137</v>
      </c>
      <c r="M66" s="38">
        <v>50</v>
      </c>
      <c r="N66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1"/>
      <c r="P66" s="331"/>
      <c r="Q66" s="331"/>
      <c r="R66" s="332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138</v>
      </c>
      <c r="B67" s="64" t="s">
        <v>139</v>
      </c>
      <c r="C67" s="37">
        <v>4301011703</v>
      </c>
      <c r="D67" s="329">
        <v>4680115882133</v>
      </c>
      <c r="E67" s="329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553" t="s">
        <v>140</v>
      </c>
      <c r="O67" s="331"/>
      <c r="P67" s="331"/>
      <c r="Q67" s="331"/>
      <c r="R67" s="332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29">
        <v>4607091382952</v>
      </c>
      <c r="E68" s="329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113</v>
      </c>
      <c r="M68" s="38">
        <v>50</v>
      </c>
      <c r="N68" s="55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1"/>
      <c r="P68" s="331"/>
      <c r="Q68" s="331"/>
      <c r="R68" s="332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4301011382</v>
      </c>
      <c r="D69" s="329">
        <v>4607091385687</v>
      </c>
      <c r="E69" s="329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134</v>
      </c>
      <c r="M69" s="38">
        <v>50</v>
      </c>
      <c r="N69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1"/>
      <c r="P69" s="331"/>
      <c r="Q69" s="331"/>
      <c r="R69" s="332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4301011565</v>
      </c>
      <c r="D70" s="329">
        <v>4680115882539</v>
      </c>
      <c r="E70" s="329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134</v>
      </c>
      <c r="M70" s="38">
        <v>50</v>
      </c>
      <c r="N70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1"/>
      <c r="P70" s="331"/>
      <c r="Q70" s="331"/>
      <c r="R70" s="332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4301011344</v>
      </c>
      <c r="D71" s="329">
        <v>4607091384604</v>
      </c>
      <c r="E71" s="329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113</v>
      </c>
      <c r="M71" s="38">
        <v>50</v>
      </c>
      <c r="N71" s="55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1"/>
      <c r="P71" s="331"/>
      <c r="Q71" s="331"/>
      <c r="R71" s="332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4301011386</v>
      </c>
      <c r="D72" s="329">
        <v>4680115880283</v>
      </c>
      <c r="E72" s="329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113</v>
      </c>
      <c r="M72" s="38">
        <v>45</v>
      </c>
      <c r="N72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1"/>
      <c r="P72" s="331"/>
      <c r="Q72" s="331"/>
      <c r="R72" s="332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29">
        <v>4680115881303</v>
      </c>
      <c r="E73" s="329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137</v>
      </c>
      <c r="M73" s="38">
        <v>50</v>
      </c>
      <c r="N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1"/>
      <c r="P73" s="331"/>
      <c r="Q73" s="331"/>
      <c r="R73" s="332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4301011432</v>
      </c>
      <c r="D74" s="329">
        <v>4680115882720</v>
      </c>
      <c r="E74" s="329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113</v>
      </c>
      <c r="M74" s="38">
        <v>90</v>
      </c>
      <c r="N74" s="550" t="s">
        <v>155</v>
      </c>
      <c r="O74" s="331"/>
      <c r="P74" s="331"/>
      <c r="Q74" s="331"/>
      <c r="R74" s="332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4301011352</v>
      </c>
      <c r="D75" s="329">
        <v>4607091388466</v>
      </c>
      <c r="E75" s="329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134</v>
      </c>
      <c r="M75" s="38">
        <v>45</v>
      </c>
      <c r="N75" s="55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31"/>
      <c r="P75" s="331"/>
      <c r="Q75" s="331"/>
      <c r="R75" s="332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4301011417</v>
      </c>
      <c r="D76" s="329">
        <v>4680115880269</v>
      </c>
      <c r="E76" s="329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134</v>
      </c>
      <c r="M76" s="38">
        <v>50</v>
      </c>
      <c r="N76" s="5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31"/>
      <c r="P76" s="331"/>
      <c r="Q76" s="331"/>
      <c r="R76" s="332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160</v>
      </c>
      <c r="B77" s="64" t="s">
        <v>161</v>
      </c>
      <c r="C77" s="37">
        <v>4301011415</v>
      </c>
      <c r="D77" s="329">
        <v>4680115880429</v>
      </c>
      <c r="E77" s="329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134</v>
      </c>
      <c r="M77" s="38">
        <v>50</v>
      </c>
      <c r="N77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31"/>
      <c r="P77" s="331"/>
      <c r="Q77" s="331"/>
      <c r="R77" s="332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4301011462</v>
      </c>
      <c r="D78" s="329">
        <v>4680115881457</v>
      </c>
      <c r="E78" s="329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134</v>
      </c>
      <c r="M78" s="38">
        <v>50</v>
      </c>
      <c r="N78" s="5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31"/>
      <c r="P78" s="331"/>
      <c r="Q78" s="331"/>
      <c r="R78" s="332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23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4"/>
      <c r="N79" s="320" t="s">
        <v>43</v>
      </c>
      <c r="O79" s="321"/>
      <c r="P79" s="321"/>
      <c r="Q79" s="321"/>
      <c r="R79" s="321"/>
      <c r="S79" s="321"/>
      <c r="T79" s="322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4"/>
      <c r="N80" s="320" t="s">
        <v>43</v>
      </c>
      <c r="O80" s="321"/>
      <c r="P80" s="321"/>
      <c r="Q80" s="321"/>
      <c r="R80" s="321"/>
      <c r="S80" s="321"/>
      <c r="T80" s="322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34" t="s">
        <v>110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67"/>
      <c r="Z81" s="67"/>
    </row>
    <row r="82" spans="1:53" ht="27" customHeight="1" x14ac:dyDescent="0.25">
      <c r="A82" s="64" t="s">
        <v>164</v>
      </c>
      <c r="B82" s="64" t="s">
        <v>165</v>
      </c>
      <c r="C82" s="37">
        <v>4301020189</v>
      </c>
      <c r="D82" s="329">
        <v>4607091384789</v>
      </c>
      <c r="E82" s="329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114</v>
      </c>
      <c r="L82" s="39" t="s">
        <v>113</v>
      </c>
      <c r="M82" s="38">
        <v>45</v>
      </c>
      <c r="N82" s="547" t="s">
        <v>166</v>
      </c>
      <c r="O82" s="331"/>
      <c r="P82" s="331"/>
      <c r="Q82" s="331"/>
      <c r="R82" s="332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167</v>
      </c>
      <c r="B83" s="64" t="s">
        <v>168</v>
      </c>
      <c r="C83" s="37">
        <v>4301020235</v>
      </c>
      <c r="D83" s="329">
        <v>4680115881488</v>
      </c>
      <c r="E83" s="329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114</v>
      </c>
      <c r="L83" s="39" t="s">
        <v>113</v>
      </c>
      <c r="M83" s="38">
        <v>50</v>
      </c>
      <c r="N83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1"/>
      <c r="P83" s="331"/>
      <c r="Q83" s="331"/>
      <c r="R83" s="332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169</v>
      </c>
      <c r="B84" s="64" t="s">
        <v>170</v>
      </c>
      <c r="C84" s="37">
        <v>4301020183</v>
      </c>
      <c r="D84" s="329">
        <v>4607091384765</v>
      </c>
      <c r="E84" s="329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113</v>
      </c>
      <c r="M84" s="38">
        <v>45</v>
      </c>
      <c r="N84" s="541" t="s">
        <v>171</v>
      </c>
      <c r="O84" s="331"/>
      <c r="P84" s="331"/>
      <c r="Q84" s="331"/>
      <c r="R84" s="332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4301020228</v>
      </c>
      <c r="D85" s="329">
        <v>4680115882751</v>
      </c>
      <c r="E85" s="329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113</v>
      </c>
      <c r="M85" s="38">
        <v>90</v>
      </c>
      <c r="N85" s="542" t="s">
        <v>174</v>
      </c>
      <c r="O85" s="331"/>
      <c r="P85" s="331"/>
      <c r="Q85" s="331"/>
      <c r="R85" s="332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4301020258</v>
      </c>
      <c r="D86" s="329">
        <v>4680115882775</v>
      </c>
      <c r="E86" s="329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178</v>
      </c>
      <c r="L86" s="39" t="s">
        <v>134</v>
      </c>
      <c r="M86" s="38">
        <v>50</v>
      </c>
      <c r="N86" s="543" t="s">
        <v>177</v>
      </c>
      <c r="O86" s="331"/>
      <c r="P86" s="331"/>
      <c r="Q86" s="331"/>
      <c r="R86" s="332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4301020217</v>
      </c>
      <c r="D87" s="329">
        <v>4680115880658</v>
      </c>
      <c r="E87" s="329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113</v>
      </c>
      <c r="M87" s="38">
        <v>50</v>
      </c>
      <c r="N87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1"/>
      <c r="P87" s="331"/>
      <c r="Q87" s="331"/>
      <c r="R87" s="332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4301020223</v>
      </c>
      <c r="D88" s="329">
        <v>4607091381962</v>
      </c>
      <c r="E88" s="329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113</v>
      </c>
      <c r="M88" s="38">
        <v>50</v>
      </c>
      <c r="N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31"/>
      <c r="P88" s="331"/>
      <c r="Q88" s="331"/>
      <c r="R88" s="332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23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4"/>
      <c r="N89" s="320" t="s">
        <v>43</v>
      </c>
      <c r="O89" s="321"/>
      <c r="P89" s="321"/>
      <c r="Q89" s="321"/>
      <c r="R89" s="321"/>
      <c r="S89" s="321"/>
      <c r="T89" s="322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4"/>
      <c r="N90" s="320" t="s">
        <v>43</v>
      </c>
      <c r="O90" s="321"/>
      <c r="P90" s="321"/>
      <c r="Q90" s="321"/>
      <c r="R90" s="321"/>
      <c r="S90" s="321"/>
      <c r="T90" s="322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34" t="s">
        <v>76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334"/>
      <c r="Y91" s="67"/>
      <c r="Z91" s="67"/>
    </row>
    <row r="92" spans="1:53" ht="16.5" customHeight="1" x14ac:dyDescent="0.25">
      <c r="A92" s="64" t="s">
        <v>183</v>
      </c>
      <c r="B92" s="64" t="s">
        <v>184</v>
      </c>
      <c r="C92" s="37">
        <v>4301030895</v>
      </c>
      <c r="D92" s="329">
        <v>4607091387667</v>
      </c>
      <c r="E92" s="329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8">
        <v>40</v>
      </c>
      <c r="N92" s="5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31"/>
      <c r="P92" s="331"/>
      <c r="Q92" s="331"/>
      <c r="R92" s="332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99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185</v>
      </c>
      <c r="B93" s="64" t="s">
        <v>186</v>
      </c>
      <c r="C93" s="37">
        <v>4301030961</v>
      </c>
      <c r="D93" s="329">
        <v>4607091387636</v>
      </c>
      <c r="E93" s="329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31"/>
      <c r="P93" s="331"/>
      <c r="Q93" s="331"/>
      <c r="R93" s="332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4301031078</v>
      </c>
      <c r="D94" s="329">
        <v>4607091384727</v>
      </c>
      <c r="E94" s="329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114</v>
      </c>
      <c r="L94" s="39" t="s">
        <v>79</v>
      </c>
      <c r="M94" s="38">
        <v>45</v>
      </c>
      <c r="N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31"/>
      <c r="P94" s="331"/>
      <c r="Q94" s="331"/>
      <c r="R94" s="332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4301031080</v>
      </c>
      <c r="D95" s="329">
        <v>4607091386745</v>
      </c>
      <c r="E95" s="329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114</v>
      </c>
      <c r="L95" s="39" t="s">
        <v>79</v>
      </c>
      <c r="M95" s="38">
        <v>45</v>
      </c>
      <c r="N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31"/>
      <c r="P95" s="331"/>
      <c r="Q95" s="331"/>
      <c r="R95" s="332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191</v>
      </c>
      <c r="B96" s="64" t="s">
        <v>192</v>
      </c>
      <c r="C96" s="37">
        <v>4301030963</v>
      </c>
      <c r="D96" s="329">
        <v>4607091382426</v>
      </c>
      <c r="E96" s="329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79</v>
      </c>
      <c r="M96" s="38">
        <v>40</v>
      </c>
      <c r="N96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31"/>
      <c r="P96" s="331"/>
      <c r="Q96" s="331"/>
      <c r="R96" s="332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4301030962</v>
      </c>
      <c r="D97" s="329">
        <v>4607091386547</v>
      </c>
      <c r="E97" s="329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178</v>
      </c>
      <c r="L97" s="39" t="s">
        <v>79</v>
      </c>
      <c r="M97" s="38">
        <v>40</v>
      </c>
      <c r="N97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31"/>
      <c r="P97" s="331"/>
      <c r="Q97" s="331"/>
      <c r="R97" s="332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4301031079</v>
      </c>
      <c r="D98" s="329">
        <v>4607091384734</v>
      </c>
      <c r="E98" s="329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178</v>
      </c>
      <c r="L98" s="39" t="s">
        <v>79</v>
      </c>
      <c r="M98" s="38">
        <v>45</v>
      </c>
      <c r="N98" s="5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31"/>
      <c r="P98" s="331"/>
      <c r="Q98" s="331"/>
      <c r="R98" s="332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4301030964</v>
      </c>
      <c r="D99" s="329">
        <v>4607091382464</v>
      </c>
      <c r="E99" s="329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178</v>
      </c>
      <c r="L99" s="39" t="s">
        <v>79</v>
      </c>
      <c r="M99" s="38">
        <v>40</v>
      </c>
      <c r="N99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31"/>
      <c r="P99" s="331"/>
      <c r="Q99" s="331"/>
      <c r="R99" s="332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x14ac:dyDescent="0.2">
      <c r="A100" s="323"/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4"/>
      <c r="N100" s="320" t="s">
        <v>43</v>
      </c>
      <c r="O100" s="321"/>
      <c r="P100" s="321"/>
      <c r="Q100" s="321"/>
      <c r="R100" s="321"/>
      <c r="S100" s="321"/>
      <c r="T100" s="322"/>
      <c r="U100" s="43" t="s">
        <v>42</v>
      </c>
      <c r="V100" s="44">
        <f>IFERROR(V92/H92,"0")+IFERROR(V93/H93,"0")+IFERROR(V94/H94,"0")+IFERROR(V95/H95,"0")+IFERROR(V96/H96,"0")+IFERROR(V97/H97,"0")+IFERROR(V98/H98,"0")+IFERROR(V99/H99,"0")</f>
        <v>0</v>
      </c>
      <c r="W100" s="44">
        <f>IFERROR(W92/H92,"0")+IFERROR(W93/H93,"0")+IFERROR(W94/H94,"0")+IFERROR(W95/H95,"0")+IFERROR(W96/H96,"0")+IFERROR(W97/H97,"0")+IFERROR(W98/H98,"0")+IFERROR(W99/H99,"0")</f>
        <v>0</v>
      </c>
      <c r="X100" s="44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3"/>
      <c r="M101" s="324"/>
      <c r="N101" s="320" t="s">
        <v>43</v>
      </c>
      <c r="O101" s="321"/>
      <c r="P101" s="321"/>
      <c r="Q101" s="321"/>
      <c r="R101" s="321"/>
      <c r="S101" s="321"/>
      <c r="T101" s="322"/>
      <c r="U101" s="43" t="s">
        <v>0</v>
      </c>
      <c r="V101" s="44">
        <f>IFERROR(SUM(V92:V99),"0")</f>
        <v>0</v>
      </c>
      <c r="W101" s="44">
        <f>IFERROR(SUM(W92:W99),"0")</f>
        <v>0</v>
      </c>
      <c r="X101" s="43"/>
      <c r="Y101" s="68"/>
      <c r="Z101" s="68"/>
    </row>
    <row r="102" spans="1:53" ht="14.25" customHeight="1" x14ac:dyDescent="0.25">
      <c r="A102" s="334" t="s">
        <v>81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67"/>
      <c r="Z102" s="67"/>
    </row>
    <row r="103" spans="1:53" ht="27" customHeight="1" x14ac:dyDescent="0.25">
      <c r="A103" s="64" t="s">
        <v>199</v>
      </c>
      <c r="B103" s="64" t="s">
        <v>200</v>
      </c>
      <c r="C103" s="37">
        <v>4301051437</v>
      </c>
      <c r="D103" s="329">
        <v>4607091386967</v>
      </c>
      <c r="E103" s="329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114</v>
      </c>
      <c r="L103" s="39" t="s">
        <v>134</v>
      </c>
      <c r="M103" s="38">
        <v>45</v>
      </c>
      <c r="N103" s="530" t="s">
        <v>201</v>
      </c>
      <c r="O103" s="331"/>
      <c r="P103" s="331"/>
      <c r="Q103" s="331"/>
      <c r="R103" s="332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ref="W103:W111" si="6">IFERROR(IF(V103="",0,CEILING((V103/$H103),1)*$H103),"")</f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27" customHeight="1" x14ac:dyDescent="0.25">
      <c r="A104" s="64" t="s">
        <v>199</v>
      </c>
      <c r="B104" s="64" t="s">
        <v>202</v>
      </c>
      <c r="C104" s="37">
        <v>4301051543</v>
      </c>
      <c r="D104" s="329">
        <v>4607091386967</v>
      </c>
      <c r="E104" s="329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79</v>
      </c>
      <c r="M104" s="38">
        <v>45</v>
      </c>
      <c r="N104" s="531" t="s">
        <v>203</v>
      </c>
      <c r="O104" s="331"/>
      <c r="P104" s="331"/>
      <c r="Q104" s="331"/>
      <c r="R104" s="332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IFERROR(IF(W104=0,"",ROUNDUP(W104/H104,0)*0.02175),"")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16.5" customHeight="1" x14ac:dyDescent="0.25">
      <c r="A105" s="64" t="s">
        <v>204</v>
      </c>
      <c r="B105" s="64" t="s">
        <v>205</v>
      </c>
      <c r="C105" s="37">
        <v>4301051611</v>
      </c>
      <c r="D105" s="329">
        <v>4607091385304</v>
      </c>
      <c r="E105" s="329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79</v>
      </c>
      <c r="M105" s="38">
        <v>40</v>
      </c>
      <c r="N105" s="524" t="s">
        <v>206</v>
      </c>
      <c r="O105" s="331"/>
      <c r="P105" s="331"/>
      <c r="Q105" s="331"/>
      <c r="R105" s="332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16.5" customHeight="1" x14ac:dyDescent="0.25">
      <c r="A106" s="64" t="s">
        <v>207</v>
      </c>
      <c r="B106" s="64" t="s">
        <v>208</v>
      </c>
      <c r="C106" s="37">
        <v>4301051306</v>
      </c>
      <c r="D106" s="329">
        <v>4607091386264</v>
      </c>
      <c r="E106" s="329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80</v>
      </c>
      <c r="L106" s="39" t="s">
        <v>79</v>
      </c>
      <c r="M106" s="38">
        <v>31</v>
      </c>
      <c r="N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31"/>
      <c r="P106" s="331"/>
      <c r="Q106" s="331"/>
      <c r="R106" s="332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IFERROR(IF(W106=0,"",ROUNDUP(W106/H106,0)*0.00753),"")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209</v>
      </c>
      <c r="B107" s="64" t="s">
        <v>210</v>
      </c>
      <c r="C107" s="37">
        <v>4301051436</v>
      </c>
      <c r="D107" s="329">
        <v>4607091385731</v>
      </c>
      <c r="E107" s="329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80</v>
      </c>
      <c r="L107" s="39" t="s">
        <v>134</v>
      </c>
      <c r="M107" s="38">
        <v>45</v>
      </c>
      <c r="N107" s="526" t="s">
        <v>211</v>
      </c>
      <c r="O107" s="331"/>
      <c r="P107" s="331"/>
      <c r="Q107" s="331"/>
      <c r="R107" s="332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212</v>
      </c>
      <c r="B108" s="64" t="s">
        <v>213</v>
      </c>
      <c r="C108" s="37">
        <v>4301051439</v>
      </c>
      <c r="D108" s="329">
        <v>4680115880214</v>
      </c>
      <c r="E108" s="329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80</v>
      </c>
      <c r="L108" s="39" t="s">
        <v>134</v>
      </c>
      <c r="M108" s="38">
        <v>45</v>
      </c>
      <c r="N108" s="527" t="s">
        <v>214</v>
      </c>
      <c r="O108" s="331"/>
      <c r="P108" s="331"/>
      <c r="Q108" s="331"/>
      <c r="R108" s="332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IFERROR(IF(W108=0,"",ROUNDUP(W108/H108,0)*0.00937),"")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215</v>
      </c>
      <c r="B109" s="64" t="s">
        <v>216</v>
      </c>
      <c r="C109" s="37">
        <v>4301051438</v>
      </c>
      <c r="D109" s="329">
        <v>4680115880894</v>
      </c>
      <c r="E109" s="329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80</v>
      </c>
      <c r="L109" s="39" t="s">
        <v>134</v>
      </c>
      <c r="M109" s="38">
        <v>45</v>
      </c>
      <c r="N109" s="528" t="s">
        <v>217</v>
      </c>
      <c r="O109" s="331"/>
      <c r="P109" s="331"/>
      <c r="Q109" s="331"/>
      <c r="R109" s="332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218</v>
      </c>
      <c r="B110" s="64" t="s">
        <v>219</v>
      </c>
      <c r="C110" s="37">
        <v>4301051313</v>
      </c>
      <c r="D110" s="329">
        <v>4607091385427</v>
      </c>
      <c r="E110" s="329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8" t="s">
        <v>80</v>
      </c>
      <c r="L110" s="39" t="s">
        <v>79</v>
      </c>
      <c r="M110" s="38">
        <v>40</v>
      </c>
      <c r="N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31"/>
      <c r="P110" s="331"/>
      <c r="Q110" s="331"/>
      <c r="R110" s="332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220</v>
      </c>
      <c r="B111" s="64" t="s">
        <v>221</v>
      </c>
      <c r="C111" s="37">
        <v>4301051480</v>
      </c>
      <c r="D111" s="329">
        <v>4680115882645</v>
      </c>
      <c r="E111" s="329"/>
      <c r="F111" s="63">
        <v>0.3</v>
      </c>
      <c r="G111" s="38">
        <v>6</v>
      </c>
      <c r="H111" s="63">
        <v>1.8</v>
      </c>
      <c r="I111" s="63">
        <v>2.66</v>
      </c>
      <c r="J111" s="38">
        <v>156</v>
      </c>
      <c r="K111" s="38" t="s">
        <v>80</v>
      </c>
      <c r="L111" s="39" t="s">
        <v>79</v>
      </c>
      <c r="M111" s="38">
        <v>40</v>
      </c>
      <c r="N111" s="522" t="s">
        <v>222</v>
      </c>
      <c r="O111" s="331"/>
      <c r="P111" s="331"/>
      <c r="Q111" s="331"/>
      <c r="R111" s="332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x14ac:dyDescent="0.2">
      <c r="A112" s="323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4"/>
      <c r="N112" s="320" t="s">
        <v>43</v>
      </c>
      <c r="O112" s="321"/>
      <c r="P112" s="321"/>
      <c r="Q112" s="321"/>
      <c r="R112" s="321"/>
      <c r="S112" s="321"/>
      <c r="T112" s="322"/>
      <c r="U112" s="43" t="s">
        <v>42</v>
      </c>
      <c r="V112" s="44">
        <f>IFERROR(V103/H103,"0")+IFERROR(V104/H104,"0")+IFERROR(V105/H105,"0")+IFERROR(V106/H106,"0")+IFERROR(V107/H107,"0")+IFERROR(V108/H108,"0")+IFERROR(V109/H109,"0")+IFERROR(V110/H110,"0")+IFERROR(V111/H111,"0")</f>
        <v>0</v>
      </c>
      <c r="W112" s="44">
        <f>IFERROR(W103/H103,"0")+IFERROR(W104/H104,"0")+IFERROR(W105/H105,"0")+IFERROR(W106/H106,"0")+IFERROR(W107/H107,"0")+IFERROR(W108/H108,"0")+IFERROR(W109/H109,"0")+IFERROR(W110/H110,"0")+IFERROR(W111/H111,"0")</f>
        <v>0</v>
      </c>
      <c r="X112" s="4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68"/>
      <c r="Z112" s="68"/>
    </row>
    <row r="113" spans="1:53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4"/>
      <c r="N113" s="320" t="s">
        <v>43</v>
      </c>
      <c r="O113" s="321"/>
      <c r="P113" s="321"/>
      <c r="Q113" s="321"/>
      <c r="R113" s="321"/>
      <c r="S113" s="321"/>
      <c r="T113" s="322"/>
      <c r="U113" s="43" t="s">
        <v>0</v>
      </c>
      <c r="V113" s="44">
        <f>IFERROR(SUM(V103:V111),"0")</f>
        <v>0</v>
      </c>
      <c r="W113" s="44">
        <f>IFERROR(SUM(W103:W111),"0")</f>
        <v>0</v>
      </c>
      <c r="X113" s="43"/>
      <c r="Y113" s="68"/>
      <c r="Z113" s="68"/>
    </row>
    <row r="114" spans="1:53" ht="14.25" customHeight="1" x14ac:dyDescent="0.25">
      <c r="A114" s="334" t="s">
        <v>223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  <c r="S114" s="334"/>
      <c r="T114" s="334"/>
      <c r="U114" s="334"/>
      <c r="V114" s="334"/>
      <c r="W114" s="334"/>
      <c r="X114" s="334"/>
      <c r="Y114" s="67"/>
      <c r="Z114" s="67"/>
    </row>
    <row r="115" spans="1:53" ht="27" customHeight="1" x14ac:dyDescent="0.25">
      <c r="A115" s="64" t="s">
        <v>224</v>
      </c>
      <c r="B115" s="64" t="s">
        <v>225</v>
      </c>
      <c r="C115" s="37">
        <v>4301060296</v>
      </c>
      <c r="D115" s="329">
        <v>4607091383065</v>
      </c>
      <c r="E115" s="329"/>
      <c r="F115" s="63">
        <v>0.83</v>
      </c>
      <c r="G115" s="38">
        <v>4</v>
      </c>
      <c r="H115" s="63">
        <v>3.32</v>
      </c>
      <c r="I115" s="63">
        <v>3.5819999999999999</v>
      </c>
      <c r="J115" s="38">
        <v>120</v>
      </c>
      <c r="K115" s="38" t="s">
        <v>80</v>
      </c>
      <c r="L115" s="39" t="s">
        <v>79</v>
      </c>
      <c r="M115" s="38">
        <v>30</v>
      </c>
      <c r="N115" s="5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31"/>
      <c r="P115" s="331"/>
      <c r="Q115" s="331"/>
      <c r="R115" s="332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ref="W115:W120" si="7">IFERROR(IF(V115="",0,CEILING((V115/$H115),1)*$H115),"")</f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25">
      <c r="A116" s="64" t="s">
        <v>226</v>
      </c>
      <c r="B116" s="64" t="s">
        <v>227</v>
      </c>
      <c r="C116" s="37">
        <v>4301060350</v>
      </c>
      <c r="D116" s="329">
        <v>4680115881532</v>
      </c>
      <c r="E116" s="329"/>
      <c r="F116" s="63">
        <v>1.35</v>
      </c>
      <c r="G116" s="38">
        <v>6</v>
      </c>
      <c r="H116" s="63">
        <v>8.1</v>
      </c>
      <c r="I116" s="63">
        <v>8.58</v>
      </c>
      <c r="J116" s="38">
        <v>56</v>
      </c>
      <c r="K116" s="38" t="s">
        <v>114</v>
      </c>
      <c r="L116" s="39" t="s">
        <v>134</v>
      </c>
      <c r="M116" s="38">
        <v>30</v>
      </c>
      <c r="N116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31"/>
      <c r="P116" s="331"/>
      <c r="Q116" s="331"/>
      <c r="R116" s="332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7"/>
        <v>0</v>
      </c>
      <c r="X116" s="42" t="str">
        <f>IFERROR(IF(W116=0,"",ROUNDUP(W116/H116,0)*0.02175),"")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25">
      <c r="A117" s="64" t="s">
        <v>226</v>
      </c>
      <c r="B117" s="64" t="s">
        <v>228</v>
      </c>
      <c r="C117" s="37">
        <v>4301060371</v>
      </c>
      <c r="D117" s="329">
        <v>4680115881532</v>
      </c>
      <c r="E117" s="329"/>
      <c r="F117" s="63">
        <v>1.4</v>
      </c>
      <c r="G117" s="38">
        <v>6</v>
      </c>
      <c r="H117" s="63">
        <v>8.4</v>
      </c>
      <c r="I117" s="63">
        <v>8.9640000000000004</v>
      </c>
      <c r="J117" s="38">
        <v>56</v>
      </c>
      <c r="K117" s="38" t="s">
        <v>114</v>
      </c>
      <c r="L117" s="39" t="s">
        <v>79</v>
      </c>
      <c r="M117" s="38">
        <v>30</v>
      </c>
      <c r="N117" s="517" t="s">
        <v>229</v>
      </c>
      <c r="O117" s="331"/>
      <c r="P117" s="331"/>
      <c r="Q117" s="331"/>
      <c r="R117" s="332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7"/>
        <v>0</v>
      </c>
      <c r="X117" s="42" t="str">
        <f>IFERROR(IF(W117=0,"",ROUNDUP(W117/H117,0)*0.02175),"")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230</v>
      </c>
      <c r="B118" s="64" t="s">
        <v>231</v>
      </c>
      <c r="C118" s="37">
        <v>4301060356</v>
      </c>
      <c r="D118" s="329">
        <v>4680115882652</v>
      </c>
      <c r="E118" s="329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8" t="s">
        <v>80</v>
      </c>
      <c r="L118" s="39" t="s">
        <v>79</v>
      </c>
      <c r="M118" s="38">
        <v>40</v>
      </c>
      <c r="N118" s="518" t="s">
        <v>232</v>
      </c>
      <c r="O118" s="331"/>
      <c r="P118" s="331"/>
      <c r="Q118" s="331"/>
      <c r="R118" s="332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7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16.5" customHeight="1" x14ac:dyDescent="0.25">
      <c r="A119" s="64" t="s">
        <v>233</v>
      </c>
      <c r="B119" s="64" t="s">
        <v>234</v>
      </c>
      <c r="C119" s="37">
        <v>4301060309</v>
      </c>
      <c r="D119" s="329">
        <v>4680115880238</v>
      </c>
      <c r="E119" s="329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8" t="s">
        <v>80</v>
      </c>
      <c r="L119" s="39" t="s">
        <v>79</v>
      </c>
      <c r="M119" s="38">
        <v>40</v>
      </c>
      <c r="N119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9" s="331"/>
      <c r="P119" s="331"/>
      <c r="Q119" s="331"/>
      <c r="R119" s="332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235</v>
      </c>
      <c r="B120" s="64" t="s">
        <v>236</v>
      </c>
      <c r="C120" s="37">
        <v>4301060351</v>
      </c>
      <c r="D120" s="329">
        <v>4680115881464</v>
      </c>
      <c r="E120" s="329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8" t="s">
        <v>80</v>
      </c>
      <c r="L120" s="39" t="s">
        <v>134</v>
      </c>
      <c r="M120" s="38">
        <v>30</v>
      </c>
      <c r="N120" s="520" t="s">
        <v>237</v>
      </c>
      <c r="O120" s="331"/>
      <c r="P120" s="331"/>
      <c r="Q120" s="331"/>
      <c r="R120" s="332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4"/>
      <c r="N121" s="320" t="s">
        <v>43</v>
      </c>
      <c r="O121" s="321"/>
      <c r="P121" s="321"/>
      <c r="Q121" s="321"/>
      <c r="R121" s="321"/>
      <c r="S121" s="321"/>
      <c r="T121" s="322"/>
      <c r="U121" s="43" t="s">
        <v>42</v>
      </c>
      <c r="V121" s="44">
        <f>IFERROR(V115/H115,"0")+IFERROR(V116/H116,"0")+IFERROR(V117/H117,"0")+IFERROR(V118/H118,"0")+IFERROR(V119/H119,"0")+IFERROR(V120/H120,"0")</f>
        <v>0</v>
      </c>
      <c r="W121" s="44">
        <f>IFERROR(W115/H115,"0")+IFERROR(W116/H116,"0")+IFERROR(W117/H117,"0")+IFERROR(W118/H118,"0")+IFERROR(W119/H119,"0")+IFERROR(W120/H120,"0")</f>
        <v>0</v>
      </c>
      <c r="X121" s="44">
        <f>IFERROR(IF(X115="",0,X115),"0")+IFERROR(IF(X116="",0,X116),"0")+IFERROR(IF(X117="",0,X117),"0")+IFERROR(IF(X118="",0,X118),"0")+IFERROR(IF(X119="",0,X119),"0")+IFERROR(IF(X120="",0,X120),"0")</f>
        <v>0</v>
      </c>
      <c r="Y121" s="68"/>
      <c r="Z121" s="68"/>
    </row>
    <row r="122" spans="1:53" x14ac:dyDescent="0.2">
      <c r="A122" s="323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4"/>
      <c r="N122" s="320" t="s">
        <v>43</v>
      </c>
      <c r="O122" s="321"/>
      <c r="P122" s="321"/>
      <c r="Q122" s="321"/>
      <c r="R122" s="321"/>
      <c r="S122" s="321"/>
      <c r="T122" s="322"/>
      <c r="U122" s="43" t="s">
        <v>0</v>
      </c>
      <c r="V122" s="44">
        <f>IFERROR(SUM(V115:V120),"0")</f>
        <v>0</v>
      </c>
      <c r="W122" s="44">
        <f>IFERROR(SUM(W115:W120),"0")</f>
        <v>0</v>
      </c>
      <c r="X122" s="43"/>
      <c r="Y122" s="68"/>
      <c r="Z122" s="68"/>
    </row>
    <row r="123" spans="1:53" ht="16.5" customHeight="1" x14ac:dyDescent="0.25">
      <c r="A123" s="333" t="s">
        <v>238</v>
      </c>
      <c r="B123" s="333"/>
      <c r="C123" s="333"/>
      <c r="D123" s="333"/>
      <c r="E123" s="333"/>
      <c r="F123" s="333"/>
      <c r="G123" s="333"/>
      <c r="H123" s="333"/>
      <c r="I123" s="333"/>
      <c r="J123" s="333"/>
      <c r="K123" s="333"/>
      <c r="L123" s="333"/>
      <c r="M123" s="333"/>
      <c r="N123" s="333"/>
      <c r="O123" s="333"/>
      <c r="P123" s="333"/>
      <c r="Q123" s="333"/>
      <c r="R123" s="333"/>
      <c r="S123" s="333"/>
      <c r="T123" s="333"/>
      <c r="U123" s="333"/>
      <c r="V123" s="333"/>
      <c r="W123" s="333"/>
      <c r="X123" s="333"/>
      <c r="Y123" s="66"/>
      <c r="Z123" s="66"/>
    </row>
    <row r="124" spans="1:53" ht="14.25" customHeight="1" x14ac:dyDescent="0.25">
      <c r="A124" s="334" t="s">
        <v>81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67"/>
      <c r="Z124" s="67"/>
    </row>
    <row r="125" spans="1:53" ht="27" customHeight="1" x14ac:dyDescent="0.25">
      <c r="A125" s="64" t="s">
        <v>239</v>
      </c>
      <c r="B125" s="64" t="s">
        <v>240</v>
      </c>
      <c r="C125" s="37">
        <v>4301051612</v>
      </c>
      <c r="D125" s="329">
        <v>4607091385168</v>
      </c>
      <c r="E125" s="329"/>
      <c r="F125" s="63">
        <v>1.4</v>
      </c>
      <c r="G125" s="38">
        <v>6</v>
      </c>
      <c r="H125" s="63">
        <v>8.4</v>
      </c>
      <c r="I125" s="63">
        <v>8.9580000000000002</v>
      </c>
      <c r="J125" s="38">
        <v>56</v>
      </c>
      <c r="K125" s="38" t="s">
        <v>114</v>
      </c>
      <c r="L125" s="39" t="s">
        <v>79</v>
      </c>
      <c r="M125" s="38">
        <v>45</v>
      </c>
      <c r="N125" s="514" t="s">
        <v>241</v>
      </c>
      <c r="O125" s="331"/>
      <c r="P125" s="331"/>
      <c r="Q125" s="331"/>
      <c r="R125" s="332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5" t="s">
        <v>66</v>
      </c>
    </row>
    <row r="126" spans="1:53" ht="16.5" customHeight="1" x14ac:dyDescent="0.25">
      <c r="A126" s="64" t="s">
        <v>242</v>
      </c>
      <c r="B126" s="64" t="s">
        <v>243</v>
      </c>
      <c r="C126" s="37">
        <v>4301051362</v>
      </c>
      <c r="D126" s="329">
        <v>4607091383256</v>
      </c>
      <c r="E126" s="329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8" t="s">
        <v>80</v>
      </c>
      <c r="L126" s="39" t="s">
        <v>134</v>
      </c>
      <c r="M126" s="38">
        <v>45</v>
      </c>
      <c r="N126" s="51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6" s="331"/>
      <c r="P126" s="331"/>
      <c r="Q126" s="331"/>
      <c r="R126" s="332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244</v>
      </c>
      <c r="B127" s="64" t="s">
        <v>245</v>
      </c>
      <c r="C127" s="37">
        <v>4301051358</v>
      </c>
      <c r="D127" s="329">
        <v>4607091385748</v>
      </c>
      <c r="E127" s="329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8" t="s">
        <v>80</v>
      </c>
      <c r="L127" s="39" t="s">
        <v>134</v>
      </c>
      <c r="M127" s="38">
        <v>45</v>
      </c>
      <c r="N127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7" s="331"/>
      <c r="P127" s="331"/>
      <c r="Q127" s="331"/>
      <c r="R127" s="332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4"/>
      <c r="N128" s="320" t="s">
        <v>43</v>
      </c>
      <c r="O128" s="321"/>
      <c r="P128" s="321"/>
      <c r="Q128" s="321"/>
      <c r="R128" s="321"/>
      <c r="S128" s="321"/>
      <c r="T128" s="322"/>
      <c r="U128" s="43" t="s">
        <v>42</v>
      </c>
      <c r="V128" s="44">
        <f>IFERROR(V125/H125,"0")+IFERROR(V126/H126,"0")+IFERROR(V127/H127,"0")</f>
        <v>0</v>
      </c>
      <c r="W128" s="44">
        <f>IFERROR(W125/H125,"0")+IFERROR(W126/H126,"0")+IFERROR(W127/H127,"0")</f>
        <v>0</v>
      </c>
      <c r="X128" s="44">
        <f>IFERROR(IF(X125="",0,X125),"0")+IFERROR(IF(X126="",0,X126),"0")+IFERROR(IF(X127="",0,X127),"0")</f>
        <v>0</v>
      </c>
      <c r="Y128" s="68"/>
      <c r="Z128" s="68"/>
    </row>
    <row r="129" spans="1:53" x14ac:dyDescent="0.2">
      <c r="A129" s="323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4"/>
      <c r="N129" s="320" t="s">
        <v>43</v>
      </c>
      <c r="O129" s="321"/>
      <c r="P129" s="321"/>
      <c r="Q129" s="321"/>
      <c r="R129" s="321"/>
      <c r="S129" s="321"/>
      <c r="T129" s="322"/>
      <c r="U129" s="43" t="s">
        <v>0</v>
      </c>
      <c r="V129" s="44">
        <f>IFERROR(SUM(V125:V127),"0")</f>
        <v>0</v>
      </c>
      <c r="W129" s="44">
        <f>IFERROR(SUM(W125:W127),"0")</f>
        <v>0</v>
      </c>
      <c r="X129" s="43"/>
      <c r="Y129" s="68"/>
      <c r="Z129" s="68"/>
    </row>
    <row r="130" spans="1:53" ht="27.75" customHeight="1" x14ac:dyDescent="0.2">
      <c r="A130" s="345" t="s">
        <v>246</v>
      </c>
      <c r="B130" s="345"/>
      <c r="C130" s="345"/>
      <c r="D130" s="345"/>
      <c r="E130" s="345"/>
      <c r="F130" s="345"/>
      <c r="G130" s="345"/>
      <c r="H130" s="345"/>
      <c r="I130" s="345"/>
      <c r="J130" s="345"/>
      <c r="K130" s="345"/>
      <c r="L130" s="345"/>
      <c r="M130" s="345"/>
      <c r="N130" s="345"/>
      <c r="O130" s="345"/>
      <c r="P130" s="345"/>
      <c r="Q130" s="345"/>
      <c r="R130" s="345"/>
      <c r="S130" s="345"/>
      <c r="T130" s="345"/>
      <c r="U130" s="345"/>
      <c r="V130" s="345"/>
      <c r="W130" s="345"/>
      <c r="X130" s="345"/>
      <c r="Y130" s="55"/>
      <c r="Z130" s="55"/>
    </row>
    <row r="131" spans="1:53" ht="16.5" customHeight="1" x14ac:dyDescent="0.25">
      <c r="A131" s="333" t="s">
        <v>247</v>
      </c>
      <c r="B131" s="333"/>
      <c r="C131" s="333"/>
      <c r="D131" s="333"/>
      <c r="E131" s="333"/>
      <c r="F131" s="333"/>
      <c r="G131" s="333"/>
      <c r="H131" s="333"/>
      <c r="I131" s="333"/>
      <c r="J131" s="333"/>
      <c r="K131" s="333"/>
      <c r="L131" s="333"/>
      <c r="M131" s="333"/>
      <c r="N131" s="333"/>
      <c r="O131" s="333"/>
      <c r="P131" s="333"/>
      <c r="Q131" s="333"/>
      <c r="R131" s="333"/>
      <c r="S131" s="333"/>
      <c r="T131" s="333"/>
      <c r="U131" s="333"/>
      <c r="V131" s="333"/>
      <c r="W131" s="333"/>
      <c r="X131" s="333"/>
      <c r="Y131" s="66"/>
      <c r="Z131" s="66"/>
    </row>
    <row r="132" spans="1:53" ht="14.25" customHeight="1" x14ac:dyDescent="0.25">
      <c r="A132" s="334" t="s">
        <v>116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67"/>
      <c r="Z132" s="67"/>
    </row>
    <row r="133" spans="1:53" ht="27" customHeight="1" x14ac:dyDescent="0.25">
      <c r="A133" s="64" t="s">
        <v>248</v>
      </c>
      <c r="B133" s="64" t="s">
        <v>249</v>
      </c>
      <c r="C133" s="37">
        <v>4301011223</v>
      </c>
      <c r="D133" s="329">
        <v>4607091383423</v>
      </c>
      <c r="E133" s="329"/>
      <c r="F133" s="63">
        <v>1.35</v>
      </c>
      <c r="G133" s="38">
        <v>8</v>
      </c>
      <c r="H133" s="63">
        <v>10.8</v>
      </c>
      <c r="I133" s="63">
        <v>11.375999999999999</v>
      </c>
      <c r="J133" s="38">
        <v>56</v>
      </c>
      <c r="K133" s="38" t="s">
        <v>114</v>
      </c>
      <c r="L133" s="39" t="s">
        <v>134</v>
      </c>
      <c r="M133" s="38">
        <v>35</v>
      </c>
      <c r="N133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3" s="331"/>
      <c r="P133" s="331"/>
      <c r="Q133" s="331"/>
      <c r="R133" s="332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38" t="s">
        <v>66</v>
      </c>
    </row>
    <row r="134" spans="1:53" ht="27" customHeight="1" x14ac:dyDescent="0.25">
      <c r="A134" s="64" t="s">
        <v>250</v>
      </c>
      <c r="B134" s="64" t="s">
        <v>251</v>
      </c>
      <c r="C134" s="37">
        <v>4301011338</v>
      </c>
      <c r="D134" s="329">
        <v>4607091381405</v>
      </c>
      <c r="E134" s="329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114</v>
      </c>
      <c r="L134" s="39" t="s">
        <v>79</v>
      </c>
      <c r="M134" s="38">
        <v>35</v>
      </c>
      <c r="N134" s="5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4" s="331"/>
      <c r="P134" s="331"/>
      <c r="Q134" s="331"/>
      <c r="R134" s="332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252</v>
      </c>
      <c r="B135" s="64" t="s">
        <v>253</v>
      </c>
      <c r="C135" s="37">
        <v>4301011333</v>
      </c>
      <c r="D135" s="329">
        <v>4607091386516</v>
      </c>
      <c r="E135" s="329"/>
      <c r="F135" s="63">
        <v>1.4</v>
      </c>
      <c r="G135" s="38">
        <v>8</v>
      </c>
      <c r="H135" s="63">
        <v>11.2</v>
      </c>
      <c r="I135" s="63">
        <v>11.776</v>
      </c>
      <c r="J135" s="38">
        <v>56</v>
      </c>
      <c r="K135" s="38" t="s">
        <v>114</v>
      </c>
      <c r="L135" s="39" t="s">
        <v>79</v>
      </c>
      <c r="M135" s="38">
        <v>30</v>
      </c>
      <c r="N135" s="5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5" s="331"/>
      <c r="P135" s="331"/>
      <c r="Q135" s="331"/>
      <c r="R135" s="332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x14ac:dyDescent="0.2">
      <c r="A136" s="323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4"/>
      <c r="N136" s="320" t="s">
        <v>43</v>
      </c>
      <c r="O136" s="321"/>
      <c r="P136" s="321"/>
      <c r="Q136" s="321"/>
      <c r="R136" s="321"/>
      <c r="S136" s="321"/>
      <c r="T136" s="322"/>
      <c r="U136" s="43" t="s">
        <v>42</v>
      </c>
      <c r="V136" s="44">
        <f>IFERROR(V133/H133,"0")+IFERROR(V134/H134,"0")+IFERROR(V135/H135,"0")</f>
        <v>0</v>
      </c>
      <c r="W136" s="44">
        <f>IFERROR(W133/H133,"0")+IFERROR(W134/H134,"0")+IFERROR(W135/H135,"0")</f>
        <v>0</v>
      </c>
      <c r="X136" s="44">
        <f>IFERROR(IF(X133="",0,X133),"0")+IFERROR(IF(X134="",0,X134),"0")+IFERROR(IF(X135="",0,X135),"0")</f>
        <v>0</v>
      </c>
      <c r="Y136" s="68"/>
      <c r="Z136" s="68"/>
    </row>
    <row r="137" spans="1:53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4"/>
      <c r="N137" s="320" t="s">
        <v>43</v>
      </c>
      <c r="O137" s="321"/>
      <c r="P137" s="321"/>
      <c r="Q137" s="321"/>
      <c r="R137" s="321"/>
      <c r="S137" s="321"/>
      <c r="T137" s="322"/>
      <c r="U137" s="43" t="s">
        <v>0</v>
      </c>
      <c r="V137" s="44">
        <f>IFERROR(SUM(V133:V135),"0")</f>
        <v>0</v>
      </c>
      <c r="W137" s="44">
        <f>IFERROR(SUM(W133:W135),"0")</f>
        <v>0</v>
      </c>
      <c r="X137" s="43"/>
      <c r="Y137" s="68"/>
      <c r="Z137" s="68"/>
    </row>
    <row r="138" spans="1:53" ht="16.5" customHeight="1" x14ac:dyDescent="0.25">
      <c r="A138" s="333" t="s">
        <v>254</v>
      </c>
      <c r="B138" s="333"/>
      <c r="C138" s="333"/>
      <c r="D138" s="333"/>
      <c r="E138" s="333"/>
      <c r="F138" s="333"/>
      <c r="G138" s="333"/>
      <c r="H138" s="333"/>
      <c r="I138" s="333"/>
      <c r="J138" s="333"/>
      <c r="K138" s="333"/>
      <c r="L138" s="333"/>
      <c r="M138" s="333"/>
      <c r="N138" s="333"/>
      <c r="O138" s="333"/>
      <c r="P138" s="333"/>
      <c r="Q138" s="333"/>
      <c r="R138" s="333"/>
      <c r="S138" s="333"/>
      <c r="T138" s="333"/>
      <c r="U138" s="333"/>
      <c r="V138" s="333"/>
      <c r="W138" s="333"/>
      <c r="X138" s="333"/>
      <c r="Y138" s="66"/>
      <c r="Z138" s="66"/>
    </row>
    <row r="139" spans="1:53" ht="14.25" customHeight="1" x14ac:dyDescent="0.25">
      <c r="A139" s="334" t="s">
        <v>76</v>
      </c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4"/>
      <c r="P139" s="334"/>
      <c r="Q139" s="334"/>
      <c r="R139" s="334"/>
      <c r="S139" s="334"/>
      <c r="T139" s="334"/>
      <c r="U139" s="334"/>
      <c r="V139" s="334"/>
      <c r="W139" s="334"/>
      <c r="X139" s="334"/>
      <c r="Y139" s="67"/>
      <c r="Z139" s="67"/>
    </row>
    <row r="140" spans="1:53" ht="27" customHeight="1" x14ac:dyDescent="0.25">
      <c r="A140" s="64" t="s">
        <v>255</v>
      </c>
      <c r="B140" s="64" t="s">
        <v>256</v>
      </c>
      <c r="C140" s="37">
        <v>4301031191</v>
      </c>
      <c r="D140" s="329">
        <v>4680115880993</v>
      </c>
      <c r="E140" s="329"/>
      <c r="F140" s="63">
        <v>0.7</v>
      </c>
      <c r="G140" s="38">
        <v>6</v>
      </c>
      <c r="H140" s="63">
        <v>4.2</v>
      </c>
      <c r="I140" s="63">
        <v>4.46</v>
      </c>
      <c r="J140" s="38">
        <v>156</v>
      </c>
      <c r="K140" s="38" t="s">
        <v>80</v>
      </c>
      <c r="L140" s="39" t="s">
        <v>79</v>
      </c>
      <c r="M140" s="38">
        <v>40</v>
      </c>
      <c r="N140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31"/>
      <c r="P140" s="331"/>
      <c r="Q140" s="331"/>
      <c r="R140" s="332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ref="W140:W148" si="8">IFERROR(IF(V140="",0,CEILING((V140/$H140),1)*$H140),"")</f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257</v>
      </c>
      <c r="B141" s="64" t="s">
        <v>258</v>
      </c>
      <c r="C141" s="37">
        <v>4301031204</v>
      </c>
      <c r="D141" s="329">
        <v>4680115881761</v>
      </c>
      <c r="E141" s="329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31"/>
      <c r="P141" s="331"/>
      <c r="Q141" s="331"/>
      <c r="R141" s="332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8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259</v>
      </c>
      <c r="B142" s="64" t="s">
        <v>260</v>
      </c>
      <c r="C142" s="37">
        <v>4301031201</v>
      </c>
      <c r="D142" s="329">
        <v>4680115881563</v>
      </c>
      <c r="E142" s="329"/>
      <c r="F142" s="63">
        <v>0.7</v>
      </c>
      <c r="G142" s="38">
        <v>6</v>
      </c>
      <c r="H142" s="63">
        <v>4.2</v>
      </c>
      <c r="I142" s="63">
        <v>4.4000000000000004</v>
      </c>
      <c r="J142" s="38">
        <v>156</v>
      </c>
      <c r="K142" s="38" t="s">
        <v>80</v>
      </c>
      <c r="L142" s="39" t="s">
        <v>79</v>
      </c>
      <c r="M142" s="38">
        <v>40</v>
      </c>
      <c r="N142" s="5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31"/>
      <c r="P142" s="331"/>
      <c r="Q142" s="331"/>
      <c r="R142" s="332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8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261</v>
      </c>
      <c r="B143" s="64" t="s">
        <v>262</v>
      </c>
      <c r="C143" s="37">
        <v>4301031199</v>
      </c>
      <c r="D143" s="329">
        <v>4680115880986</v>
      </c>
      <c r="E143" s="329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178</v>
      </c>
      <c r="L143" s="39" t="s">
        <v>79</v>
      </c>
      <c r="M143" s="38">
        <v>40</v>
      </c>
      <c r="N143" s="5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31"/>
      <c r="P143" s="331"/>
      <c r="Q143" s="331"/>
      <c r="R143" s="332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8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263</v>
      </c>
      <c r="B144" s="64" t="s">
        <v>264</v>
      </c>
      <c r="C144" s="37">
        <v>4301031190</v>
      </c>
      <c r="D144" s="329">
        <v>4680115880207</v>
      </c>
      <c r="E144" s="329"/>
      <c r="F144" s="63">
        <v>0.4</v>
      </c>
      <c r="G144" s="38">
        <v>6</v>
      </c>
      <c r="H144" s="63">
        <v>2.4</v>
      </c>
      <c r="I144" s="63">
        <v>2.63</v>
      </c>
      <c r="J144" s="38">
        <v>156</v>
      </c>
      <c r="K144" s="38" t="s">
        <v>80</v>
      </c>
      <c r="L144" s="39" t="s">
        <v>79</v>
      </c>
      <c r="M144" s="38">
        <v>40</v>
      </c>
      <c r="N144" s="5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31"/>
      <c r="P144" s="331"/>
      <c r="Q144" s="331"/>
      <c r="R144" s="332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8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265</v>
      </c>
      <c r="B145" s="64" t="s">
        <v>266</v>
      </c>
      <c r="C145" s="37">
        <v>4301031205</v>
      </c>
      <c r="D145" s="329">
        <v>4680115881785</v>
      </c>
      <c r="E145" s="329"/>
      <c r="F145" s="63">
        <v>0.35</v>
      </c>
      <c r="G145" s="38">
        <v>6</v>
      </c>
      <c r="H145" s="63">
        <v>2.1</v>
      </c>
      <c r="I145" s="63">
        <v>2.23</v>
      </c>
      <c r="J145" s="38">
        <v>234</v>
      </c>
      <c r="K145" s="38" t="s">
        <v>178</v>
      </c>
      <c r="L145" s="39" t="s">
        <v>79</v>
      </c>
      <c r="M145" s="38">
        <v>40</v>
      </c>
      <c r="N145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31"/>
      <c r="P145" s="331"/>
      <c r="Q145" s="331"/>
      <c r="R145" s="332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8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267</v>
      </c>
      <c r="B146" s="64" t="s">
        <v>268</v>
      </c>
      <c r="C146" s="37">
        <v>4301031202</v>
      </c>
      <c r="D146" s="329">
        <v>4680115881679</v>
      </c>
      <c r="E146" s="329"/>
      <c r="F146" s="63">
        <v>0.35</v>
      </c>
      <c r="G146" s="38">
        <v>6</v>
      </c>
      <c r="H146" s="63">
        <v>2.1</v>
      </c>
      <c r="I146" s="63">
        <v>2.2000000000000002</v>
      </c>
      <c r="J146" s="38">
        <v>234</v>
      </c>
      <c r="K146" s="38" t="s">
        <v>178</v>
      </c>
      <c r="L146" s="39" t="s">
        <v>79</v>
      </c>
      <c r="M146" s="38">
        <v>40</v>
      </c>
      <c r="N146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31"/>
      <c r="P146" s="331"/>
      <c r="Q146" s="331"/>
      <c r="R146" s="332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269</v>
      </c>
      <c r="B147" s="64" t="s">
        <v>270</v>
      </c>
      <c r="C147" s="37">
        <v>4301031158</v>
      </c>
      <c r="D147" s="329">
        <v>4680115880191</v>
      </c>
      <c r="E147" s="329"/>
      <c r="F147" s="63">
        <v>0.4</v>
      </c>
      <c r="G147" s="38">
        <v>6</v>
      </c>
      <c r="H147" s="63">
        <v>2.4</v>
      </c>
      <c r="I147" s="63">
        <v>2.6</v>
      </c>
      <c r="J147" s="38">
        <v>156</v>
      </c>
      <c r="K147" s="38" t="s">
        <v>80</v>
      </c>
      <c r="L147" s="39" t="s">
        <v>79</v>
      </c>
      <c r="M147" s="38">
        <v>40</v>
      </c>
      <c r="N147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31"/>
      <c r="P147" s="331"/>
      <c r="Q147" s="331"/>
      <c r="R147" s="332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16.5" customHeight="1" x14ac:dyDescent="0.25">
      <c r="A148" s="64" t="s">
        <v>271</v>
      </c>
      <c r="B148" s="64" t="s">
        <v>272</v>
      </c>
      <c r="C148" s="37">
        <v>4301031245</v>
      </c>
      <c r="D148" s="329">
        <v>4680115883963</v>
      </c>
      <c r="E148" s="329"/>
      <c r="F148" s="63">
        <v>0.28000000000000003</v>
      </c>
      <c r="G148" s="38">
        <v>6</v>
      </c>
      <c r="H148" s="63">
        <v>1.68</v>
      </c>
      <c r="I148" s="63">
        <v>1.78</v>
      </c>
      <c r="J148" s="38">
        <v>234</v>
      </c>
      <c r="K148" s="38" t="s">
        <v>178</v>
      </c>
      <c r="L148" s="39" t="s">
        <v>79</v>
      </c>
      <c r="M148" s="38">
        <v>40</v>
      </c>
      <c r="N148" s="504" t="s">
        <v>273</v>
      </c>
      <c r="O148" s="331"/>
      <c r="P148" s="331"/>
      <c r="Q148" s="331"/>
      <c r="R148" s="332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4"/>
      <c r="N149" s="320" t="s">
        <v>43</v>
      </c>
      <c r="O149" s="321"/>
      <c r="P149" s="321"/>
      <c r="Q149" s="321"/>
      <c r="R149" s="321"/>
      <c r="S149" s="321"/>
      <c r="T149" s="322"/>
      <c r="U149" s="43" t="s">
        <v>42</v>
      </c>
      <c r="V149" s="44">
        <f>IFERROR(V140/H140,"0")+IFERROR(V141/H141,"0")+IFERROR(V142/H142,"0")+IFERROR(V143/H143,"0")+IFERROR(V144/H144,"0")+IFERROR(V145/H145,"0")+IFERROR(V146/H146,"0")+IFERROR(V147/H147,"0")+IFERROR(V148/H148,"0")</f>
        <v>0</v>
      </c>
      <c r="W149" s="44">
        <f>IFERROR(W140/H140,"0")+IFERROR(W141/H141,"0")+IFERROR(W142/H142,"0")+IFERROR(W143/H143,"0")+IFERROR(W144/H144,"0")+IFERROR(W145/H145,"0")+IFERROR(W146/H146,"0")+IFERROR(W147/H147,"0")+IFERROR(W148/H148,"0")</f>
        <v>0</v>
      </c>
      <c r="X149" s="44">
        <f>IFERROR(IF(X140="",0,X140),"0")+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23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4"/>
      <c r="N150" s="320" t="s">
        <v>43</v>
      </c>
      <c r="O150" s="321"/>
      <c r="P150" s="321"/>
      <c r="Q150" s="321"/>
      <c r="R150" s="321"/>
      <c r="S150" s="321"/>
      <c r="T150" s="322"/>
      <c r="U150" s="43" t="s">
        <v>0</v>
      </c>
      <c r="V150" s="44">
        <f>IFERROR(SUM(V140:V148),"0")</f>
        <v>0</v>
      </c>
      <c r="W150" s="44">
        <f>IFERROR(SUM(W140:W148),"0")</f>
        <v>0</v>
      </c>
      <c r="X150" s="43"/>
      <c r="Y150" s="68"/>
      <c r="Z150" s="68"/>
    </row>
    <row r="151" spans="1:53" ht="16.5" customHeight="1" x14ac:dyDescent="0.25">
      <c r="A151" s="333" t="s">
        <v>274</v>
      </c>
      <c r="B151" s="333"/>
      <c r="C151" s="333"/>
      <c r="D151" s="333"/>
      <c r="E151" s="333"/>
      <c r="F151" s="333"/>
      <c r="G151" s="333"/>
      <c r="H151" s="333"/>
      <c r="I151" s="333"/>
      <c r="J151" s="333"/>
      <c r="K151" s="333"/>
      <c r="L151" s="333"/>
      <c r="M151" s="333"/>
      <c r="N151" s="333"/>
      <c r="O151" s="333"/>
      <c r="P151" s="333"/>
      <c r="Q151" s="333"/>
      <c r="R151" s="333"/>
      <c r="S151" s="333"/>
      <c r="T151" s="333"/>
      <c r="U151" s="333"/>
      <c r="V151" s="333"/>
      <c r="W151" s="333"/>
      <c r="X151" s="333"/>
      <c r="Y151" s="66"/>
      <c r="Z151" s="66"/>
    </row>
    <row r="152" spans="1:53" ht="14.25" customHeight="1" x14ac:dyDescent="0.25">
      <c r="A152" s="334" t="s">
        <v>116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67"/>
      <c r="Z152" s="67"/>
    </row>
    <row r="153" spans="1:53" ht="16.5" customHeight="1" x14ac:dyDescent="0.25">
      <c r="A153" s="64" t="s">
        <v>275</v>
      </c>
      <c r="B153" s="64" t="s">
        <v>276</v>
      </c>
      <c r="C153" s="37">
        <v>4301011450</v>
      </c>
      <c r="D153" s="329">
        <v>4680115881402</v>
      </c>
      <c r="E153" s="329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114</v>
      </c>
      <c r="L153" s="39" t="s">
        <v>113</v>
      </c>
      <c r="M153" s="38">
        <v>55</v>
      </c>
      <c r="N153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31"/>
      <c r="P153" s="331"/>
      <c r="Q153" s="331"/>
      <c r="R153" s="332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277</v>
      </c>
      <c r="B154" s="64" t="s">
        <v>278</v>
      </c>
      <c r="C154" s="37">
        <v>4301011454</v>
      </c>
      <c r="D154" s="329">
        <v>4680115881396</v>
      </c>
      <c r="E154" s="329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5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31"/>
      <c r="P154" s="331"/>
      <c r="Q154" s="331"/>
      <c r="R154" s="332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4"/>
      <c r="N155" s="320" t="s">
        <v>43</v>
      </c>
      <c r="O155" s="321"/>
      <c r="P155" s="321"/>
      <c r="Q155" s="321"/>
      <c r="R155" s="321"/>
      <c r="S155" s="321"/>
      <c r="T155" s="322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4"/>
      <c r="N156" s="320" t="s">
        <v>43</v>
      </c>
      <c r="O156" s="321"/>
      <c r="P156" s="321"/>
      <c r="Q156" s="321"/>
      <c r="R156" s="321"/>
      <c r="S156" s="321"/>
      <c r="T156" s="322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34" t="s">
        <v>110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67"/>
      <c r="Z157" s="67"/>
    </row>
    <row r="158" spans="1:53" ht="16.5" customHeight="1" x14ac:dyDescent="0.25">
      <c r="A158" s="64" t="s">
        <v>279</v>
      </c>
      <c r="B158" s="64" t="s">
        <v>280</v>
      </c>
      <c r="C158" s="37">
        <v>4301020262</v>
      </c>
      <c r="D158" s="329">
        <v>4680115882935</v>
      </c>
      <c r="E158" s="329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114</v>
      </c>
      <c r="L158" s="39" t="s">
        <v>134</v>
      </c>
      <c r="M158" s="38">
        <v>50</v>
      </c>
      <c r="N158" s="497" t="s">
        <v>281</v>
      </c>
      <c r="O158" s="331"/>
      <c r="P158" s="331"/>
      <c r="Q158" s="331"/>
      <c r="R158" s="332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282</v>
      </c>
      <c r="B159" s="64" t="s">
        <v>283</v>
      </c>
      <c r="C159" s="37">
        <v>4301020220</v>
      </c>
      <c r="D159" s="329">
        <v>4680115880764</v>
      </c>
      <c r="E159" s="329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113</v>
      </c>
      <c r="M159" s="38">
        <v>50</v>
      </c>
      <c r="N159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31"/>
      <c r="P159" s="331"/>
      <c r="Q159" s="331"/>
      <c r="R159" s="332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23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4"/>
      <c r="N160" s="320" t="s">
        <v>43</v>
      </c>
      <c r="O160" s="321"/>
      <c r="P160" s="321"/>
      <c r="Q160" s="321"/>
      <c r="R160" s="321"/>
      <c r="S160" s="321"/>
      <c r="T160" s="322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4"/>
      <c r="N161" s="320" t="s">
        <v>43</v>
      </c>
      <c r="O161" s="321"/>
      <c r="P161" s="321"/>
      <c r="Q161" s="321"/>
      <c r="R161" s="321"/>
      <c r="S161" s="321"/>
      <c r="T161" s="322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34" t="s">
        <v>76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67"/>
      <c r="Z162" s="67"/>
    </row>
    <row r="163" spans="1:53" ht="27" customHeight="1" x14ac:dyDescent="0.25">
      <c r="A163" s="64" t="s">
        <v>284</v>
      </c>
      <c r="B163" s="64" t="s">
        <v>285</v>
      </c>
      <c r="C163" s="37">
        <v>4301031224</v>
      </c>
      <c r="D163" s="329">
        <v>4680115882683</v>
      </c>
      <c r="E163" s="329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31"/>
      <c r="P163" s="331"/>
      <c r="Q163" s="331"/>
      <c r="R163" s="332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286</v>
      </c>
      <c r="B164" s="64" t="s">
        <v>287</v>
      </c>
      <c r="C164" s="37">
        <v>4301031230</v>
      </c>
      <c r="D164" s="329">
        <v>4680115882690</v>
      </c>
      <c r="E164" s="329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31"/>
      <c r="P164" s="331"/>
      <c r="Q164" s="331"/>
      <c r="R164" s="332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288</v>
      </c>
      <c r="B165" s="64" t="s">
        <v>289</v>
      </c>
      <c r="C165" s="37">
        <v>4301031220</v>
      </c>
      <c r="D165" s="329">
        <v>4680115882669</v>
      </c>
      <c r="E165" s="329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31"/>
      <c r="P165" s="331"/>
      <c r="Q165" s="331"/>
      <c r="R165" s="332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290</v>
      </c>
      <c r="B166" s="64" t="s">
        <v>291</v>
      </c>
      <c r="C166" s="37">
        <v>4301031221</v>
      </c>
      <c r="D166" s="329">
        <v>4680115882676</v>
      </c>
      <c r="E166" s="329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31"/>
      <c r="P166" s="331"/>
      <c r="Q166" s="331"/>
      <c r="R166" s="332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23"/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4"/>
      <c r="N167" s="320" t="s">
        <v>43</v>
      </c>
      <c r="O167" s="321"/>
      <c r="P167" s="321"/>
      <c r="Q167" s="321"/>
      <c r="R167" s="321"/>
      <c r="S167" s="321"/>
      <c r="T167" s="322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23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4"/>
      <c r="N168" s="320" t="s">
        <v>43</v>
      </c>
      <c r="O168" s="321"/>
      <c r="P168" s="321"/>
      <c r="Q168" s="321"/>
      <c r="R168" s="321"/>
      <c r="S168" s="321"/>
      <c r="T168" s="322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34" t="s">
        <v>81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67"/>
      <c r="Z169" s="67"/>
    </row>
    <row r="170" spans="1:53" ht="27" customHeight="1" x14ac:dyDescent="0.25">
      <c r="A170" s="64" t="s">
        <v>292</v>
      </c>
      <c r="B170" s="64" t="s">
        <v>293</v>
      </c>
      <c r="C170" s="37">
        <v>4301051409</v>
      </c>
      <c r="D170" s="329">
        <v>4680115881556</v>
      </c>
      <c r="E170" s="329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114</v>
      </c>
      <c r="L170" s="39" t="s">
        <v>134</v>
      </c>
      <c r="M170" s="38">
        <v>45</v>
      </c>
      <c r="N170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31"/>
      <c r="P170" s="331"/>
      <c r="Q170" s="331"/>
      <c r="R170" s="332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9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294</v>
      </c>
      <c r="B171" s="64" t="s">
        <v>295</v>
      </c>
      <c r="C171" s="37">
        <v>4301051538</v>
      </c>
      <c r="D171" s="329">
        <v>4680115880573</v>
      </c>
      <c r="E171" s="329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114</v>
      </c>
      <c r="L171" s="39" t="s">
        <v>79</v>
      </c>
      <c r="M171" s="38">
        <v>45</v>
      </c>
      <c r="N171" s="490" t="s">
        <v>296</v>
      </c>
      <c r="O171" s="331"/>
      <c r="P171" s="331"/>
      <c r="Q171" s="331"/>
      <c r="R171" s="332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9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297</v>
      </c>
      <c r="B172" s="64" t="s">
        <v>298</v>
      </c>
      <c r="C172" s="37">
        <v>4301051408</v>
      </c>
      <c r="D172" s="329">
        <v>4680115881594</v>
      </c>
      <c r="E172" s="329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114</v>
      </c>
      <c r="L172" s="39" t="s">
        <v>134</v>
      </c>
      <c r="M172" s="38">
        <v>40</v>
      </c>
      <c r="N172" s="4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31"/>
      <c r="P172" s="331"/>
      <c r="Q172" s="331"/>
      <c r="R172" s="332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9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299</v>
      </c>
      <c r="B173" s="64" t="s">
        <v>300</v>
      </c>
      <c r="C173" s="37">
        <v>4301051505</v>
      </c>
      <c r="D173" s="329">
        <v>4680115881587</v>
      </c>
      <c r="E173" s="329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114</v>
      </c>
      <c r="L173" s="39" t="s">
        <v>79</v>
      </c>
      <c r="M173" s="38">
        <v>40</v>
      </c>
      <c r="N173" s="492" t="s">
        <v>301</v>
      </c>
      <c r="O173" s="331"/>
      <c r="P173" s="331"/>
      <c r="Q173" s="331"/>
      <c r="R173" s="332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9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302</v>
      </c>
      <c r="B174" s="64" t="s">
        <v>303</v>
      </c>
      <c r="C174" s="37">
        <v>4301051380</v>
      </c>
      <c r="D174" s="329">
        <v>4680115880962</v>
      </c>
      <c r="E174" s="329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114</v>
      </c>
      <c r="L174" s="39" t="s">
        <v>79</v>
      </c>
      <c r="M174" s="38">
        <v>40</v>
      </c>
      <c r="N174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31"/>
      <c r="P174" s="331"/>
      <c r="Q174" s="331"/>
      <c r="R174" s="332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9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304</v>
      </c>
      <c r="B175" s="64" t="s">
        <v>305</v>
      </c>
      <c r="C175" s="37">
        <v>4301051411</v>
      </c>
      <c r="D175" s="329">
        <v>4680115881617</v>
      </c>
      <c r="E175" s="329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114</v>
      </c>
      <c r="L175" s="39" t="s">
        <v>134</v>
      </c>
      <c r="M175" s="38">
        <v>40</v>
      </c>
      <c r="N175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31"/>
      <c r="P175" s="331"/>
      <c r="Q175" s="331"/>
      <c r="R175" s="332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9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306</v>
      </c>
      <c r="B176" s="64" t="s">
        <v>307</v>
      </c>
      <c r="C176" s="37">
        <v>4301051487</v>
      </c>
      <c r="D176" s="329">
        <v>4680115881228</v>
      </c>
      <c r="E176" s="329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86" t="s">
        <v>308</v>
      </c>
      <c r="O176" s="331"/>
      <c r="P176" s="331"/>
      <c r="Q176" s="331"/>
      <c r="R176" s="332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309</v>
      </c>
      <c r="B177" s="64" t="s">
        <v>310</v>
      </c>
      <c r="C177" s="37">
        <v>4301051506</v>
      </c>
      <c r="D177" s="329">
        <v>4680115881037</v>
      </c>
      <c r="E177" s="329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87" t="s">
        <v>311</v>
      </c>
      <c r="O177" s="331"/>
      <c r="P177" s="331"/>
      <c r="Q177" s="331"/>
      <c r="R177" s="332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4301051384</v>
      </c>
      <c r="D178" s="329">
        <v>4680115881211</v>
      </c>
      <c r="E178" s="329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31"/>
      <c r="P178" s="331"/>
      <c r="Q178" s="331"/>
      <c r="R178" s="332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314</v>
      </c>
      <c r="B179" s="64" t="s">
        <v>315</v>
      </c>
      <c r="C179" s="37">
        <v>4301051378</v>
      </c>
      <c r="D179" s="329">
        <v>4680115881020</v>
      </c>
      <c r="E179" s="329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31"/>
      <c r="P179" s="331"/>
      <c r="Q179" s="331"/>
      <c r="R179" s="332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316</v>
      </c>
      <c r="B180" s="64" t="s">
        <v>317</v>
      </c>
      <c r="C180" s="37">
        <v>4301051407</v>
      </c>
      <c r="D180" s="329">
        <v>4680115882195</v>
      </c>
      <c r="E180" s="329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134</v>
      </c>
      <c r="M180" s="38">
        <v>40</v>
      </c>
      <c r="N180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31"/>
      <c r="P180" s="331"/>
      <c r="Q180" s="331"/>
      <c r="R180" s="332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 t="shared" ref="X180:X186" si="10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318</v>
      </c>
      <c r="B181" s="64" t="s">
        <v>319</v>
      </c>
      <c r="C181" s="37">
        <v>4301051479</v>
      </c>
      <c r="D181" s="329">
        <v>4680115882607</v>
      </c>
      <c r="E181" s="329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134</v>
      </c>
      <c r="M181" s="38">
        <v>45</v>
      </c>
      <c r="N181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31"/>
      <c r="P181" s="331"/>
      <c r="Q181" s="331"/>
      <c r="R181" s="332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 t="shared" si="10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320</v>
      </c>
      <c r="B182" s="64" t="s">
        <v>321</v>
      </c>
      <c r="C182" s="37">
        <v>4301051468</v>
      </c>
      <c r="D182" s="329">
        <v>4680115880092</v>
      </c>
      <c r="E182" s="329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134</v>
      </c>
      <c r="M182" s="38">
        <v>45</v>
      </c>
      <c r="N182" s="4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31"/>
      <c r="P182" s="331"/>
      <c r="Q182" s="331"/>
      <c r="R182" s="332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 t="shared" si="10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322</v>
      </c>
      <c r="B183" s="64" t="s">
        <v>323</v>
      </c>
      <c r="C183" s="37">
        <v>4301051469</v>
      </c>
      <c r="D183" s="329">
        <v>4680115880221</v>
      </c>
      <c r="E183" s="329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134</v>
      </c>
      <c r="M183" s="38">
        <v>45</v>
      </c>
      <c r="N183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31"/>
      <c r="P183" s="331"/>
      <c r="Q183" s="331"/>
      <c r="R183" s="332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 t="shared" si="10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324</v>
      </c>
      <c r="B184" s="64" t="s">
        <v>325</v>
      </c>
      <c r="C184" s="37">
        <v>4301051523</v>
      </c>
      <c r="D184" s="329">
        <v>4680115882942</v>
      </c>
      <c r="E184" s="329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31"/>
      <c r="P184" s="331"/>
      <c r="Q184" s="331"/>
      <c r="R184" s="332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 t="shared" si="10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326</v>
      </c>
      <c r="B185" s="64" t="s">
        <v>327</v>
      </c>
      <c r="C185" s="37">
        <v>4301051326</v>
      </c>
      <c r="D185" s="329">
        <v>4680115880504</v>
      </c>
      <c r="E185" s="329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31"/>
      <c r="P185" s="331"/>
      <c r="Q185" s="331"/>
      <c r="R185" s="332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si="10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4301051410</v>
      </c>
      <c r="D186" s="329">
        <v>4680115882164</v>
      </c>
      <c r="E186" s="329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134</v>
      </c>
      <c r="M186" s="38">
        <v>40</v>
      </c>
      <c r="N186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31"/>
      <c r="P186" s="331"/>
      <c r="Q186" s="331"/>
      <c r="R186" s="332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4"/>
      <c r="N187" s="320" t="s">
        <v>43</v>
      </c>
      <c r="O187" s="321"/>
      <c r="P187" s="321"/>
      <c r="Q187" s="321"/>
      <c r="R187" s="321"/>
      <c r="S187" s="321"/>
      <c r="T187" s="322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4"/>
      <c r="N188" s="320" t="s">
        <v>43</v>
      </c>
      <c r="O188" s="321"/>
      <c r="P188" s="321"/>
      <c r="Q188" s="321"/>
      <c r="R188" s="321"/>
      <c r="S188" s="321"/>
      <c r="T188" s="322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34" t="s">
        <v>223</v>
      </c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4"/>
      <c r="P189" s="334"/>
      <c r="Q189" s="334"/>
      <c r="R189" s="334"/>
      <c r="S189" s="334"/>
      <c r="T189" s="334"/>
      <c r="U189" s="334"/>
      <c r="V189" s="334"/>
      <c r="W189" s="334"/>
      <c r="X189" s="334"/>
      <c r="Y189" s="67"/>
      <c r="Z189" s="67"/>
    </row>
    <row r="190" spans="1:53" ht="16.5" customHeight="1" x14ac:dyDescent="0.25">
      <c r="A190" s="64" t="s">
        <v>330</v>
      </c>
      <c r="B190" s="64" t="s">
        <v>331</v>
      </c>
      <c r="C190" s="37">
        <v>4301060360</v>
      </c>
      <c r="D190" s="329">
        <v>4680115882874</v>
      </c>
      <c r="E190" s="329"/>
      <c r="F190" s="63">
        <v>0.8</v>
      </c>
      <c r="G190" s="38">
        <v>4</v>
      </c>
      <c r="H190" s="63">
        <v>3.2</v>
      </c>
      <c r="I190" s="63">
        <v>3.4660000000000002</v>
      </c>
      <c r="J190" s="38">
        <v>120</v>
      </c>
      <c r="K190" s="38" t="s">
        <v>80</v>
      </c>
      <c r="L190" s="39" t="s">
        <v>79</v>
      </c>
      <c r="M190" s="38">
        <v>30</v>
      </c>
      <c r="N190" s="472" t="s">
        <v>332</v>
      </c>
      <c r="O190" s="331"/>
      <c r="P190" s="331"/>
      <c r="Q190" s="331"/>
      <c r="R190" s="332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IFERROR(IF(W190=0,"",ROUNDUP(W190/H190,0)*0.00937),"")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16.5" customHeight="1" x14ac:dyDescent="0.25">
      <c r="A191" s="64" t="s">
        <v>333</v>
      </c>
      <c r="B191" s="64" t="s">
        <v>334</v>
      </c>
      <c r="C191" s="37">
        <v>4301060359</v>
      </c>
      <c r="D191" s="329">
        <v>4680115884434</v>
      </c>
      <c r="E191" s="329"/>
      <c r="F191" s="63">
        <v>0.8</v>
      </c>
      <c r="G191" s="38">
        <v>4</v>
      </c>
      <c r="H191" s="63">
        <v>3.2</v>
      </c>
      <c r="I191" s="63">
        <v>3.4660000000000002</v>
      </c>
      <c r="J191" s="38">
        <v>120</v>
      </c>
      <c r="K191" s="38" t="s">
        <v>80</v>
      </c>
      <c r="L191" s="39" t="s">
        <v>79</v>
      </c>
      <c r="M191" s="38">
        <v>30</v>
      </c>
      <c r="N191" s="473" t="s">
        <v>335</v>
      </c>
      <c r="O191" s="331"/>
      <c r="P191" s="331"/>
      <c r="Q191" s="331"/>
      <c r="R191" s="332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IFERROR(IF(W191=0,"",ROUNDUP(W191/H191,0)*0.00937),"")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16.5" customHeight="1" x14ac:dyDescent="0.25">
      <c r="A192" s="64" t="s">
        <v>336</v>
      </c>
      <c r="B192" s="64" t="s">
        <v>337</v>
      </c>
      <c r="C192" s="37">
        <v>4301060338</v>
      </c>
      <c r="D192" s="329">
        <v>4680115880801</v>
      </c>
      <c r="E192" s="329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7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31"/>
      <c r="P192" s="331"/>
      <c r="Q192" s="331"/>
      <c r="R192" s="332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25">
      <c r="A193" s="64" t="s">
        <v>338</v>
      </c>
      <c r="B193" s="64" t="s">
        <v>339</v>
      </c>
      <c r="C193" s="37">
        <v>4301060339</v>
      </c>
      <c r="D193" s="329">
        <v>4680115880818</v>
      </c>
      <c r="E193" s="329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31"/>
      <c r="P193" s="331"/>
      <c r="Q193" s="331"/>
      <c r="R193" s="332"/>
      <c r="S193" s="40" t="s">
        <v>48</v>
      </c>
      <c r="T193" s="40" t="s">
        <v>48</v>
      </c>
      <c r="U193" s="41" t="s">
        <v>0</v>
      </c>
      <c r="V193" s="59">
        <v>0</v>
      </c>
      <c r="W193" s="56">
        <f>IFERROR(IF(V193="",0,CEILING((V193/$H193),1)*$H193),"")</f>
        <v>0</v>
      </c>
      <c r="X193" s="42" t="str">
        <f>IFERROR(IF(W193=0,"",ROUNDUP(W193/H193,0)*0.00753),"")</f>
        <v/>
      </c>
      <c r="Y193" s="69" t="s">
        <v>48</v>
      </c>
      <c r="Z193" s="70" t="s">
        <v>48</v>
      </c>
      <c r="AD193" s="71"/>
      <c r="BA193" s="178" t="s">
        <v>66</v>
      </c>
    </row>
    <row r="194" spans="1:53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4"/>
      <c r="N194" s="320" t="s">
        <v>43</v>
      </c>
      <c r="O194" s="321"/>
      <c r="P194" s="321"/>
      <c r="Q194" s="321"/>
      <c r="R194" s="321"/>
      <c r="S194" s="321"/>
      <c r="T194" s="322"/>
      <c r="U194" s="43" t="s">
        <v>42</v>
      </c>
      <c r="V194" s="44">
        <f>IFERROR(V190/H190,"0")+IFERROR(V191/H191,"0")+IFERROR(V192/H192,"0")+IFERROR(V193/H193,"0")</f>
        <v>0</v>
      </c>
      <c r="W194" s="44">
        <f>IFERROR(W190/H190,"0")+IFERROR(W191/H191,"0")+IFERROR(W192/H192,"0")+IFERROR(W193/H193,"0")</f>
        <v>0</v>
      </c>
      <c r="X194" s="44">
        <f>IFERROR(IF(X190="",0,X190),"0")+IFERROR(IF(X191="",0,X191),"0")+IFERROR(IF(X192="",0,X192),"0")+IFERROR(IF(X193="",0,X193),"0")</f>
        <v>0</v>
      </c>
      <c r="Y194" s="68"/>
      <c r="Z194" s="68"/>
    </row>
    <row r="195" spans="1:53" x14ac:dyDescent="0.2">
      <c r="A195" s="323"/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4"/>
      <c r="N195" s="320" t="s">
        <v>43</v>
      </c>
      <c r="O195" s="321"/>
      <c r="P195" s="321"/>
      <c r="Q195" s="321"/>
      <c r="R195" s="321"/>
      <c r="S195" s="321"/>
      <c r="T195" s="322"/>
      <c r="U195" s="43" t="s">
        <v>0</v>
      </c>
      <c r="V195" s="44">
        <f>IFERROR(SUM(V190:V193),"0")</f>
        <v>0</v>
      </c>
      <c r="W195" s="44">
        <f>IFERROR(SUM(W190:W193),"0")</f>
        <v>0</v>
      </c>
      <c r="X195" s="43"/>
      <c r="Y195" s="68"/>
      <c r="Z195" s="68"/>
    </row>
    <row r="196" spans="1:53" ht="16.5" customHeight="1" x14ac:dyDescent="0.25">
      <c r="A196" s="333" t="s">
        <v>340</v>
      </c>
      <c r="B196" s="333"/>
      <c r="C196" s="333"/>
      <c r="D196" s="333"/>
      <c r="E196" s="333"/>
      <c r="F196" s="333"/>
      <c r="G196" s="333"/>
      <c r="H196" s="333"/>
      <c r="I196" s="333"/>
      <c r="J196" s="333"/>
      <c r="K196" s="333"/>
      <c r="L196" s="333"/>
      <c r="M196" s="333"/>
      <c r="N196" s="333"/>
      <c r="O196" s="333"/>
      <c r="P196" s="333"/>
      <c r="Q196" s="333"/>
      <c r="R196" s="333"/>
      <c r="S196" s="333"/>
      <c r="T196" s="333"/>
      <c r="U196" s="333"/>
      <c r="V196" s="333"/>
      <c r="W196" s="333"/>
      <c r="X196" s="333"/>
      <c r="Y196" s="66"/>
      <c r="Z196" s="66"/>
    </row>
    <row r="197" spans="1:53" ht="14.25" customHeight="1" x14ac:dyDescent="0.25">
      <c r="A197" s="334" t="s">
        <v>76</v>
      </c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4"/>
      <c r="P197" s="334"/>
      <c r="Q197" s="334"/>
      <c r="R197" s="334"/>
      <c r="S197" s="334"/>
      <c r="T197" s="334"/>
      <c r="U197" s="334"/>
      <c r="V197" s="334"/>
      <c r="W197" s="334"/>
      <c r="X197" s="334"/>
      <c r="Y197" s="67"/>
      <c r="Z197" s="67"/>
    </row>
    <row r="198" spans="1:53" ht="27" customHeight="1" x14ac:dyDescent="0.25">
      <c r="A198" s="64" t="s">
        <v>341</v>
      </c>
      <c r="B198" s="64" t="s">
        <v>342</v>
      </c>
      <c r="C198" s="37">
        <v>4301031151</v>
      </c>
      <c r="D198" s="329">
        <v>4607091389845</v>
      </c>
      <c r="E198" s="329"/>
      <c r="F198" s="63">
        <v>0.35</v>
      </c>
      <c r="G198" s="38">
        <v>6</v>
      </c>
      <c r="H198" s="63">
        <v>2.1</v>
      </c>
      <c r="I198" s="63">
        <v>2.2000000000000002</v>
      </c>
      <c r="J198" s="38">
        <v>234</v>
      </c>
      <c r="K198" s="38" t="s">
        <v>178</v>
      </c>
      <c r="L198" s="39" t="s">
        <v>79</v>
      </c>
      <c r="M198" s="38">
        <v>40</v>
      </c>
      <c r="N198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8" s="331"/>
      <c r="P198" s="331"/>
      <c r="Q198" s="331"/>
      <c r="R198" s="332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IFERROR(IF(W198=0,"",ROUNDUP(W198/H198,0)*0.00502),"")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x14ac:dyDescent="0.2">
      <c r="A199" s="323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4"/>
      <c r="N199" s="320" t="s">
        <v>43</v>
      </c>
      <c r="O199" s="321"/>
      <c r="P199" s="321"/>
      <c r="Q199" s="321"/>
      <c r="R199" s="321"/>
      <c r="S199" s="321"/>
      <c r="T199" s="322"/>
      <c r="U199" s="43" t="s">
        <v>42</v>
      </c>
      <c r="V199" s="44">
        <f>IFERROR(V198/H198,"0")</f>
        <v>0</v>
      </c>
      <c r="W199" s="44">
        <f>IFERROR(W198/H198,"0")</f>
        <v>0</v>
      </c>
      <c r="X199" s="44">
        <f>IFERROR(IF(X198="",0,X198),"0")</f>
        <v>0</v>
      </c>
      <c r="Y199" s="68"/>
      <c r="Z199" s="68"/>
    </row>
    <row r="200" spans="1:53" x14ac:dyDescent="0.2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4"/>
      <c r="N200" s="320" t="s">
        <v>43</v>
      </c>
      <c r="O200" s="321"/>
      <c r="P200" s="321"/>
      <c r="Q200" s="321"/>
      <c r="R200" s="321"/>
      <c r="S200" s="321"/>
      <c r="T200" s="322"/>
      <c r="U200" s="43" t="s">
        <v>0</v>
      </c>
      <c r="V200" s="44">
        <f>IFERROR(SUM(V198:V198),"0")</f>
        <v>0</v>
      </c>
      <c r="W200" s="44">
        <f>IFERROR(SUM(W198:W198),"0")</f>
        <v>0</v>
      </c>
      <c r="X200" s="43"/>
      <c r="Y200" s="68"/>
      <c r="Z200" s="68"/>
    </row>
    <row r="201" spans="1:53" ht="16.5" customHeight="1" x14ac:dyDescent="0.25">
      <c r="A201" s="333" t="s">
        <v>343</v>
      </c>
      <c r="B201" s="333"/>
      <c r="C201" s="333"/>
      <c r="D201" s="333"/>
      <c r="E201" s="333"/>
      <c r="F201" s="333"/>
      <c r="G201" s="333"/>
      <c r="H201" s="333"/>
      <c r="I201" s="333"/>
      <c r="J201" s="333"/>
      <c r="K201" s="333"/>
      <c r="L201" s="333"/>
      <c r="M201" s="333"/>
      <c r="N201" s="333"/>
      <c r="O201" s="333"/>
      <c r="P201" s="333"/>
      <c r="Q201" s="333"/>
      <c r="R201" s="333"/>
      <c r="S201" s="333"/>
      <c r="T201" s="333"/>
      <c r="U201" s="333"/>
      <c r="V201" s="333"/>
      <c r="W201" s="333"/>
      <c r="X201" s="333"/>
      <c r="Y201" s="66"/>
      <c r="Z201" s="66"/>
    </row>
    <row r="202" spans="1:53" ht="14.25" customHeight="1" x14ac:dyDescent="0.25">
      <c r="A202" s="334" t="s">
        <v>116</v>
      </c>
      <c r="B202" s="334"/>
      <c r="C202" s="334"/>
      <c r="D202" s="334"/>
      <c r="E202" s="334"/>
      <c r="F202" s="334"/>
      <c r="G202" s="334"/>
      <c r="H202" s="334"/>
      <c r="I202" s="334"/>
      <c r="J202" s="334"/>
      <c r="K202" s="334"/>
      <c r="L202" s="334"/>
      <c r="M202" s="334"/>
      <c r="N202" s="334"/>
      <c r="O202" s="334"/>
      <c r="P202" s="334"/>
      <c r="Q202" s="334"/>
      <c r="R202" s="334"/>
      <c r="S202" s="334"/>
      <c r="T202" s="334"/>
      <c r="U202" s="334"/>
      <c r="V202" s="334"/>
      <c r="W202" s="334"/>
      <c r="X202" s="334"/>
      <c r="Y202" s="67"/>
      <c r="Z202" s="67"/>
    </row>
    <row r="203" spans="1:53" ht="27" customHeight="1" x14ac:dyDescent="0.25">
      <c r="A203" s="64" t="s">
        <v>344</v>
      </c>
      <c r="B203" s="64" t="s">
        <v>345</v>
      </c>
      <c r="C203" s="37">
        <v>4301011346</v>
      </c>
      <c r="D203" s="329">
        <v>4607091387445</v>
      </c>
      <c r="E203" s="329"/>
      <c r="F203" s="63">
        <v>0.9</v>
      </c>
      <c r="G203" s="38">
        <v>10</v>
      </c>
      <c r="H203" s="63">
        <v>9</v>
      </c>
      <c r="I203" s="63">
        <v>9.6300000000000008</v>
      </c>
      <c r="J203" s="38">
        <v>56</v>
      </c>
      <c r="K203" s="38" t="s">
        <v>114</v>
      </c>
      <c r="L203" s="39" t="s">
        <v>113</v>
      </c>
      <c r="M203" s="38">
        <v>31</v>
      </c>
      <c r="N203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3" s="331"/>
      <c r="P203" s="331"/>
      <c r="Q203" s="331"/>
      <c r="R203" s="332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ref="W203:W216" si="11">IFERROR(IF(V203="",0,CEILING((V203/$H203),1)*$H203),"")</f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customHeight="1" x14ac:dyDescent="0.25">
      <c r="A204" s="64" t="s">
        <v>346</v>
      </c>
      <c r="B204" s="64" t="s">
        <v>347</v>
      </c>
      <c r="C204" s="37">
        <v>4301011362</v>
      </c>
      <c r="D204" s="329">
        <v>4607091386004</v>
      </c>
      <c r="E204" s="329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114</v>
      </c>
      <c r="L204" s="39" t="s">
        <v>121</v>
      </c>
      <c r="M204" s="38">
        <v>55</v>
      </c>
      <c r="N204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31"/>
      <c r="P204" s="331"/>
      <c r="Q204" s="331"/>
      <c r="R204" s="332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customHeight="1" x14ac:dyDescent="0.25">
      <c r="A205" s="64" t="s">
        <v>346</v>
      </c>
      <c r="B205" s="64" t="s">
        <v>348</v>
      </c>
      <c r="C205" s="37">
        <v>4301011308</v>
      </c>
      <c r="D205" s="329">
        <v>4607091386004</v>
      </c>
      <c r="E205" s="32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114</v>
      </c>
      <c r="L205" s="39" t="s">
        <v>113</v>
      </c>
      <c r="M205" s="38">
        <v>55</v>
      </c>
      <c r="N205" s="4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5" s="331"/>
      <c r="P205" s="331"/>
      <c r="Q205" s="331"/>
      <c r="R205" s="332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4301011347</v>
      </c>
      <c r="D206" s="329">
        <v>4607091386073</v>
      </c>
      <c r="E206" s="329"/>
      <c r="F206" s="63">
        <v>0.9</v>
      </c>
      <c r="G206" s="38">
        <v>10</v>
      </c>
      <c r="H206" s="63">
        <v>9</v>
      </c>
      <c r="I206" s="63">
        <v>9.6300000000000008</v>
      </c>
      <c r="J206" s="38">
        <v>56</v>
      </c>
      <c r="K206" s="38" t="s">
        <v>114</v>
      </c>
      <c r="L206" s="39" t="s">
        <v>113</v>
      </c>
      <c r="M206" s="38">
        <v>31</v>
      </c>
      <c r="N206" s="4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6" s="331"/>
      <c r="P206" s="331"/>
      <c r="Q206" s="331"/>
      <c r="R206" s="332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4301011395</v>
      </c>
      <c r="D207" s="329">
        <v>4607091387322</v>
      </c>
      <c r="E207" s="329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114</v>
      </c>
      <c r="L207" s="39" t="s">
        <v>121</v>
      </c>
      <c r="M207" s="38">
        <v>55</v>
      </c>
      <c r="N207" s="46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31"/>
      <c r="P207" s="331"/>
      <c r="Q207" s="331"/>
      <c r="R207" s="332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IFERROR(IF(W207=0,"",ROUNDUP(W207/H207,0)*0.02039),"")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351</v>
      </c>
      <c r="B208" s="64" t="s">
        <v>353</v>
      </c>
      <c r="C208" s="37">
        <v>4301010928</v>
      </c>
      <c r="D208" s="329">
        <v>4607091387322</v>
      </c>
      <c r="E208" s="329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114</v>
      </c>
      <c r="L208" s="39" t="s">
        <v>113</v>
      </c>
      <c r="M208" s="38">
        <v>55</v>
      </c>
      <c r="N208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8" s="331"/>
      <c r="P208" s="331"/>
      <c r="Q208" s="331"/>
      <c r="R208" s="332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354</v>
      </c>
      <c r="B209" s="64" t="s">
        <v>355</v>
      </c>
      <c r="C209" s="37">
        <v>4301011311</v>
      </c>
      <c r="D209" s="329">
        <v>4607091387377</v>
      </c>
      <c r="E209" s="329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114</v>
      </c>
      <c r="L209" s="39" t="s">
        <v>113</v>
      </c>
      <c r="M209" s="38">
        <v>55</v>
      </c>
      <c r="N209" s="4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9" s="331"/>
      <c r="P209" s="331"/>
      <c r="Q209" s="331"/>
      <c r="R209" s="332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356</v>
      </c>
      <c r="B210" s="64" t="s">
        <v>357</v>
      </c>
      <c r="C210" s="37">
        <v>4301010945</v>
      </c>
      <c r="D210" s="329">
        <v>4607091387353</v>
      </c>
      <c r="E210" s="329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114</v>
      </c>
      <c r="L210" s="39" t="s">
        <v>113</v>
      </c>
      <c r="M210" s="38">
        <v>55</v>
      </c>
      <c r="N210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0" s="331"/>
      <c r="P210" s="331"/>
      <c r="Q210" s="331"/>
      <c r="R210" s="332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358</v>
      </c>
      <c r="B211" s="64" t="s">
        <v>359</v>
      </c>
      <c r="C211" s="37">
        <v>4301011328</v>
      </c>
      <c r="D211" s="329">
        <v>4607091386011</v>
      </c>
      <c r="E211" s="329"/>
      <c r="F211" s="63">
        <v>0.5</v>
      </c>
      <c r="G211" s="38">
        <v>10</v>
      </c>
      <c r="H211" s="63">
        <v>5</v>
      </c>
      <c r="I211" s="63">
        <v>5.21</v>
      </c>
      <c r="J211" s="38">
        <v>120</v>
      </c>
      <c r="K211" s="38" t="s">
        <v>80</v>
      </c>
      <c r="L211" s="39" t="s">
        <v>79</v>
      </c>
      <c r="M211" s="38">
        <v>55</v>
      </c>
      <c r="N211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1" s="331"/>
      <c r="P211" s="331"/>
      <c r="Q211" s="331"/>
      <c r="R211" s="332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 t="shared" ref="X211:X216" si="12">IFERROR(IF(W211=0,"",ROUNDUP(W211/H211,0)*0.00937),"")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360</v>
      </c>
      <c r="B212" s="64" t="s">
        <v>361</v>
      </c>
      <c r="C212" s="37">
        <v>4301011329</v>
      </c>
      <c r="D212" s="329">
        <v>4607091387308</v>
      </c>
      <c r="E212" s="329"/>
      <c r="F212" s="63">
        <v>0.5</v>
      </c>
      <c r="G212" s="38">
        <v>10</v>
      </c>
      <c r="H212" s="63">
        <v>5</v>
      </c>
      <c r="I212" s="63">
        <v>5.21</v>
      </c>
      <c r="J212" s="38">
        <v>120</v>
      </c>
      <c r="K212" s="38" t="s">
        <v>80</v>
      </c>
      <c r="L212" s="39" t="s">
        <v>79</v>
      </c>
      <c r="M212" s="38">
        <v>55</v>
      </c>
      <c r="N212" s="4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2" s="331"/>
      <c r="P212" s="331"/>
      <c r="Q212" s="331"/>
      <c r="R212" s="332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 t="shared" si="12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362</v>
      </c>
      <c r="B213" s="64" t="s">
        <v>363</v>
      </c>
      <c r="C213" s="37">
        <v>4301011049</v>
      </c>
      <c r="D213" s="329">
        <v>4607091387339</v>
      </c>
      <c r="E213" s="329"/>
      <c r="F213" s="63">
        <v>0.5</v>
      </c>
      <c r="G213" s="38">
        <v>10</v>
      </c>
      <c r="H213" s="63">
        <v>5</v>
      </c>
      <c r="I213" s="63">
        <v>5.24</v>
      </c>
      <c r="J213" s="38">
        <v>120</v>
      </c>
      <c r="K213" s="38" t="s">
        <v>80</v>
      </c>
      <c r="L213" s="39" t="s">
        <v>113</v>
      </c>
      <c r="M213" s="38">
        <v>55</v>
      </c>
      <c r="N213" s="4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3" s="331"/>
      <c r="P213" s="331"/>
      <c r="Q213" s="331"/>
      <c r="R213" s="332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 t="shared" si="12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364</v>
      </c>
      <c r="B214" s="64" t="s">
        <v>365</v>
      </c>
      <c r="C214" s="37">
        <v>4301011433</v>
      </c>
      <c r="D214" s="329">
        <v>4680115882638</v>
      </c>
      <c r="E214" s="329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113</v>
      </c>
      <c r="M214" s="38">
        <v>90</v>
      </c>
      <c r="N214" s="4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4" s="331"/>
      <c r="P214" s="331"/>
      <c r="Q214" s="331"/>
      <c r="R214" s="332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 t="shared" si="12"/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366</v>
      </c>
      <c r="B215" s="64" t="s">
        <v>367</v>
      </c>
      <c r="C215" s="37">
        <v>4301011573</v>
      </c>
      <c r="D215" s="329">
        <v>4680115881938</v>
      </c>
      <c r="E215" s="329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113</v>
      </c>
      <c r="M215" s="38">
        <v>90</v>
      </c>
      <c r="N215" s="4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5" s="331"/>
      <c r="P215" s="331"/>
      <c r="Q215" s="331"/>
      <c r="R215" s="332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 t="shared" si="12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368</v>
      </c>
      <c r="B216" s="64" t="s">
        <v>369</v>
      </c>
      <c r="C216" s="37">
        <v>4301010944</v>
      </c>
      <c r="D216" s="329">
        <v>4607091387346</v>
      </c>
      <c r="E216" s="329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113</v>
      </c>
      <c r="M216" s="38">
        <v>55</v>
      </c>
      <c r="N216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6" s="331"/>
      <c r="P216" s="331"/>
      <c r="Q216" s="331"/>
      <c r="R216" s="332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 t="shared" si="12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x14ac:dyDescent="0.2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4"/>
      <c r="N217" s="320" t="s">
        <v>43</v>
      </c>
      <c r="O217" s="321"/>
      <c r="P217" s="321"/>
      <c r="Q217" s="321"/>
      <c r="R217" s="321"/>
      <c r="S217" s="321"/>
      <c r="T217" s="322"/>
      <c r="U217" s="43" t="s">
        <v>42</v>
      </c>
      <c r="V217" s="44">
        <f>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44">
        <f>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44">
        <f>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68"/>
      <c r="Z217" s="68"/>
    </row>
    <row r="218" spans="1:53" x14ac:dyDescent="0.2">
      <c r="A218" s="323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4"/>
      <c r="N218" s="320" t="s">
        <v>43</v>
      </c>
      <c r="O218" s="321"/>
      <c r="P218" s="321"/>
      <c r="Q218" s="321"/>
      <c r="R218" s="321"/>
      <c r="S218" s="321"/>
      <c r="T218" s="322"/>
      <c r="U218" s="43" t="s">
        <v>0</v>
      </c>
      <c r="V218" s="44">
        <f>IFERROR(SUM(V203:V216),"0")</f>
        <v>0</v>
      </c>
      <c r="W218" s="44">
        <f>IFERROR(SUM(W203:W216),"0")</f>
        <v>0</v>
      </c>
      <c r="X218" s="43"/>
      <c r="Y218" s="68"/>
      <c r="Z218" s="68"/>
    </row>
    <row r="219" spans="1:53" ht="14.25" customHeight="1" x14ac:dyDescent="0.25">
      <c r="A219" s="334" t="s">
        <v>110</v>
      </c>
      <c r="B219" s="334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4"/>
      <c r="Y219" s="67"/>
      <c r="Z219" s="67"/>
    </row>
    <row r="220" spans="1:53" ht="27" customHeight="1" x14ac:dyDescent="0.25">
      <c r="A220" s="64" t="s">
        <v>370</v>
      </c>
      <c r="B220" s="64" t="s">
        <v>371</v>
      </c>
      <c r="C220" s="37">
        <v>4301020254</v>
      </c>
      <c r="D220" s="329">
        <v>4680115881914</v>
      </c>
      <c r="E220" s="329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113</v>
      </c>
      <c r="M220" s="38">
        <v>90</v>
      </c>
      <c r="N220" s="4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31"/>
      <c r="P220" s="331"/>
      <c r="Q220" s="331"/>
      <c r="R220" s="332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4"/>
      <c r="N221" s="320" t="s">
        <v>43</v>
      </c>
      <c r="O221" s="321"/>
      <c r="P221" s="321"/>
      <c r="Q221" s="321"/>
      <c r="R221" s="321"/>
      <c r="S221" s="321"/>
      <c r="T221" s="322"/>
      <c r="U221" s="43" t="s">
        <v>42</v>
      </c>
      <c r="V221" s="44">
        <f>IFERROR(V220/H220,"0")</f>
        <v>0</v>
      </c>
      <c r="W221" s="44">
        <f>IFERROR(W220/H220,"0")</f>
        <v>0</v>
      </c>
      <c r="X221" s="44">
        <f>IFERROR(IF(X220="",0,X220),"0")</f>
        <v>0</v>
      </c>
      <c r="Y221" s="68"/>
      <c r="Z221" s="68"/>
    </row>
    <row r="222" spans="1:53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4"/>
      <c r="N222" s="320" t="s">
        <v>43</v>
      </c>
      <c r="O222" s="321"/>
      <c r="P222" s="321"/>
      <c r="Q222" s="321"/>
      <c r="R222" s="321"/>
      <c r="S222" s="321"/>
      <c r="T222" s="322"/>
      <c r="U222" s="43" t="s">
        <v>0</v>
      </c>
      <c r="V222" s="44">
        <f>IFERROR(SUM(V220:V220),"0")</f>
        <v>0</v>
      </c>
      <c r="W222" s="44">
        <f>IFERROR(SUM(W220:W220),"0")</f>
        <v>0</v>
      </c>
      <c r="X222" s="43"/>
      <c r="Y222" s="68"/>
      <c r="Z222" s="68"/>
    </row>
    <row r="223" spans="1:53" ht="14.25" customHeight="1" x14ac:dyDescent="0.25">
      <c r="A223" s="334" t="s">
        <v>76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67"/>
      <c r="Z223" s="67"/>
    </row>
    <row r="224" spans="1:53" ht="27" customHeight="1" x14ac:dyDescent="0.25">
      <c r="A224" s="64" t="s">
        <v>372</v>
      </c>
      <c r="B224" s="64" t="s">
        <v>373</v>
      </c>
      <c r="C224" s="37">
        <v>4301030878</v>
      </c>
      <c r="D224" s="329">
        <v>4607091387193</v>
      </c>
      <c r="E224" s="329"/>
      <c r="F224" s="63">
        <v>0.7</v>
      </c>
      <c r="G224" s="38">
        <v>6</v>
      </c>
      <c r="H224" s="63">
        <v>4.2</v>
      </c>
      <c r="I224" s="63">
        <v>4.46</v>
      </c>
      <c r="J224" s="38">
        <v>156</v>
      </c>
      <c r="K224" s="38" t="s">
        <v>80</v>
      </c>
      <c r="L224" s="39" t="s">
        <v>79</v>
      </c>
      <c r="M224" s="38">
        <v>35</v>
      </c>
      <c r="N224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31"/>
      <c r="P224" s="331"/>
      <c r="Q224" s="331"/>
      <c r="R224" s="332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5" t="s">
        <v>66</v>
      </c>
    </row>
    <row r="225" spans="1:53" ht="27" customHeight="1" x14ac:dyDescent="0.25">
      <c r="A225" s="64" t="s">
        <v>374</v>
      </c>
      <c r="B225" s="64" t="s">
        <v>375</v>
      </c>
      <c r="C225" s="37">
        <v>4301031153</v>
      </c>
      <c r="D225" s="329">
        <v>4607091387230</v>
      </c>
      <c r="E225" s="329"/>
      <c r="F225" s="63">
        <v>0.7</v>
      </c>
      <c r="G225" s="38">
        <v>6</v>
      </c>
      <c r="H225" s="63">
        <v>4.2</v>
      </c>
      <c r="I225" s="63">
        <v>4.46</v>
      </c>
      <c r="J225" s="38">
        <v>156</v>
      </c>
      <c r="K225" s="38" t="s">
        <v>80</v>
      </c>
      <c r="L225" s="39" t="s">
        <v>79</v>
      </c>
      <c r="M225" s="38">
        <v>40</v>
      </c>
      <c r="N225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31"/>
      <c r="P225" s="331"/>
      <c r="Q225" s="331"/>
      <c r="R225" s="332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IFERROR(IF(W225=0,"",ROUNDUP(W225/H225,0)*0.00753),"")</f>
        <v/>
      </c>
      <c r="Y225" s="69" t="s">
        <v>48</v>
      </c>
      <c r="Z225" s="70" t="s">
        <v>48</v>
      </c>
      <c r="AD225" s="71"/>
      <c r="BA225" s="196" t="s">
        <v>66</v>
      </c>
    </row>
    <row r="226" spans="1:53" ht="27" customHeight="1" x14ac:dyDescent="0.25">
      <c r="A226" s="64" t="s">
        <v>376</v>
      </c>
      <c r="B226" s="64" t="s">
        <v>377</v>
      </c>
      <c r="C226" s="37">
        <v>4301031152</v>
      </c>
      <c r="D226" s="329">
        <v>4607091387285</v>
      </c>
      <c r="E226" s="329"/>
      <c r="F226" s="63">
        <v>0.35</v>
      </c>
      <c r="G226" s="38">
        <v>6</v>
      </c>
      <c r="H226" s="63">
        <v>2.1</v>
      </c>
      <c r="I226" s="63">
        <v>2.23</v>
      </c>
      <c r="J226" s="38">
        <v>234</v>
      </c>
      <c r="K226" s="38" t="s">
        <v>178</v>
      </c>
      <c r="L226" s="39" t="s">
        <v>79</v>
      </c>
      <c r="M226" s="38">
        <v>40</v>
      </c>
      <c r="N226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31"/>
      <c r="P226" s="331"/>
      <c r="Q226" s="331"/>
      <c r="R226" s="332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IFERROR(IF(W226=0,"",ROUNDUP(W226/H226,0)*0.00502),"")</f>
        <v/>
      </c>
      <c r="Y226" s="69" t="s">
        <v>48</v>
      </c>
      <c r="Z226" s="70" t="s">
        <v>48</v>
      </c>
      <c r="AD226" s="71"/>
      <c r="BA226" s="197" t="s">
        <v>66</v>
      </c>
    </row>
    <row r="227" spans="1:53" x14ac:dyDescent="0.2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4"/>
      <c r="N227" s="320" t="s">
        <v>43</v>
      </c>
      <c r="O227" s="321"/>
      <c r="P227" s="321"/>
      <c r="Q227" s="321"/>
      <c r="R227" s="321"/>
      <c r="S227" s="321"/>
      <c r="T227" s="322"/>
      <c r="U227" s="43" t="s">
        <v>42</v>
      </c>
      <c r="V227" s="44">
        <f>IFERROR(V224/H224,"0")+IFERROR(V225/H225,"0")+IFERROR(V226/H226,"0")</f>
        <v>0</v>
      </c>
      <c r="W227" s="44">
        <f>IFERROR(W224/H224,"0")+IFERROR(W225/H225,"0")+IFERROR(W226/H226,"0")</f>
        <v>0</v>
      </c>
      <c r="X227" s="44">
        <f>IFERROR(IF(X224="",0,X224),"0")+IFERROR(IF(X225="",0,X225),"0")+IFERROR(IF(X226="",0,X226),"0")</f>
        <v>0</v>
      </c>
      <c r="Y227" s="68"/>
      <c r="Z227" s="68"/>
    </row>
    <row r="228" spans="1:53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4"/>
      <c r="N228" s="320" t="s">
        <v>43</v>
      </c>
      <c r="O228" s="321"/>
      <c r="P228" s="321"/>
      <c r="Q228" s="321"/>
      <c r="R228" s="321"/>
      <c r="S228" s="321"/>
      <c r="T228" s="322"/>
      <c r="U228" s="43" t="s">
        <v>0</v>
      </c>
      <c r="V228" s="44">
        <f>IFERROR(SUM(V224:V226),"0")</f>
        <v>0</v>
      </c>
      <c r="W228" s="44">
        <f>IFERROR(SUM(W224:W226),"0")</f>
        <v>0</v>
      </c>
      <c r="X228" s="43"/>
      <c r="Y228" s="68"/>
      <c r="Z228" s="68"/>
    </row>
    <row r="229" spans="1:53" ht="14.25" customHeight="1" x14ac:dyDescent="0.25">
      <c r="A229" s="334" t="s">
        <v>81</v>
      </c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4"/>
      <c r="P229" s="334"/>
      <c r="Q229" s="334"/>
      <c r="R229" s="334"/>
      <c r="S229" s="334"/>
      <c r="T229" s="334"/>
      <c r="U229" s="334"/>
      <c r="V229" s="334"/>
      <c r="W229" s="334"/>
      <c r="X229" s="334"/>
      <c r="Y229" s="67"/>
      <c r="Z229" s="67"/>
    </row>
    <row r="230" spans="1:53" ht="16.5" customHeight="1" x14ac:dyDescent="0.25">
      <c r="A230" s="64" t="s">
        <v>378</v>
      </c>
      <c r="B230" s="64" t="s">
        <v>379</v>
      </c>
      <c r="C230" s="37">
        <v>4301051100</v>
      </c>
      <c r="D230" s="329">
        <v>4607091387766</v>
      </c>
      <c r="E230" s="329"/>
      <c r="F230" s="63">
        <v>1.3</v>
      </c>
      <c r="G230" s="38">
        <v>6</v>
      </c>
      <c r="H230" s="63">
        <v>7.8</v>
      </c>
      <c r="I230" s="63">
        <v>8.3580000000000005</v>
      </c>
      <c r="J230" s="38">
        <v>56</v>
      </c>
      <c r="K230" s="38" t="s">
        <v>114</v>
      </c>
      <c r="L230" s="39" t="s">
        <v>134</v>
      </c>
      <c r="M230" s="38">
        <v>40</v>
      </c>
      <c r="N230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31"/>
      <c r="P230" s="331"/>
      <c r="Q230" s="331"/>
      <c r="R230" s="332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38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25">
      <c r="A231" s="64" t="s">
        <v>380</v>
      </c>
      <c r="B231" s="64" t="s">
        <v>381</v>
      </c>
      <c r="C231" s="37">
        <v>4301051116</v>
      </c>
      <c r="D231" s="329">
        <v>4607091387957</v>
      </c>
      <c r="E231" s="329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8" t="s">
        <v>114</v>
      </c>
      <c r="L231" s="39" t="s">
        <v>79</v>
      </c>
      <c r="M231" s="38">
        <v>40</v>
      </c>
      <c r="N231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31"/>
      <c r="P231" s="331"/>
      <c r="Q231" s="331"/>
      <c r="R231" s="332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27" customHeight="1" x14ac:dyDescent="0.25">
      <c r="A232" s="64" t="s">
        <v>382</v>
      </c>
      <c r="B232" s="64" t="s">
        <v>383</v>
      </c>
      <c r="C232" s="37">
        <v>4301051115</v>
      </c>
      <c r="D232" s="329">
        <v>4607091387964</v>
      </c>
      <c r="E232" s="329"/>
      <c r="F232" s="63">
        <v>1.35</v>
      </c>
      <c r="G232" s="38">
        <v>6</v>
      </c>
      <c r="H232" s="63">
        <v>8.1</v>
      </c>
      <c r="I232" s="63">
        <v>8.6460000000000008</v>
      </c>
      <c r="J232" s="38">
        <v>56</v>
      </c>
      <c r="K232" s="38" t="s">
        <v>114</v>
      </c>
      <c r="L232" s="39" t="s">
        <v>79</v>
      </c>
      <c r="M232" s="38">
        <v>40</v>
      </c>
      <c r="N232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31"/>
      <c r="P232" s="331"/>
      <c r="Q232" s="331"/>
      <c r="R232" s="332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customHeight="1" x14ac:dyDescent="0.25">
      <c r="A233" s="64" t="s">
        <v>384</v>
      </c>
      <c r="B233" s="64" t="s">
        <v>385</v>
      </c>
      <c r="C233" s="37">
        <v>4301051461</v>
      </c>
      <c r="D233" s="329">
        <v>4680115883604</v>
      </c>
      <c r="E233" s="329"/>
      <c r="F233" s="63">
        <v>0.35</v>
      </c>
      <c r="G233" s="38">
        <v>6</v>
      </c>
      <c r="H233" s="63">
        <v>2.1</v>
      </c>
      <c r="I233" s="63">
        <v>2.3719999999999999</v>
      </c>
      <c r="J233" s="38">
        <v>156</v>
      </c>
      <c r="K233" s="38" t="s">
        <v>80</v>
      </c>
      <c r="L233" s="39" t="s">
        <v>134</v>
      </c>
      <c r="M233" s="38">
        <v>45</v>
      </c>
      <c r="N233" s="452" t="s">
        <v>386</v>
      </c>
      <c r="O233" s="331"/>
      <c r="P233" s="331"/>
      <c r="Q233" s="331"/>
      <c r="R233" s="332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25">
      <c r="A234" s="64" t="s">
        <v>387</v>
      </c>
      <c r="B234" s="64" t="s">
        <v>388</v>
      </c>
      <c r="C234" s="37">
        <v>4301051485</v>
      </c>
      <c r="D234" s="329">
        <v>4680115883567</v>
      </c>
      <c r="E234" s="329"/>
      <c r="F234" s="63">
        <v>0.35</v>
      </c>
      <c r="G234" s="38">
        <v>6</v>
      </c>
      <c r="H234" s="63">
        <v>2.1</v>
      </c>
      <c r="I234" s="63">
        <v>2.36</v>
      </c>
      <c r="J234" s="38">
        <v>156</v>
      </c>
      <c r="K234" s="38" t="s">
        <v>80</v>
      </c>
      <c r="L234" s="39" t="s">
        <v>79</v>
      </c>
      <c r="M234" s="38">
        <v>40</v>
      </c>
      <c r="N234" s="444" t="s">
        <v>389</v>
      </c>
      <c r="O234" s="331"/>
      <c r="P234" s="331"/>
      <c r="Q234" s="331"/>
      <c r="R234" s="332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16.5" customHeight="1" x14ac:dyDescent="0.25">
      <c r="A235" s="64" t="s">
        <v>390</v>
      </c>
      <c r="B235" s="64" t="s">
        <v>391</v>
      </c>
      <c r="C235" s="37">
        <v>4301051134</v>
      </c>
      <c r="D235" s="329">
        <v>4607091381672</v>
      </c>
      <c r="E235" s="329"/>
      <c r="F235" s="63">
        <v>0.6</v>
      </c>
      <c r="G235" s="38">
        <v>6</v>
      </c>
      <c r="H235" s="63">
        <v>3.6</v>
      </c>
      <c r="I235" s="63">
        <v>3.8759999999999999</v>
      </c>
      <c r="J235" s="38">
        <v>120</v>
      </c>
      <c r="K235" s="38" t="s">
        <v>80</v>
      </c>
      <c r="L235" s="39" t="s">
        <v>79</v>
      </c>
      <c r="M235" s="38">
        <v>40</v>
      </c>
      <c r="N235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31"/>
      <c r="P235" s="331"/>
      <c r="Q235" s="331"/>
      <c r="R235" s="332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IFERROR(IF(W235=0,"",ROUNDUP(W235/H235,0)*0.00937),"")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392</v>
      </c>
      <c r="B236" s="64" t="s">
        <v>393</v>
      </c>
      <c r="C236" s="37">
        <v>4301051130</v>
      </c>
      <c r="D236" s="329">
        <v>4607091387537</v>
      </c>
      <c r="E236" s="329"/>
      <c r="F236" s="63">
        <v>0.45</v>
      </c>
      <c r="G236" s="38">
        <v>6</v>
      </c>
      <c r="H236" s="63">
        <v>2.7</v>
      </c>
      <c r="I236" s="63">
        <v>2.99</v>
      </c>
      <c r="J236" s="38">
        <v>156</v>
      </c>
      <c r="K236" s="38" t="s">
        <v>80</v>
      </c>
      <c r="L236" s="39" t="s">
        <v>79</v>
      </c>
      <c r="M236" s="38">
        <v>40</v>
      </c>
      <c r="N236" s="4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31"/>
      <c r="P236" s="331"/>
      <c r="Q236" s="331"/>
      <c r="R236" s="332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394</v>
      </c>
      <c r="B237" s="64" t="s">
        <v>395</v>
      </c>
      <c r="C237" s="37">
        <v>4301051132</v>
      </c>
      <c r="D237" s="329">
        <v>4607091387513</v>
      </c>
      <c r="E237" s="329"/>
      <c r="F237" s="63">
        <v>0.45</v>
      </c>
      <c r="G237" s="38">
        <v>6</v>
      </c>
      <c r="H237" s="63">
        <v>2.7</v>
      </c>
      <c r="I237" s="63">
        <v>2.9780000000000002</v>
      </c>
      <c r="J237" s="38">
        <v>156</v>
      </c>
      <c r="K237" s="38" t="s">
        <v>80</v>
      </c>
      <c r="L237" s="39" t="s">
        <v>79</v>
      </c>
      <c r="M237" s="38">
        <v>40</v>
      </c>
      <c r="N237" s="4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31"/>
      <c r="P237" s="331"/>
      <c r="Q237" s="331"/>
      <c r="R237" s="332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396</v>
      </c>
      <c r="B238" s="64" t="s">
        <v>397</v>
      </c>
      <c r="C238" s="37">
        <v>4301051277</v>
      </c>
      <c r="D238" s="329">
        <v>4680115880511</v>
      </c>
      <c r="E238" s="329"/>
      <c r="F238" s="63">
        <v>0.33</v>
      </c>
      <c r="G238" s="38">
        <v>6</v>
      </c>
      <c r="H238" s="63">
        <v>1.98</v>
      </c>
      <c r="I238" s="63">
        <v>2.1800000000000002</v>
      </c>
      <c r="J238" s="38">
        <v>156</v>
      </c>
      <c r="K238" s="38" t="s">
        <v>80</v>
      </c>
      <c r="L238" s="39" t="s">
        <v>134</v>
      </c>
      <c r="M238" s="38">
        <v>40</v>
      </c>
      <c r="N238" s="4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31"/>
      <c r="P238" s="331"/>
      <c r="Q238" s="331"/>
      <c r="R238" s="332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4"/>
      <c r="N239" s="320" t="s">
        <v>43</v>
      </c>
      <c r="O239" s="321"/>
      <c r="P239" s="321"/>
      <c r="Q239" s="321"/>
      <c r="R239" s="321"/>
      <c r="S239" s="321"/>
      <c r="T239" s="322"/>
      <c r="U239" s="43" t="s">
        <v>42</v>
      </c>
      <c r="V239" s="44">
        <f>IFERROR(V230/H230,"0")+IFERROR(V231/H231,"0")+IFERROR(V232/H232,"0")+IFERROR(V233/H233,"0")+IFERROR(V234/H234,"0")+IFERROR(V235/H235,"0")+IFERROR(V236/H236,"0")+IFERROR(V237/H237,"0")+IFERROR(V238/H238,"0")</f>
        <v>0</v>
      </c>
      <c r="W239" s="44">
        <f>IFERROR(W230/H230,"0")+IFERROR(W231/H231,"0")+IFERROR(W232/H232,"0")+IFERROR(W233/H233,"0")+IFERROR(W234/H234,"0")+IFERROR(W235/H235,"0")+IFERROR(W236/H236,"0")+IFERROR(W237/H237,"0")+IFERROR(W238/H238,"0")</f>
        <v>0</v>
      </c>
      <c r="X239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68"/>
      <c r="Z239" s="68"/>
    </row>
    <row r="240" spans="1:53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4"/>
      <c r="N240" s="320" t="s">
        <v>43</v>
      </c>
      <c r="O240" s="321"/>
      <c r="P240" s="321"/>
      <c r="Q240" s="321"/>
      <c r="R240" s="321"/>
      <c r="S240" s="321"/>
      <c r="T240" s="322"/>
      <c r="U240" s="43" t="s">
        <v>0</v>
      </c>
      <c r="V240" s="44">
        <f>IFERROR(SUM(V230:V238),"0")</f>
        <v>0</v>
      </c>
      <c r="W240" s="44">
        <f>IFERROR(SUM(W230:W238),"0")</f>
        <v>0</v>
      </c>
      <c r="X240" s="43"/>
      <c r="Y240" s="68"/>
      <c r="Z240" s="68"/>
    </row>
    <row r="241" spans="1:53" ht="14.25" customHeight="1" x14ac:dyDescent="0.25">
      <c r="A241" s="334" t="s">
        <v>223</v>
      </c>
      <c r="B241" s="334"/>
      <c r="C241" s="334"/>
      <c r="D241" s="334"/>
      <c r="E241" s="334"/>
      <c r="F241" s="334"/>
      <c r="G241" s="334"/>
      <c r="H241" s="334"/>
      <c r="I241" s="334"/>
      <c r="J241" s="334"/>
      <c r="K241" s="334"/>
      <c r="L241" s="334"/>
      <c r="M241" s="334"/>
      <c r="N241" s="334"/>
      <c r="O241" s="334"/>
      <c r="P241" s="334"/>
      <c r="Q241" s="334"/>
      <c r="R241" s="334"/>
      <c r="S241" s="334"/>
      <c r="T241" s="334"/>
      <c r="U241" s="334"/>
      <c r="V241" s="334"/>
      <c r="W241" s="334"/>
      <c r="X241" s="334"/>
      <c r="Y241" s="67"/>
      <c r="Z241" s="67"/>
    </row>
    <row r="242" spans="1:53" ht="16.5" customHeight="1" x14ac:dyDescent="0.25">
      <c r="A242" s="64" t="s">
        <v>398</v>
      </c>
      <c r="B242" s="64" t="s">
        <v>399</v>
      </c>
      <c r="C242" s="37">
        <v>4301060326</v>
      </c>
      <c r="D242" s="329">
        <v>4607091380880</v>
      </c>
      <c r="E242" s="329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114</v>
      </c>
      <c r="L242" s="39" t="s">
        <v>79</v>
      </c>
      <c r="M242" s="38">
        <v>30</v>
      </c>
      <c r="N242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31"/>
      <c r="P242" s="331"/>
      <c r="Q242" s="331"/>
      <c r="R242" s="332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07" t="s">
        <v>66</v>
      </c>
    </row>
    <row r="243" spans="1:53" ht="27" customHeight="1" x14ac:dyDescent="0.25">
      <c r="A243" s="64" t="s">
        <v>400</v>
      </c>
      <c r="B243" s="64" t="s">
        <v>401</v>
      </c>
      <c r="C243" s="37">
        <v>4301060308</v>
      </c>
      <c r="D243" s="329">
        <v>4607091384482</v>
      </c>
      <c r="E243" s="329"/>
      <c r="F243" s="63">
        <v>1.3</v>
      </c>
      <c r="G243" s="38">
        <v>6</v>
      </c>
      <c r="H243" s="63">
        <v>7.8</v>
      </c>
      <c r="I243" s="63">
        <v>8.3640000000000008</v>
      </c>
      <c r="J243" s="38">
        <v>56</v>
      </c>
      <c r="K243" s="38" t="s">
        <v>114</v>
      </c>
      <c r="L243" s="39" t="s">
        <v>79</v>
      </c>
      <c r="M243" s="38">
        <v>30</v>
      </c>
      <c r="N243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31"/>
      <c r="P243" s="331"/>
      <c r="Q243" s="331"/>
      <c r="R243" s="332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IFERROR(IF(W243=0,"",ROUNDUP(W243/H243,0)*0.02175),"")</f>
        <v/>
      </c>
      <c r="Y243" s="69" t="s">
        <v>48</v>
      </c>
      <c r="Z243" s="70" t="s">
        <v>48</v>
      </c>
      <c r="AD243" s="71"/>
      <c r="BA243" s="208" t="s">
        <v>66</v>
      </c>
    </row>
    <row r="244" spans="1:53" ht="16.5" customHeight="1" x14ac:dyDescent="0.25">
      <c r="A244" s="64" t="s">
        <v>402</v>
      </c>
      <c r="B244" s="64" t="s">
        <v>403</v>
      </c>
      <c r="C244" s="37">
        <v>4301060325</v>
      </c>
      <c r="D244" s="329">
        <v>4607091380897</v>
      </c>
      <c r="E244" s="329"/>
      <c r="F244" s="63">
        <v>1.4</v>
      </c>
      <c r="G244" s="38">
        <v>6</v>
      </c>
      <c r="H244" s="63">
        <v>8.4</v>
      </c>
      <c r="I244" s="63">
        <v>8.9640000000000004</v>
      </c>
      <c r="J244" s="38">
        <v>56</v>
      </c>
      <c r="K244" s="38" t="s">
        <v>114</v>
      </c>
      <c r="L244" s="39" t="s">
        <v>79</v>
      </c>
      <c r="M244" s="38">
        <v>30</v>
      </c>
      <c r="N244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31"/>
      <c r="P244" s="331"/>
      <c r="Q244" s="331"/>
      <c r="R244" s="332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IFERROR(IF(W244=0,"",ROUNDUP(W244/H244,0)*0.02175),"")</f>
        <v/>
      </c>
      <c r="Y244" s="69" t="s">
        <v>48</v>
      </c>
      <c r="Z244" s="70" t="s">
        <v>48</v>
      </c>
      <c r="AD244" s="71"/>
      <c r="BA244" s="209" t="s">
        <v>66</v>
      </c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4"/>
      <c r="N245" s="320" t="s">
        <v>43</v>
      </c>
      <c r="O245" s="321"/>
      <c r="P245" s="321"/>
      <c r="Q245" s="321"/>
      <c r="R245" s="321"/>
      <c r="S245" s="321"/>
      <c r="T245" s="322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4"/>
      <c r="N246" s="320" t="s">
        <v>43</v>
      </c>
      <c r="O246" s="321"/>
      <c r="P246" s="321"/>
      <c r="Q246" s="321"/>
      <c r="R246" s="321"/>
      <c r="S246" s="321"/>
      <c r="T246" s="322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34" t="s">
        <v>96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67"/>
      <c r="Z247" s="67"/>
    </row>
    <row r="248" spans="1:53" ht="16.5" customHeight="1" x14ac:dyDescent="0.25">
      <c r="A248" s="64" t="s">
        <v>404</v>
      </c>
      <c r="B248" s="64" t="s">
        <v>405</v>
      </c>
      <c r="C248" s="37">
        <v>4301030232</v>
      </c>
      <c r="D248" s="329">
        <v>4607091388374</v>
      </c>
      <c r="E248" s="329"/>
      <c r="F248" s="63">
        <v>0.38</v>
      </c>
      <c r="G248" s="38">
        <v>8</v>
      </c>
      <c r="H248" s="63">
        <v>3.04</v>
      </c>
      <c r="I248" s="63">
        <v>3.28</v>
      </c>
      <c r="J248" s="38">
        <v>156</v>
      </c>
      <c r="K248" s="38" t="s">
        <v>80</v>
      </c>
      <c r="L248" s="39" t="s">
        <v>100</v>
      </c>
      <c r="M248" s="38">
        <v>180</v>
      </c>
      <c r="N248" s="438" t="s">
        <v>406</v>
      </c>
      <c r="O248" s="331"/>
      <c r="P248" s="331"/>
      <c r="Q248" s="331"/>
      <c r="R248" s="332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0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4301030235</v>
      </c>
      <c r="D249" s="329">
        <v>4607091388381</v>
      </c>
      <c r="E249" s="329"/>
      <c r="F249" s="63">
        <v>0.38</v>
      </c>
      <c r="G249" s="38">
        <v>8</v>
      </c>
      <c r="H249" s="63">
        <v>3.04</v>
      </c>
      <c r="I249" s="63">
        <v>3.32</v>
      </c>
      <c r="J249" s="38">
        <v>156</v>
      </c>
      <c r="K249" s="38" t="s">
        <v>80</v>
      </c>
      <c r="L249" s="39" t="s">
        <v>100</v>
      </c>
      <c r="M249" s="38">
        <v>180</v>
      </c>
      <c r="N249" s="439" t="s">
        <v>409</v>
      </c>
      <c r="O249" s="331"/>
      <c r="P249" s="331"/>
      <c r="Q249" s="331"/>
      <c r="R249" s="332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1" t="s">
        <v>66</v>
      </c>
    </row>
    <row r="250" spans="1:53" ht="27" customHeight="1" x14ac:dyDescent="0.25">
      <c r="A250" s="64" t="s">
        <v>410</v>
      </c>
      <c r="B250" s="64" t="s">
        <v>411</v>
      </c>
      <c r="C250" s="37">
        <v>4301030233</v>
      </c>
      <c r="D250" s="329">
        <v>4607091388404</v>
      </c>
      <c r="E250" s="329"/>
      <c r="F250" s="63">
        <v>0.17</v>
      </c>
      <c r="G250" s="38">
        <v>15</v>
      </c>
      <c r="H250" s="63">
        <v>2.5499999999999998</v>
      </c>
      <c r="I250" s="63">
        <v>2.9</v>
      </c>
      <c r="J250" s="38">
        <v>156</v>
      </c>
      <c r="K250" s="38" t="s">
        <v>80</v>
      </c>
      <c r="L250" s="39" t="s">
        <v>100</v>
      </c>
      <c r="M250" s="38">
        <v>180</v>
      </c>
      <c r="N250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31"/>
      <c r="P250" s="331"/>
      <c r="Q250" s="331"/>
      <c r="R250" s="332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2" t="s">
        <v>66</v>
      </c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4"/>
      <c r="N251" s="320" t="s">
        <v>43</v>
      </c>
      <c r="O251" s="321"/>
      <c r="P251" s="321"/>
      <c r="Q251" s="321"/>
      <c r="R251" s="321"/>
      <c r="S251" s="321"/>
      <c r="T251" s="322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4"/>
      <c r="N252" s="320" t="s">
        <v>43</v>
      </c>
      <c r="O252" s="321"/>
      <c r="P252" s="321"/>
      <c r="Q252" s="321"/>
      <c r="R252" s="321"/>
      <c r="S252" s="321"/>
      <c r="T252" s="322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34" t="s">
        <v>412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67"/>
      <c r="Z253" s="67"/>
    </row>
    <row r="254" spans="1:53" ht="16.5" customHeight="1" x14ac:dyDescent="0.25">
      <c r="A254" s="64" t="s">
        <v>413</v>
      </c>
      <c r="B254" s="64" t="s">
        <v>414</v>
      </c>
      <c r="C254" s="37">
        <v>4301180007</v>
      </c>
      <c r="D254" s="329">
        <v>4680115881808</v>
      </c>
      <c r="E254" s="329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416</v>
      </c>
      <c r="L254" s="39" t="s">
        <v>415</v>
      </c>
      <c r="M254" s="38">
        <v>730</v>
      </c>
      <c r="N254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31"/>
      <c r="P254" s="331"/>
      <c r="Q254" s="331"/>
      <c r="R254" s="332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IFERROR(IF(W254=0,"",ROUNDUP(W254/H254,0)*0.00474),"")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417</v>
      </c>
      <c r="B255" s="64" t="s">
        <v>418</v>
      </c>
      <c r="C255" s="37">
        <v>4301180006</v>
      </c>
      <c r="D255" s="329">
        <v>4680115881822</v>
      </c>
      <c r="E255" s="329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416</v>
      </c>
      <c r="L255" s="39" t="s">
        <v>415</v>
      </c>
      <c r="M255" s="38">
        <v>730</v>
      </c>
      <c r="N255" s="4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31"/>
      <c r="P255" s="331"/>
      <c r="Q255" s="331"/>
      <c r="R255" s="332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419</v>
      </c>
      <c r="B256" s="64" t="s">
        <v>420</v>
      </c>
      <c r="C256" s="37">
        <v>4301180001</v>
      </c>
      <c r="D256" s="329">
        <v>4680115880016</v>
      </c>
      <c r="E256" s="329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416</v>
      </c>
      <c r="L256" s="39" t="s">
        <v>415</v>
      </c>
      <c r="M256" s="38">
        <v>730</v>
      </c>
      <c r="N256" s="4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31"/>
      <c r="P256" s="331"/>
      <c r="Q256" s="331"/>
      <c r="R256" s="332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IFERROR(IF(W256=0,"",ROUNDUP(W256/H256,0)*0.00474),"")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4"/>
      <c r="N257" s="320" t="s">
        <v>43</v>
      </c>
      <c r="O257" s="321"/>
      <c r="P257" s="321"/>
      <c r="Q257" s="321"/>
      <c r="R257" s="321"/>
      <c r="S257" s="321"/>
      <c r="T257" s="322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23"/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4"/>
      <c r="N258" s="320" t="s">
        <v>43</v>
      </c>
      <c r="O258" s="321"/>
      <c r="P258" s="321"/>
      <c r="Q258" s="321"/>
      <c r="R258" s="321"/>
      <c r="S258" s="321"/>
      <c r="T258" s="322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6.5" customHeight="1" x14ac:dyDescent="0.25">
      <c r="A259" s="333" t="s">
        <v>421</v>
      </c>
      <c r="B259" s="333"/>
      <c r="C259" s="333"/>
      <c r="D259" s="333"/>
      <c r="E259" s="333"/>
      <c r="F259" s="333"/>
      <c r="G259" s="333"/>
      <c r="H259" s="333"/>
      <c r="I259" s="333"/>
      <c r="J259" s="333"/>
      <c r="K259" s="333"/>
      <c r="L259" s="333"/>
      <c r="M259" s="333"/>
      <c r="N259" s="333"/>
      <c r="O259" s="333"/>
      <c r="P259" s="333"/>
      <c r="Q259" s="333"/>
      <c r="R259" s="333"/>
      <c r="S259" s="333"/>
      <c r="T259" s="333"/>
      <c r="U259" s="333"/>
      <c r="V259" s="333"/>
      <c r="W259" s="333"/>
      <c r="X259" s="333"/>
      <c r="Y259" s="66"/>
      <c r="Z259" s="66"/>
    </row>
    <row r="260" spans="1:53" ht="14.25" customHeight="1" x14ac:dyDescent="0.25">
      <c r="A260" s="334" t="s">
        <v>116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67"/>
      <c r="Z260" s="67"/>
    </row>
    <row r="261" spans="1:53" ht="27" customHeight="1" x14ac:dyDescent="0.25">
      <c r="A261" s="64" t="s">
        <v>422</v>
      </c>
      <c r="B261" s="64" t="s">
        <v>423</v>
      </c>
      <c r="C261" s="37">
        <v>4301011315</v>
      </c>
      <c r="D261" s="329">
        <v>4607091387421</v>
      </c>
      <c r="E261" s="329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114</v>
      </c>
      <c r="L261" s="39" t="s">
        <v>113</v>
      </c>
      <c r="M261" s="38">
        <v>55</v>
      </c>
      <c r="N261" s="4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31"/>
      <c r="P261" s="331"/>
      <c r="Q261" s="331"/>
      <c r="R261" s="332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ref="W261:W267" si="14"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customHeight="1" x14ac:dyDescent="0.25">
      <c r="A262" s="64" t="s">
        <v>422</v>
      </c>
      <c r="B262" s="64" t="s">
        <v>424</v>
      </c>
      <c r="C262" s="37">
        <v>4301011121</v>
      </c>
      <c r="D262" s="329">
        <v>4607091387421</v>
      </c>
      <c r="E262" s="329"/>
      <c r="F262" s="63">
        <v>1.35</v>
      </c>
      <c r="G262" s="38">
        <v>8</v>
      </c>
      <c r="H262" s="63">
        <v>10.8</v>
      </c>
      <c r="I262" s="63">
        <v>11.28</v>
      </c>
      <c r="J262" s="38">
        <v>48</v>
      </c>
      <c r="K262" s="38" t="s">
        <v>114</v>
      </c>
      <c r="L262" s="39" t="s">
        <v>121</v>
      </c>
      <c r="M262" s="38">
        <v>55</v>
      </c>
      <c r="N262" s="43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31"/>
      <c r="P262" s="331"/>
      <c r="Q262" s="331"/>
      <c r="R262" s="332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4"/>
        <v>0</v>
      </c>
      <c r="X262" s="42" t="str">
        <f>IFERROR(IF(W262=0,"",ROUNDUP(W262/H262,0)*0.02039),"")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25">
      <c r="A263" s="64" t="s">
        <v>425</v>
      </c>
      <c r="B263" s="64" t="s">
        <v>426</v>
      </c>
      <c r="C263" s="37">
        <v>4301011396</v>
      </c>
      <c r="D263" s="329">
        <v>4607091387452</v>
      </c>
      <c r="E263" s="329"/>
      <c r="F263" s="63">
        <v>1.35</v>
      </c>
      <c r="G263" s="38">
        <v>8</v>
      </c>
      <c r="H263" s="63">
        <v>10.8</v>
      </c>
      <c r="I263" s="63">
        <v>11.28</v>
      </c>
      <c r="J263" s="38">
        <v>48</v>
      </c>
      <c r="K263" s="38" t="s">
        <v>114</v>
      </c>
      <c r="L263" s="39" t="s">
        <v>121</v>
      </c>
      <c r="M263" s="38">
        <v>55</v>
      </c>
      <c r="N263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31"/>
      <c r="P263" s="331"/>
      <c r="Q263" s="331"/>
      <c r="R263" s="332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4"/>
        <v>0</v>
      </c>
      <c r="X263" s="42" t="str">
        <f>IFERROR(IF(W263=0,"",ROUNDUP(W263/H263,0)*0.02039),"")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customHeight="1" x14ac:dyDescent="0.25">
      <c r="A264" s="64" t="s">
        <v>425</v>
      </c>
      <c r="B264" s="64" t="s">
        <v>427</v>
      </c>
      <c r="C264" s="37">
        <v>4301011619</v>
      </c>
      <c r="D264" s="329">
        <v>4607091387452</v>
      </c>
      <c r="E264" s="329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114</v>
      </c>
      <c r="L264" s="39" t="s">
        <v>113</v>
      </c>
      <c r="M264" s="38">
        <v>55</v>
      </c>
      <c r="N264" s="429" t="s">
        <v>428</v>
      </c>
      <c r="O264" s="331"/>
      <c r="P264" s="331"/>
      <c r="Q264" s="331"/>
      <c r="R264" s="332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4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t="27" customHeight="1" x14ac:dyDescent="0.25">
      <c r="A265" s="64" t="s">
        <v>429</v>
      </c>
      <c r="B265" s="64" t="s">
        <v>430</v>
      </c>
      <c r="C265" s="37">
        <v>4301011313</v>
      </c>
      <c r="D265" s="329">
        <v>4607091385984</v>
      </c>
      <c r="E265" s="329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114</v>
      </c>
      <c r="L265" s="39" t="s">
        <v>113</v>
      </c>
      <c r="M265" s="38">
        <v>55</v>
      </c>
      <c r="N265" s="4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31"/>
      <c r="P265" s="331"/>
      <c r="Q265" s="331"/>
      <c r="R265" s="332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4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25">
      <c r="A266" s="64" t="s">
        <v>431</v>
      </c>
      <c r="B266" s="64" t="s">
        <v>432</v>
      </c>
      <c r="C266" s="37">
        <v>4301011316</v>
      </c>
      <c r="D266" s="329">
        <v>4607091387438</v>
      </c>
      <c r="E266" s="329"/>
      <c r="F266" s="63">
        <v>0.5</v>
      </c>
      <c r="G266" s="38">
        <v>10</v>
      </c>
      <c r="H266" s="63">
        <v>5</v>
      </c>
      <c r="I266" s="63">
        <v>5.24</v>
      </c>
      <c r="J266" s="38">
        <v>120</v>
      </c>
      <c r="K266" s="38" t="s">
        <v>80</v>
      </c>
      <c r="L266" s="39" t="s">
        <v>113</v>
      </c>
      <c r="M266" s="38">
        <v>55</v>
      </c>
      <c r="N266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31"/>
      <c r="P266" s="331"/>
      <c r="Q266" s="331"/>
      <c r="R266" s="332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4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433</v>
      </c>
      <c r="B267" s="64" t="s">
        <v>434</v>
      </c>
      <c r="C267" s="37">
        <v>4301011318</v>
      </c>
      <c r="D267" s="329">
        <v>4607091387469</v>
      </c>
      <c r="E267" s="329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8" t="s">
        <v>80</v>
      </c>
      <c r="L267" s="39" t="s">
        <v>79</v>
      </c>
      <c r="M267" s="38">
        <v>55</v>
      </c>
      <c r="N267" s="4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31"/>
      <c r="P267" s="331"/>
      <c r="Q267" s="331"/>
      <c r="R267" s="332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4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4"/>
      <c r="N268" s="320" t="s">
        <v>43</v>
      </c>
      <c r="O268" s="321"/>
      <c r="P268" s="321"/>
      <c r="Q268" s="321"/>
      <c r="R268" s="321"/>
      <c r="S268" s="321"/>
      <c r="T268" s="322"/>
      <c r="U268" s="43" t="s">
        <v>42</v>
      </c>
      <c r="V268" s="44">
        <f>IFERROR(V261/H261,"0")+IFERROR(V262/H262,"0")+IFERROR(V263/H263,"0")+IFERROR(V264/H264,"0")+IFERROR(V265/H265,"0")+IFERROR(V266/H266,"0")+IFERROR(V267/H267,"0")</f>
        <v>0</v>
      </c>
      <c r="W268" s="44">
        <f>IFERROR(W261/H261,"0")+IFERROR(W262/H262,"0")+IFERROR(W263/H263,"0")+IFERROR(W264/H264,"0")+IFERROR(W265/H265,"0")+IFERROR(W266/H266,"0")+IFERROR(W267/H267,"0")</f>
        <v>0</v>
      </c>
      <c r="X268" s="44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323"/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4"/>
      <c r="N269" s="320" t="s">
        <v>43</v>
      </c>
      <c r="O269" s="321"/>
      <c r="P269" s="321"/>
      <c r="Q269" s="321"/>
      <c r="R269" s="321"/>
      <c r="S269" s="321"/>
      <c r="T269" s="322"/>
      <c r="U269" s="43" t="s">
        <v>0</v>
      </c>
      <c r="V269" s="44">
        <f>IFERROR(SUM(V261:V267),"0")</f>
        <v>0</v>
      </c>
      <c r="W269" s="44">
        <f>IFERROR(SUM(W261:W267),"0")</f>
        <v>0</v>
      </c>
      <c r="X269" s="43"/>
      <c r="Y269" s="68"/>
      <c r="Z269" s="68"/>
    </row>
    <row r="270" spans="1:53" ht="14.25" customHeight="1" x14ac:dyDescent="0.25">
      <c r="A270" s="334" t="s">
        <v>76</v>
      </c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4"/>
      <c r="P270" s="334"/>
      <c r="Q270" s="334"/>
      <c r="R270" s="334"/>
      <c r="S270" s="334"/>
      <c r="T270" s="334"/>
      <c r="U270" s="334"/>
      <c r="V270" s="334"/>
      <c r="W270" s="334"/>
      <c r="X270" s="334"/>
      <c r="Y270" s="67"/>
      <c r="Z270" s="67"/>
    </row>
    <row r="271" spans="1:53" ht="27" customHeight="1" x14ac:dyDescent="0.25">
      <c r="A271" s="64" t="s">
        <v>435</v>
      </c>
      <c r="B271" s="64" t="s">
        <v>436</v>
      </c>
      <c r="C271" s="37">
        <v>4301031154</v>
      </c>
      <c r="D271" s="329">
        <v>4607091387292</v>
      </c>
      <c r="E271" s="329"/>
      <c r="F271" s="63">
        <v>0.73</v>
      </c>
      <c r="G271" s="38">
        <v>6</v>
      </c>
      <c r="H271" s="63">
        <v>4.38</v>
      </c>
      <c r="I271" s="63">
        <v>4.6399999999999997</v>
      </c>
      <c r="J271" s="38">
        <v>156</v>
      </c>
      <c r="K271" s="38" t="s">
        <v>80</v>
      </c>
      <c r="L271" s="39" t="s">
        <v>79</v>
      </c>
      <c r="M271" s="38">
        <v>45</v>
      </c>
      <c r="N271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31"/>
      <c r="P271" s="331"/>
      <c r="Q271" s="331"/>
      <c r="R271" s="332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ht="27" customHeight="1" x14ac:dyDescent="0.25">
      <c r="A272" s="64" t="s">
        <v>437</v>
      </c>
      <c r="B272" s="64" t="s">
        <v>438</v>
      </c>
      <c r="C272" s="37">
        <v>4301031155</v>
      </c>
      <c r="D272" s="329">
        <v>4607091387315</v>
      </c>
      <c r="E272" s="329"/>
      <c r="F272" s="63">
        <v>0.7</v>
      </c>
      <c r="G272" s="38">
        <v>4</v>
      </c>
      <c r="H272" s="63">
        <v>2.8</v>
      </c>
      <c r="I272" s="63">
        <v>3.048</v>
      </c>
      <c r="J272" s="38">
        <v>156</v>
      </c>
      <c r="K272" s="38" t="s">
        <v>80</v>
      </c>
      <c r="L272" s="39" t="s">
        <v>79</v>
      </c>
      <c r="M272" s="38">
        <v>45</v>
      </c>
      <c r="N272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31"/>
      <c r="P272" s="331"/>
      <c r="Q272" s="331"/>
      <c r="R272" s="332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4"/>
      <c r="N273" s="320" t="s">
        <v>43</v>
      </c>
      <c r="O273" s="321"/>
      <c r="P273" s="321"/>
      <c r="Q273" s="321"/>
      <c r="R273" s="321"/>
      <c r="S273" s="321"/>
      <c r="T273" s="322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x14ac:dyDescent="0.2">
      <c r="A274" s="323"/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4"/>
      <c r="N274" s="320" t="s">
        <v>43</v>
      </c>
      <c r="O274" s="321"/>
      <c r="P274" s="321"/>
      <c r="Q274" s="321"/>
      <c r="R274" s="321"/>
      <c r="S274" s="321"/>
      <c r="T274" s="322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6.5" customHeight="1" x14ac:dyDescent="0.25">
      <c r="A275" s="333" t="s">
        <v>439</v>
      </c>
      <c r="B275" s="333"/>
      <c r="C275" s="333"/>
      <c r="D275" s="333"/>
      <c r="E275" s="333"/>
      <c r="F275" s="333"/>
      <c r="G275" s="333"/>
      <c r="H275" s="333"/>
      <c r="I275" s="333"/>
      <c r="J275" s="333"/>
      <c r="K275" s="333"/>
      <c r="L275" s="333"/>
      <c r="M275" s="333"/>
      <c r="N275" s="333"/>
      <c r="O275" s="333"/>
      <c r="P275" s="333"/>
      <c r="Q275" s="333"/>
      <c r="R275" s="333"/>
      <c r="S275" s="333"/>
      <c r="T275" s="333"/>
      <c r="U275" s="333"/>
      <c r="V275" s="333"/>
      <c r="W275" s="333"/>
      <c r="X275" s="333"/>
      <c r="Y275" s="66"/>
      <c r="Z275" s="66"/>
    </row>
    <row r="276" spans="1:53" ht="14.25" customHeight="1" x14ac:dyDescent="0.25">
      <c r="A276" s="334" t="s">
        <v>76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67"/>
      <c r="Z276" s="67"/>
    </row>
    <row r="277" spans="1:53" ht="27" customHeight="1" x14ac:dyDescent="0.25">
      <c r="A277" s="64" t="s">
        <v>440</v>
      </c>
      <c r="B277" s="64" t="s">
        <v>441</v>
      </c>
      <c r="C277" s="37">
        <v>4301031066</v>
      </c>
      <c r="D277" s="329">
        <v>4607091383836</v>
      </c>
      <c r="E277" s="329"/>
      <c r="F277" s="63">
        <v>0.3</v>
      </c>
      <c r="G277" s="38">
        <v>6</v>
      </c>
      <c r="H277" s="63">
        <v>1.8</v>
      </c>
      <c r="I277" s="63">
        <v>2.048</v>
      </c>
      <c r="J277" s="38">
        <v>156</v>
      </c>
      <c r="K277" s="38" t="s">
        <v>80</v>
      </c>
      <c r="L277" s="39" t="s">
        <v>79</v>
      </c>
      <c r="M277" s="38">
        <v>40</v>
      </c>
      <c r="N277" s="4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31"/>
      <c r="P277" s="331"/>
      <c r="Q277" s="331"/>
      <c r="R277" s="332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5" t="s">
        <v>66</v>
      </c>
    </row>
    <row r="278" spans="1:53" x14ac:dyDescent="0.2">
      <c r="A278" s="323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4"/>
      <c r="N278" s="320" t="s">
        <v>43</v>
      </c>
      <c r="O278" s="321"/>
      <c r="P278" s="321"/>
      <c r="Q278" s="321"/>
      <c r="R278" s="321"/>
      <c r="S278" s="321"/>
      <c r="T278" s="322"/>
      <c r="U278" s="43" t="s">
        <v>42</v>
      </c>
      <c r="V278" s="44">
        <f>IFERROR(V277/H277,"0")</f>
        <v>0</v>
      </c>
      <c r="W278" s="44">
        <f>IFERROR(W277/H277,"0")</f>
        <v>0</v>
      </c>
      <c r="X278" s="44">
        <f>IFERROR(IF(X277="",0,X277),"0")</f>
        <v>0</v>
      </c>
      <c r="Y278" s="68"/>
      <c r="Z278" s="68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4"/>
      <c r="N279" s="320" t="s">
        <v>43</v>
      </c>
      <c r="O279" s="321"/>
      <c r="P279" s="321"/>
      <c r="Q279" s="321"/>
      <c r="R279" s="321"/>
      <c r="S279" s="321"/>
      <c r="T279" s="322"/>
      <c r="U279" s="43" t="s">
        <v>0</v>
      </c>
      <c r="V279" s="44">
        <f>IFERROR(SUM(V277:V277),"0")</f>
        <v>0</v>
      </c>
      <c r="W279" s="44">
        <f>IFERROR(SUM(W277:W277),"0")</f>
        <v>0</v>
      </c>
      <c r="X279" s="43"/>
      <c r="Y279" s="68"/>
      <c r="Z279" s="68"/>
    </row>
    <row r="280" spans="1:53" ht="14.25" customHeight="1" x14ac:dyDescent="0.25">
      <c r="A280" s="334" t="s">
        <v>81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67"/>
      <c r="Z280" s="67"/>
    </row>
    <row r="281" spans="1:53" ht="27" customHeight="1" x14ac:dyDescent="0.25">
      <c r="A281" s="64" t="s">
        <v>442</v>
      </c>
      <c r="B281" s="64" t="s">
        <v>443</v>
      </c>
      <c r="C281" s="37">
        <v>4301051142</v>
      </c>
      <c r="D281" s="329">
        <v>4607091387919</v>
      </c>
      <c r="E281" s="329"/>
      <c r="F281" s="63">
        <v>1.35</v>
      </c>
      <c r="G281" s="38">
        <v>6</v>
      </c>
      <c r="H281" s="63">
        <v>8.1</v>
      </c>
      <c r="I281" s="63">
        <v>8.6639999999999997</v>
      </c>
      <c r="J281" s="38">
        <v>56</v>
      </c>
      <c r="K281" s="38" t="s">
        <v>114</v>
      </c>
      <c r="L281" s="39" t="s">
        <v>79</v>
      </c>
      <c r="M281" s="38">
        <v>45</v>
      </c>
      <c r="N281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31"/>
      <c r="P281" s="331"/>
      <c r="Q281" s="331"/>
      <c r="R281" s="332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26" t="s">
        <v>66</v>
      </c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4"/>
      <c r="N282" s="320" t="s">
        <v>43</v>
      </c>
      <c r="O282" s="321"/>
      <c r="P282" s="321"/>
      <c r="Q282" s="321"/>
      <c r="R282" s="321"/>
      <c r="S282" s="321"/>
      <c r="T282" s="322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23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4"/>
      <c r="N283" s="320" t="s">
        <v>43</v>
      </c>
      <c r="O283" s="321"/>
      <c r="P283" s="321"/>
      <c r="Q283" s="321"/>
      <c r="R283" s="321"/>
      <c r="S283" s="321"/>
      <c r="T283" s="322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34" t="s">
        <v>223</v>
      </c>
      <c r="B284" s="334"/>
      <c r="C284" s="334"/>
      <c r="D284" s="334"/>
      <c r="E284" s="334"/>
      <c r="F284" s="334"/>
      <c r="G284" s="334"/>
      <c r="H284" s="334"/>
      <c r="I284" s="334"/>
      <c r="J284" s="334"/>
      <c r="K284" s="334"/>
      <c r="L284" s="334"/>
      <c r="M284" s="334"/>
      <c r="N284" s="334"/>
      <c r="O284" s="334"/>
      <c r="P284" s="334"/>
      <c r="Q284" s="334"/>
      <c r="R284" s="334"/>
      <c r="S284" s="334"/>
      <c r="T284" s="334"/>
      <c r="U284" s="334"/>
      <c r="V284" s="334"/>
      <c r="W284" s="334"/>
      <c r="X284" s="334"/>
      <c r="Y284" s="67"/>
      <c r="Z284" s="67"/>
    </row>
    <row r="285" spans="1:53" ht="27" customHeight="1" x14ac:dyDescent="0.25">
      <c r="A285" s="64" t="s">
        <v>444</v>
      </c>
      <c r="B285" s="64" t="s">
        <v>445</v>
      </c>
      <c r="C285" s="37">
        <v>4301060324</v>
      </c>
      <c r="D285" s="329">
        <v>4607091388831</v>
      </c>
      <c r="E285" s="329"/>
      <c r="F285" s="63">
        <v>0.38</v>
      </c>
      <c r="G285" s="38">
        <v>6</v>
      </c>
      <c r="H285" s="63">
        <v>2.2799999999999998</v>
      </c>
      <c r="I285" s="63">
        <v>2.552</v>
      </c>
      <c r="J285" s="38">
        <v>156</v>
      </c>
      <c r="K285" s="38" t="s">
        <v>80</v>
      </c>
      <c r="L285" s="39" t="s">
        <v>79</v>
      </c>
      <c r="M285" s="38">
        <v>40</v>
      </c>
      <c r="N285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31"/>
      <c r="P285" s="331"/>
      <c r="Q285" s="331"/>
      <c r="R285" s="332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7" t="s">
        <v>66</v>
      </c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4"/>
      <c r="N286" s="320" t="s">
        <v>43</v>
      </c>
      <c r="O286" s="321"/>
      <c r="P286" s="321"/>
      <c r="Q286" s="321"/>
      <c r="R286" s="321"/>
      <c r="S286" s="321"/>
      <c r="T286" s="322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4"/>
      <c r="N287" s="320" t="s">
        <v>43</v>
      </c>
      <c r="O287" s="321"/>
      <c r="P287" s="321"/>
      <c r="Q287" s="321"/>
      <c r="R287" s="321"/>
      <c r="S287" s="321"/>
      <c r="T287" s="322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34" t="s">
        <v>96</v>
      </c>
      <c r="B288" s="334"/>
      <c r="C288" s="334"/>
      <c r="D288" s="334"/>
      <c r="E288" s="334"/>
      <c r="F288" s="334"/>
      <c r="G288" s="334"/>
      <c r="H288" s="334"/>
      <c r="I288" s="334"/>
      <c r="J288" s="334"/>
      <c r="K288" s="334"/>
      <c r="L288" s="334"/>
      <c r="M288" s="334"/>
      <c r="N288" s="334"/>
      <c r="O288" s="334"/>
      <c r="P288" s="334"/>
      <c r="Q288" s="334"/>
      <c r="R288" s="334"/>
      <c r="S288" s="334"/>
      <c r="T288" s="334"/>
      <c r="U288" s="334"/>
      <c r="V288" s="334"/>
      <c r="W288" s="334"/>
      <c r="X288" s="334"/>
      <c r="Y288" s="67"/>
      <c r="Z288" s="67"/>
    </row>
    <row r="289" spans="1:53" ht="27" customHeight="1" x14ac:dyDescent="0.25">
      <c r="A289" s="64" t="s">
        <v>446</v>
      </c>
      <c r="B289" s="64" t="s">
        <v>447</v>
      </c>
      <c r="C289" s="37">
        <v>4301032015</v>
      </c>
      <c r="D289" s="329">
        <v>4607091383102</v>
      </c>
      <c r="E289" s="329"/>
      <c r="F289" s="63">
        <v>0.17</v>
      </c>
      <c r="G289" s="38">
        <v>15</v>
      </c>
      <c r="H289" s="63">
        <v>2.5499999999999998</v>
      </c>
      <c r="I289" s="63">
        <v>2.9750000000000001</v>
      </c>
      <c r="J289" s="38">
        <v>156</v>
      </c>
      <c r="K289" s="38" t="s">
        <v>80</v>
      </c>
      <c r="L289" s="39" t="s">
        <v>100</v>
      </c>
      <c r="M289" s="38">
        <v>180</v>
      </c>
      <c r="N289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31"/>
      <c r="P289" s="331"/>
      <c r="Q289" s="331"/>
      <c r="R289" s="332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28" t="s">
        <v>66</v>
      </c>
    </row>
    <row r="290" spans="1:5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4"/>
      <c r="N290" s="320" t="s">
        <v>43</v>
      </c>
      <c r="O290" s="321"/>
      <c r="P290" s="321"/>
      <c r="Q290" s="321"/>
      <c r="R290" s="321"/>
      <c r="S290" s="321"/>
      <c r="T290" s="322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4"/>
      <c r="N291" s="320" t="s">
        <v>43</v>
      </c>
      <c r="O291" s="321"/>
      <c r="P291" s="321"/>
      <c r="Q291" s="321"/>
      <c r="R291" s="321"/>
      <c r="S291" s="321"/>
      <c r="T291" s="322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27.75" customHeight="1" x14ac:dyDescent="0.2">
      <c r="A292" s="345" t="s">
        <v>448</v>
      </c>
      <c r="B292" s="345"/>
      <c r="C292" s="345"/>
      <c r="D292" s="345"/>
      <c r="E292" s="345"/>
      <c r="F292" s="345"/>
      <c r="G292" s="345"/>
      <c r="H292" s="345"/>
      <c r="I292" s="345"/>
      <c r="J292" s="345"/>
      <c r="K292" s="345"/>
      <c r="L292" s="345"/>
      <c r="M292" s="345"/>
      <c r="N292" s="345"/>
      <c r="O292" s="345"/>
      <c r="P292" s="345"/>
      <c r="Q292" s="345"/>
      <c r="R292" s="345"/>
      <c r="S292" s="345"/>
      <c r="T292" s="345"/>
      <c r="U292" s="345"/>
      <c r="V292" s="345"/>
      <c r="W292" s="345"/>
      <c r="X292" s="345"/>
      <c r="Y292" s="55"/>
      <c r="Z292" s="55"/>
    </row>
    <row r="293" spans="1:53" ht="16.5" customHeight="1" x14ac:dyDescent="0.25">
      <c r="A293" s="333" t="s">
        <v>449</v>
      </c>
      <c r="B293" s="333"/>
      <c r="C293" s="333"/>
      <c r="D293" s="333"/>
      <c r="E293" s="333"/>
      <c r="F293" s="333"/>
      <c r="G293" s="333"/>
      <c r="H293" s="333"/>
      <c r="I293" s="333"/>
      <c r="J293" s="333"/>
      <c r="K293" s="333"/>
      <c r="L293" s="333"/>
      <c r="M293" s="333"/>
      <c r="N293" s="333"/>
      <c r="O293" s="333"/>
      <c r="P293" s="333"/>
      <c r="Q293" s="333"/>
      <c r="R293" s="333"/>
      <c r="S293" s="333"/>
      <c r="T293" s="333"/>
      <c r="U293" s="333"/>
      <c r="V293" s="333"/>
      <c r="W293" s="333"/>
      <c r="X293" s="333"/>
      <c r="Y293" s="66"/>
      <c r="Z293" s="66"/>
    </row>
    <row r="294" spans="1:53" ht="14.25" customHeight="1" x14ac:dyDescent="0.25">
      <c r="A294" s="334" t="s">
        <v>116</v>
      </c>
      <c r="B294" s="334"/>
      <c r="C294" s="334"/>
      <c r="D294" s="334"/>
      <c r="E294" s="334"/>
      <c r="F294" s="334"/>
      <c r="G294" s="334"/>
      <c r="H294" s="334"/>
      <c r="I294" s="334"/>
      <c r="J294" s="334"/>
      <c r="K294" s="334"/>
      <c r="L294" s="334"/>
      <c r="M294" s="334"/>
      <c r="N294" s="334"/>
      <c r="O294" s="334"/>
      <c r="P294" s="334"/>
      <c r="Q294" s="334"/>
      <c r="R294" s="334"/>
      <c r="S294" s="334"/>
      <c r="T294" s="334"/>
      <c r="U294" s="334"/>
      <c r="V294" s="334"/>
      <c r="W294" s="334"/>
      <c r="X294" s="334"/>
      <c r="Y294" s="67"/>
      <c r="Z294" s="67"/>
    </row>
    <row r="295" spans="1:53" ht="27" customHeight="1" x14ac:dyDescent="0.25">
      <c r="A295" s="64" t="s">
        <v>450</v>
      </c>
      <c r="B295" s="64" t="s">
        <v>451</v>
      </c>
      <c r="C295" s="37">
        <v>4301011339</v>
      </c>
      <c r="D295" s="329">
        <v>4607091383997</v>
      </c>
      <c r="E295" s="329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114</v>
      </c>
      <c r="L295" s="39" t="s">
        <v>79</v>
      </c>
      <c r="M295" s="38">
        <v>60</v>
      </c>
      <c r="N295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31"/>
      <c r="P295" s="331"/>
      <c r="Q295" s="331"/>
      <c r="R295" s="332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ref="W295:W302" si="15">IFERROR(IF(V295="",0,CEILING((V295/$H295),1)*$H295),"")</f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27" customHeight="1" x14ac:dyDescent="0.25">
      <c r="A296" s="64" t="s">
        <v>450</v>
      </c>
      <c r="B296" s="64" t="s">
        <v>452</v>
      </c>
      <c r="C296" s="37">
        <v>4301011239</v>
      </c>
      <c r="D296" s="329">
        <v>4607091383997</v>
      </c>
      <c r="E296" s="329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114</v>
      </c>
      <c r="L296" s="39" t="s">
        <v>121</v>
      </c>
      <c r="M296" s="38">
        <v>60</v>
      </c>
      <c r="N296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31"/>
      <c r="P296" s="331"/>
      <c r="Q296" s="331"/>
      <c r="R296" s="332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5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27" customHeight="1" x14ac:dyDescent="0.25">
      <c r="A297" s="64" t="s">
        <v>453</v>
      </c>
      <c r="B297" s="64" t="s">
        <v>454</v>
      </c>
      <c r="C297" s="37">
        <v>4301011326</v>
      </c>
      <c r="D297" s="329">
        <v>4607091384130</v>
      </c>
      <c r="E297" s="329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114</v>
      </c>
      <c r="L297" s="39" t="s">
        <v>79</v>
      </c>
      <c r="M297" s="38">
        <v>60</v>
      </c>
      <c r="N297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31"/>
      <c r="P297" s="331"/>
      <c r="Q297" s="331"/>
      <c r="R297" s="332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5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customHeight="1" x14ac:dyDescent="0.25">
      <c r="A298" s="64" t="s">
        <v>453</v>
      </c>
      <c r="B298" s="64" t="s">
        <v>455</v>
      </c>
      <c r="C298" s="37">
        <v>4301011240</v>
      </c>
      <c r="D298" s="329">
        <v>4607091384130</v>
      </c>
      <c r="E298" s="329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114</v>
      </c>
      <c r="L298" s="39" t="s">
        <v>121</v>
      </c>
      <c r="M298" s="38">
        <v>60</v>
      </c>
      <c r="N298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31"/>
      <c r="P298" s="331"/>
      <c r="Q298" s="331"/>
      <c r="R298" s="332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5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16.5" customHeight="1" x14ac:dyDescent="0.25">
      <c r="A299" s="64" t="s">
        <v>456</v>
      </c>
      <c r="B299" s="64" t="s">
        <v>457</v>
      </c>
      <c r="C299" s="37">
        <v>4301011330</v>
      </c>
      <c r="D299" s="329">
        <v>4607091384147</v>
      </c>
      <c r="E299" s="329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114</v>
      </c>
      <c r="L299" s="39" t="s">
        <v>79</v>
      </c>
      <c r="M299" s="38">
        <v>60</v>
      </c>
      <c r="N299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31"/>
      <c r="P299" s="331"/>
      <c r="Q299" s="331"/>
      <c r="R299" s="332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5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16.5" customHeight="1" x14ac:dyDescent="0.25">
      <c r="A300" s="64" t="s">
        <v>456</v>
      </c>
      <c r="B300" s="64" t="s">
        <v>458</v>
      </c>
      <c r="C300" s="37">
        <v>4301011238</v>
      </c>
      <c r="D300" s="329">
        <v>4607091384147</v>
      </c>
      <c r="E300" s="329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114</v>
      </c>
      <c r="L300" s="39" t="s">
        <v>121</v>
      </c>
      <c r="M300" s="38">
        <v>60</v>
      </c>
      <c r="N300" s="414" t="s">
        <v>459</v>
      </c>
      <c r="O300" s="331"/>
      <c r="P300" s="331"/>
      <c r="Q300" s="331"/>
      <c r="R300" s="332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5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460</v>
      </c>
      <c r="B301" s="64" t="s">
        <v>461</v>
      </c>
      <c r="C301" s="37">
        <v>4301011327</v>
      </c>
      <c r="D301" s="329">
        <v>4607091384154</v>
      </c>
      <c r="E301" s="329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60</v>
      </c>
      <c r="N301" s="4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31"/>
      <c r="P301" s="331"/>
      <c r="Q301" s="331"/>
      <c r="R301" s="332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5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462</v>
      </c>
      <c r="B302" s="64" t="s">
        <v>463</v>
      </c>
      <c r="C302" s="37">
        <v>4301011332</v>
      </c>
      <c r="D302" s="329">
        <v>4607091384161</v>
      </c>
      <c r="E302" s="329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31"/>
      <c r="P302" s="331"/>
      <c r="Q302" s="331"/>
      <c r="R302" s="332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5"/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4"/>
      <c r="N303" s="320" t="s">
        <v>43</v>
      </c>
      <c r="O303" s="321"/>
      <c r="P303" s="321"/>
      <c r="Q303" s="321"/>
      <c r="R303" s="321"/>
      <c r="S303" s="321"/>
      <c r="T303" s="322"/>
      <c r="U303" s="43" t="s">
        <v>42</v>
      </c>
      <c r="V303" s="44">
        <f>IFERROR(V295/H295,"0")+IFERROR(V296/H296,"0")+IFERROR(V297/H297,"0")+IFERROR(V298/H298,"0")+IFERROR(V299/H299,"0")+IFERROR(V300/H300,"0")+IFERROR(V301/H301,"0")+IFERROR(V302/H302,"0")</f>
        <v>0</v>
      </c>
      <c r="W303" s="44">
        <f>IFERROR(W295/H295,"0")+IFERROR(W296/H296,"0")+IFERROR(W297/H297,"0")+IFERROR(W298/H298,"0")+IFERROR(W299/H299,"0")+IFERROR(W300/H300,"0")+IFERROR(W301/H301,"0")+IFERROR(W302/H302,"0")</f>
        <v>0</v>
      </c>
      <c r="X303" s="4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68"/>
      <c r="Z303" s="68"/>
    </row>
    <row r="304" spans="1:53" x14ac:dyDescent="0.2">
      <c r="A304" s="323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4"/>
      <c r="N304" s="320" t="s">
        <v>43</v>
      </c>
      <c r="O304" s="321"/>
      <c r="P304" s="321"/>
      <c r="Q304" s="321"/>
      <c r="R304" s="321"/>
      <c r="S304" s="321"/>
      <c r="T304" s="322"/>
      <c r="U304" s="43" t="s">
        <v>0</v>
      </c>
      <c r="V304" s="44">
        <f>IFERROR(SUM(V295:V302),"0")</f>
        <v>0</v>
      </c>
      <c r="W304" s="44">
        <f>IFERROR(SUM(W295:W302),"0")</f>
        <v>0</v>
      </c>
      <c r="X304" s="43"/>
      <c r="Y304" s="68"/>
      <c r="Z304" s="68"/>
    </row>
    <row r="305" spans="1:53" ht="14.25" customHeight="1" x14ac:dyDescent="0.25">
      <c r="A305" s="334" t="s">
        <v>110</v>
      </c>
      <c r="B305" s="334"/>
      <c r="C305" s="334"/>
      <c r="D305" s="334"/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334"/>
      <c r="P305" s="334"/>
      <c r="Q305" s="334"/>
      <c r="R305" s="334"/>
      <c r="S305" s="334"/>
      <c r="T305" s="334"/>
      <c r="U305" s="334"/>
      <c r="V305" s="334"/>
      <c r="W305" s="334"/>
      <c r="X305" s="334"/>
      <c r="Y305" s="67"/>
      <c r="Z305" s="67"/>
    </row>
    <row r="306" spans="1:53" ht="27" customHeight="1" x14ac:dyDescent="0.25">
      <c r="A306" s="64" t="s">
        <v>464</v>
      </c>
      <c r="B306" s="64" t="s">
        <v>465</v>
      </c>
      <c r="C306" s="37">
        <v>4301020178</v>
      </c>
      <c r="D306" s="329">
        <v>4607091383980</v>
      </c>
      <c r="E306" s="329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114</v>
      </c>
      <c r="L306" s="39" t="s">
        <v>113</v>
      </c>
      <c r="M306" s="38">
        <v>50</v>
      </c>
      <c r="N306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31"/>
      <c r="P306" s="331"/>
      <c r="Q306" s="331"/>
      <c r="R306" s="332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37" t="s">
        <v>66</v>
      </c>
    </row>
    <row r="307" spans="1:53" ht="16.5" customHeight="1" x14ac:dyDescent="0.25">
      <c r="A307" s="64" t="s">
        <v>466</v>
      </c>
      <c r="B307" s="64" t="s">
        <v>467</v>
      </c>
      <c r="C307" s="37">
        <v>4301020270</v>
      </c>
      <c r="D307" s="329">
        <v>4680115883314</v>
      </c>
      <c r="E307" s="329"/>
      <c r="F307" s="63">
        <v>1.35</v>
      </c>
      <c r="G307" s="38">
        <v>8</v>
      </c>
      <c r="H307" s="63">
        <v>10.8</v>
      </c>
      <c r="I307" s="63">
        <v>11.28</v>
      </c>
      <c r="J307" s="38">
        <v>56</v>
      </c>
      <c r="K307" s="38" t="s">
        <v>114</v>
      </c>
      <c r="L307" s="39" t="s">
        <v>134</v>
      </c>
      <c r="M307" s="38">
        <v>50</v>
      </c>
      <c r="N307" s="412" t="s">
        <v>468</v>
      </c>
      <c r="O307" s="331"/>
      <c r="P307" s="331"/>
      <c r="Q307" s="331"/>
      <c r="R307" s="332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8" t="s">
        <v>66</v>
      </c>
    </row>
    <row r="308" spans="1:53" ht="27" customHeight="1" x14ac:dyDescent="0.25">
      <c r="A308" s="64" t="s">
        <v>469</v>
      </c>
      <c r="B308" s="64" t="s">
        <v>470</v>
      </c>
      <c r="C308" s="37">
        <v>4301020179</v>
      </c>
      <c r="D308" s="329">
        <v>4607091384178</v>
      </c>
      <c r="E308" s="329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80</v>
      </c>
      <c r="L308" s="39" t="s">
        <v>113</v>
      </c>
      <c r="M308" s="38">
        <v>50</v>
      </c>
      <c r="N308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31"/>
      <c r="P308" s="331"/>
      <c r="Q308" s="331"/>
      <c r="R308" s="332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39" t="s">
        <v>66</v>
      </c>
    </row>
    <row r="309" spans="1:53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4"/>
      <c r="N309" s="320" t="s">
        <v>43</v>
      </c>
      <c r="O309" s="321"/>
      <c r="P309" s="321"/>
      <c r="Q309" s="321"/>
      <c r="R309" s="321"/>
      <c r="S309" s="321"/>
      <c r="T309" s="322"/>
      <c r="U309" s="43" t="s">
        <v>42</v>
      </c>
      <c r="V309" s="44">
        <f>IFERROR(V306/H306,"0")+IFERROR(V307/H307,"0")+IFERROR(V308/H308,"0")</f>
        <v>0</v>
      </c>
      <c r="W309" s="44">
        <f>IFERROR(W306/H306,"0")+IFERROR(W307/H307,"0")+IFERROR(W308/H308,"0")</f>
        <v>0</v>
      </c>
      <c r="X309" s="44">
        <f>IFERROR(IF(X306="",0,X306),"0")+IFERROR(IF(X307="",0,X307),"0")+IFERROR(IF(X308="",0,X308),"0")</f>
        <v>0</v>
      </c>
      <c r="Y309" s="68"/>
      <c r="Z309" s="68"/>
    </row>
    <row r="310" spans="1:53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4"/>
      <c r="N310" s="320" t="s">
        <v>43</v>
      </c>
      <c r="O310" s="321"/>
      <c r="P310" s="321"/>
      <c r="Q310" s="321"/>
      <c r="R310" s="321"/>
      <c r="S310" s="321"/>
      <c r="T310" s="322"/>
      <c r="U310" s="43" t="s">
        <v>0</v>
      </c>
      <c r="V310" s="44">
        <f>IFERROR(SUM(V306:V308),"0")</f>
        <v>0</v>
      </c>
      <c r="W310" s="44">
        <f>IFERROR(SUM(W306:W308),"0")</f>
        <v>0</v>
      </c>
      <c r="X310" s="43"/>
      <c r="Y310" s="68"/>
      <c r="Z310" s="68"/>
    </row>
    <row r="311" spans="1:53" ht="14.25" customHeight="1" x14ac:dyDescent="0.25">
      <c r="A311" s="334" t="s">
        <v>81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334"/>
      <c r="Y311" s="67"/>
      <c r="Z311" s="67"/>
    </row>
    <row r="312" spans="1:53" ht="27" customHeight="1" x14ac:dyDescent="0.25">
      <c r="A312" s="64" t="s">
        <v>471</v>
      </c>
      <c r="B312" s="64" t="s">
        <v>472</v>
      </c>
      <c r="C312" s="37">
        <v>4301051298</v>
      </c>
      <c r="D312" s="329">
        <v>4607091384260</v>
      </c>
      <c r="E312" s="329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114</v>
      </c>
      <c r="L312" s="39" t="s">
        <v>79</v>
      </c>
      <c r="M312" s="38">
        <v>35</v>
      </c>
      <c r="N312" s="40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31"/>
      <c r="P312" s="331"/>
      <c r="Q312" s="331"/>
      <c r="R312" s="332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0" t="s">
        <v>66</v>
      </c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4"/>
      <c r="N313" s="320" t="s">
        <v>43</v>
      </c>
      <c r="O313" s="321"/>
      <c r="P313" s="321"/>
      <c r="Q313" s="321"/>
      <c r="R313" s="321"/>
      <c r="S313" s="321"/>
      <c r="T313" s="322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23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4"/>
      <c r="N314" s="320" t="s">
        <v>43</v>
      </c>
      <c r="O314" s="321"/>
      <c r="P314" s="321"/>
      <c r="Q314" s="321"/>
      <c r="R314" s="321"/>
      <c r="S314" s="321"/>
      <c r="T314" s="322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334" t="s">
        <v>223</v>
      </c>
      <c r="B315" s="334"/>
      <c r="C315" s="334"/>
      <c r="D315" s="334"/>
      <c r="E315" s="334"/>
      <c r="F315" s="334"/>
      <c r="G315" s="334"/>
      <c r="H315" s="334"/>
      <c r="I315" s="334"/>
      <c r="J315" s="334"/>
      <c r="K315" s="334"/>
      <c r="L315" s="334"/>
      <c r="M315" s="334"/>
      <c r="N315" s="334"/>
      <c r="O315" s="334"/>
      <c r="P315" s="334"/>
      <c r="Q315" s="334"/>
      <c r="R315" s="334"/>
      <c r="S315" s="334"/>
      <c r="T315" s="334"/>
      <c r="U315" s="334"/>
      <c r="V315" s="334"/>
      <c r="W315" s="334"/>
      <c r="X315" s="334"/>
      <c r="Y315" s="67"/>
      <c r="Z315" s="67"/>
    </row>
    <row r="316" spans="1:53" ht="16.5" customHeight="1" x14ac:dyDescent="0.25">
      <c r="A316" s="64" t="s">
        <v>473</v>
      </c>
      <c r="B316" s="64" t="s">
        <v>474</v>
      </c>
      <c r="C316" s="37">
        <v>4301060314</v>
      </c>
      <c r="D316" s="329">
        <v>4607091384673</v>
      </c>
      <c r="E316" s="329"/>
      <c r="F316" s="63">
        <v>1.3</v>
      </c>
      <c r="G316" s="38">
        <v>6</v>
      </c>
      <c r="H316" s="63">
        <v>7.8</v>
      </c>
      <c r="I316" s="63">
        <v>8.3640000000000008</v>
      </c>
      <c r="J316" s="38">
        <v>56</v>
      </c>
      <c r="K316" s="38" t="s">
        <v>114</v>
      </c>
      <c r="L316" s="39" t="s">
        <v>79</v>
      </c>
      <c r="M316" s="38">
        <v>30</v>
      </c>
      <c r="N316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31"/>
      <c r="P316" s="331"/>
      <c r="Q316" s="331"/>
      <c r="R316" s="332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4"/>
      <c r="N317" s="320" t="s">
        <v>43</v>
      </c>
      <c r="O317" s="321"/>
      <c r="P317" s="321"/>
      <c r="Q317" s="321"/>
      <c r="R317" s="321"/>
      <c r="S317" s="321"/>
      <c r="T317" s="322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4"/>
      <c r="N318" s="320" t="s">
        <v>43</v>
      </c>
      <c r="O318" s="321"/>
      <c r="P318" s="321"/>
      <c r="Q318" s="321"/>
      <c r="R318" s="321"/>
      <c r="S318" s="321"/>
      <c r="T318" s="322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6.5" customHeight="1" x14ac:dyDescent="0.25">
      <c r="A319" s="333" t="s">
        <v>475</v>
      </c>
      <c r="B319" s="333"/>
      <c r="C319" s="333"/>
      <c r="D319" s="333"/>
      <c r="E319" s="333"/>
      <c r="F319" s="333"/>
      <c r="G319" s="333"/>
      <c r="H319" s="333"/>
      <c r="I319" s="333"/>
      <c r="J319" s="333"/>
      <c r="K319" s="333"/>
      <c r="L319" s="333"/>
      <c r="M319" s="333"/>
      <c r="N319" s="333"/>
      <c r="O319" s="333"/>
      <c r="P319" s="333"/>
      <c r="Q319" s="333"/>
      <c r="R319" s="333"/>
      <c r="S319" s="333"/>
      <c r="T319" s="333"/>
      <c r="U319" s="333"/>
      <c r="V319" s="333"/>
      <c r="W319" s="333"/>
      <c r="X319" s="333"/>
      <c r="Y319" s="66"/>
      <c r="Z319" s="66"/>
    </row>
    <row r="320" spans="1:53" ht="14.25" customHeight="1" x14ac:dyDescent="0.25">
      <c r="A320" s="334" t="s">
        <v>116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67"/>
      <c r="Z320" s="67"/>
    </row>
    <row r="321" spans="1:53" ht="27" customHeight="1" x14ac:dyDescent="0.25">
      <c r="A321" s="64" t="s">
        <v>476</v>
      </c>
      <c r="B321" s="64" t="s">
        <v>477</v>
      </c>
      <c r="C321" s="37">
        <v>4301011324</v>
      </c>
      <c r="D321" s="329">
        <v>4607091384185</v>
      </c>
      <c r="E321" s="329"/>
      <c r="F321" s="63">
        <v>0.8</v>
      </c>
      <c r="G321" s="38">
        <v>15</v>
      </c>
      <c r="H321" s="63">
        <v>12</v>
      </c>
      <c r="I321" s="63">
        <v>12.48</v>
      </c>
      <c r="J321" s="38">
        <v>56</v>
      </c>
      <c r="K321" s="38" t="s">
        <v>114</v>
      </c>
      <c r="L321" s="39" t="s">
        <v>79</v>
      </c>
      <c r="M321" s="38">
        <v>60</v>
      </c>
      <c r="N321" s="4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31"/>
      <c r="P321" s="331"/>
      <c r="Q321" s="331"/>
      <c r="R321" s="332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ht="27" customHeight="1" x14ac:dyDescent="0.25">
      <c r="A322" s="64" t="s">
        <v>478</v>
      </c>
      <c r="B322" s="64" t="s">
        <v>479</v>
      </c>
      <c r="C322" s="37">
        <v>4301011312</v>
      </c>
      <c r="D322" s="329">
        <v>4607091384192</v>
      </c>
      <c r="E322" s="329"/>
      <c r="F322" s="63">
        <v>1.8</v>
      </c>
      <c r="G322" s="38">
        <v>6</v>
      </c>
      <c r="H322" s="63">
        <v>10.8</v>
      </c>
      <c r="I322" s="63">
        <v>11.28</v>
      </c>
      <c r="J322" s="38">
        <v>56</v>
      </c>
      <c r="K322" s="38" t="s">
        <v>114</v>
      </c>
      <c r="L322" s="39" t="s">
        <v>113</v>
      </c>
      <c r="M322" s="38">
        <v>60</v>
      </c>
      <c r="N322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31"/>
      <c r="P322" s="331"/>
      <c r="Q322" s="331"/>
      <c r="R322" s="332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customHeight="1" x14ac:dyDescent="0.25">
      <c r="A323" s="64" t="s">
        <v>480</v>
      </c>
      <c r="B323" s="64" t="s">
        <v>481</v>
      </c>
      <c r="C323" s="37">
        <v>4301011483</v>
      </c>
      <c r="D323" s="329">
        <v>4680115881907</v>
      </c>
      <c r="E323" s="329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114</v>
      </c>
      <c r="L323" s="39" t="s">
        <v>79</v>
      </c>
      <c r="M323" s="38">
        <v>60</v>
      </c>
      <c r="N323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31"/>
      <c r="P323" s="331"/>
      <c r="Q323" s="331"/>
      <c r="R323" s="332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4" t="s">
        <v>66</v>
      </c>
    </row>
    <row r="324" spans="1:53" ht="27" customHeight="1" x14ac:dyDescent="0.25">
      <c r="A324" s="64" t="s">
        <v>482</v>
      </c>
      <c r="B324" s="64" t="s">
        <v>483</v>
      </c>
      <c r="C324" s="37">
        <v>4301011303</v>
      </c>
      <c r="D324" s="329">
        <v>4607091384680</v>
      </c>
      <c r="E324" s="329"/>
      <c r="F324" s="63">
        <v>0.4</v>
      </c>
      <c r="G324" s="38">
        <v>10</v>
      </c>
      <c r="H324" s="63">
        <v>4</v>
      </c>
      <c r="I324" s="63">
        <v>4.21</v>
      </c>
      <c r="J324" s="38">
        <v>120</v>
      </c>
      <c r="K324" s="38" t="s">
        <v>80</v>
      </c>
      <c r="L324" s="39" t="s">
        <v>79</v>
      </c>
      <c r="M324" s="38">
        <v>60</v>
      </c>
      <c r="N324" s="4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31"/>
      <c r="P324" s="331"/>
      <c r="Q324" s="331"/>
      <c r="R324" s="332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IFERROR(IF(W324=0,"",ROUNDUP(W324/H324,0)*0.00937),"")</f>
        <v/>
      </c>
      <c r="Y324" s="69" t="s">
        <v>48</v>
      </c>
      <c r="Z324" s="70" t="s">
        <v>48</v>
      </c>
      <c r="AD324" s="71"/>
      <c r="BA324" s="245" t="s">
        <v>66</v>
      </c>
    </row>
    <row r="325" spans="1:53" x14ac:dyDescent="0.2">
      <c r="A325" s="323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4"/>
      <c r="N325" s="320" t="s">
        <v>43</v>
      </c>
      <c r="O325" s="321"/>
      <c r="P325" s="321"/>
      <c r="Q325" s="321"/>
      <c r="R325" s="321"/>
      <c r="S325" s="321"/>
      <c r="T325" s="322"/>
      <c r="U325" s="43" t="s">
        <v>42</v>
      </c>
      <c r="V325" s="44">
        <f>IFERROR(V321/H321,"0")+IFERROR(V322/H322,"0")+IFERROR(V323/H323,"0")+IFERROR(V324/H324,"0")</f>
        <v>0</v>
      </c>
      <c r="W325" s="44">
        <f>IFERROR(W321/H321,"0")+IFERROR(W322/H322,"0")+IFERROR(W323/H323,"0")+IFERROR(W324/H324,"0")</f>
        <v>0</v>
      </c>
      <c r="X325" s="44">
        <f>IFERROR(IF(X321="",0,X321),"0")+IFERROR(IF(X322="",0,X322),"0")+IFERROR(IF(X323="",0,X323),"0")+IFERROR(IF(X324="",0,X324),"0")</f>
        <v>0</v>
      </c>
      <c r="Y325" s="68"/>
      <c r="Z325" s="68"/>
    </row>
    <row r="326" spans="1:53" x14ac:dyDescent="0.2">
      <c r="A326" s="323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4"/>
      <c r="N326" s="320" t="s">
        <v>43</v>
      </c>
      <c r="O326" s="321"/>
      <c r="P326" s="321"/>
      <c r="Q326" s="321"/>
      <c r="R326" s="321"/>
      <c r="S326" s="321"/>
      <c r="T326" s="322"/>
      <c r="U326" s="43" t="s">
        <v>0</v>
      </c>
      <c r="V326" s="44">
        <f>IFERROR(SUM(V321:V324),"0")</f>
        <v>0</v>
      </c>
      <c r="W326" s="44">
        <f>IFERROR(SUM(W321:W324),"0")</f>
        <v>0</v>
      </c>
      <c r="X326" s="43"/>
      <c r="Y326" s="68"/>
      <c r="Z326" s="68"/>
    </row>
    <row r="327" spans="1:53" ht="14.25" customHeight="1" x14ac:dyDescent="0.25">
      <c r="A327" s="334" t="s">
        <v>76</v>
      </c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334"/>
      <c r="P327" s="334"/>
      <c r="Q327" s="334"/>
      <c r="R327" s="334"/>
      <c r="S327" s="334"/>
      <c r="T327" s="334"/>
      <c r="U327" s="334"/>
      <c r="V327" s="334"/>
      <c r="W327" s="334"/>
      <c r="X327" s="334"/>
      <c r="Y327" s="67"/>
      <c r="Z327" s="67"/>
    </row>
    <row r="328" spans="1:53" ht="27" customHeight="1" x14ac:dyDescent="0.25">
      <c r="A328" s="64" t="s">
        <v>484</v>
      </c>
      <c r="B328" s="64" t="s">
        <v>485</v>
      </c>
      <c r="C328" s="37">
        <v>4301031139</v>
      </c>
      <c r="D328" s="329">
        <v>4607091384802</v>
      </c>
      <c r="E328" s="329"/>
      <c r="F328" s="63">
        <v>0.73</v>
      </c>
      <c r="G328" s="38">
        <v>6</v>
      </c>
      <c r="H328" s="63">
        <v>4.38</v>
      </c>
      <c r="I328" s="63">
        <v>4.58</v>
      </c>
      <c r="J328" s="38">
        <v>156</v>
      </c>
      <c r="K328" s="38" t="s">
        <v>80</v>
      </c>
      <c r="L328" s="39" t="s">
        <v>79</v>
      </c>
      <c r="M328" s="38">
        <v>35</v>
      </c>
      <c r="N328" s="4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31"/>
      <c r="P328" s="331"/>
      <c r="Q328" s="331"/>
      <c r="R328" s="332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46" t="s">
        <v>66</v>
      </c>
    </row>
    <row r="329" spans="1:53" ht="27" customHeight="1" x14ac:dyDescent="0.25">
      <c r="A329" s="64" t="s">
        <v>486</v>
      </c>
      <c r="B329" s="64" t="s">
        <v>487</v>
      </c>
      <c r="C329" s="37">
        <v>4301031140</v>
      </c>
      <c r="D329" s="329">
        <v>4607091384826</v>
      </c>
      <c r="E329" s="329"/>
      <c r="F329" s="63">
        <v>0.35</v>
      </c>
      <c r="G329" s="38">
        <v>8</v>
      </c>
      <c r="H329" s="63">
        <v>2.8</v>
      </c>
      <c r="I329" s="63">
        <v>2.9</v>
      </c>
      <c r="J329" s="38">
        <v>234</v>
      </c>
      <c r="K329" s="38" t="s">
        <v>178</v>
      </c>
      <c r="L329" s="39" t="s">
        <v>79</v>
      </c>
      <c r="M329" s="38">
        <v>35</v>
      </c>
      <c r="N329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31"/>
      <c r="P329" s="331"/>
      <c r="Q329" s="331"/>
      <c r="R329" s="332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IFERROR(IF(W329=0,"",ROUNDUP(W329/H329,0)*0.00502),"")</f>
        <v/>
      </c>
      <c r="Y329" s="69" t="s">
        <v>48</v>
      </c>
      <c r="Z329" s="70" t="s">
        <v>48</v>
      </c>
      <c r="AD329" s="71"/>
      <c r="BA329" s="247" t="s">
        <v>66</v>
      </c>
    </row>
    <row r="330" spans="1:53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4"/>
      <c r="N330" s="320" t="s">
        <v>43</v>
      </c>
      <c r="O330" s="321"/>
      <c r="P330" s="321"/>
      <c r="Q330" s="321"/>
      <c r="R330" s="321"/>
      <c r="S330" s="321"/>
      <c r="T330" s="322"/>
      <c r="U330" s="43" t="s">
        <v>42</v>
      </c>
      <c r="V330" s="44">
        <f>IFERROR(V328/H328,"0")+IFERROR(V329/H329,"0")</f>
        <v>0</v>
      </c>
      <c r="W330" s="44">
        <f>IFERROR(W328/H328,"0")+IFERROR(W329/H329,"0")</f>
        <v>0</v>
      </c>
      <c r="X330" s="44">
        <f>IFERROR(IF(X328="",0,X328),"0")+IFERROR(IF(X329="",0,X329),"0")</f>
        <v>0</v>
      </c>
      <c r="Y330" s="68"/>
      <c r="Z330" s="68"/>
    </row>
    <row r="331" spans="1:53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4"/>
      <c r="N331" s="320" t="s">
        <v>43</v>
      </c>
      <c r="O331" s="321"/>
      <c r="P331" s="321"/>
      <c r="Q331" s="321"/>
      <c r="R331" s="321"/>
      <c r="S331" s="321"/>
      <c r="T331" s="322"/>
      <c r="U331" s="43" t="s">
        <v>0</v>
      </c>
      <c r="V331" s="44">
        <f>IFERROR(SUM(V328:V329),"0")</f>
        <v>0</v>
      </c>
      <c r="W331" s="44">
        <f>IFERROR(SUM(W328:W329),"0")</f>
        <v>0</v>
      </c>
      <c r="X331" s="43"/>
      <c r="Y331" s="68"/>
      <c r="Z331" s="68"/>
    </row>
    <row r="332" spans="1:53" ht="14.25" customHeight="1" x14ac:dyDescent="0.25">
      <c r="A332" s="334" t="s">
        <v>81</v>
      </c>
      <c r="B332" s="334"/>
      <c r="C332" s="334"/>
      <c r="D332" s="334"/>
      <c r="E332" s="334"/>
      <c r="F332" s="334"/>
      <c r="G332" s="334"/>
      <c r="H332" s="334"/>
      <c r="I332" s="334"/>
      <c r="J332" s="334"/>
      <c r="K332" s="334"/>
      <c r="L332" s="334"/>
      <c r="M332" s="334"/>
      <c r="N332" s="334"/>
      <c r="O332" s="334"/>
      <c r="P332" s="334"/>
      <c r="Q332" s="334"/>
      <c r="R332" s="334"/>
      <c r="S332" s="334"/>
      <c r="T332" s="334"/>
      <c r="U332" s="334"/>
      <c r="V332" s="334"/>
      <c r="W332" s="334"/>
      <c r="X332" s="334"/>
      <c r="Y332" s="67"/>
      <c r="Z332" s="67"/>
    </row>
    <row r="333" spans="1:53" ht="27" customHeight="1" x14ac:dyDescent="0.25">
      <c r="A333" s="64" t="s">
        <v>488</v>
      </c>
      <c r="B333" s="64" t="s">
        <v>489</v>
      </c>
      <c r="C333" s="37">
        <v>4301051303</v>
      </c>
      <c r="D333" s="329">
        <v>4607091384246</v>
      </c>
      <c r="E333" s="329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114</v>
      </c>
      <c r="L333" s="39" t="s">
        <v>79</v>
      </c>
      <c r="M333" s="38">
        <v>40</v>
      </c>
      <c r="N333" s="4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31"/>
      <c r="P333" s="331"/>
      <c r="Q333" s="331"/>
      <c r="R333" s="332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ht="27" customHeight="1" x14ac:dyDescent="0.25">
      <c r="A334" s="64" t="s">
        <v>490</v>
      </c>
      <c r="B334" s="64" t="s">
        <v>491</v>
      </c>
      <c r="C334" s="37">
        <v>4301051445</v>
      </c>
      <c r="D334" s="329">
        <v>4680115881976</v>
      </c>
      <c r="E334" s="329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114</v>
      </c>
      <c r="L334" s="39" t="s">
        <v>79</v>
      </c>
      <c r="M334" s="38">
        <v>40</v>
      </c>
      <c r="N334" s="4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31"/>
      <c r="P334" s="331"/>
      <c r="Q334" s="331"/>
      <c r="R334" s="332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49" t="s">
        <v>66</v>
      </c>
    </row>
    <row r="335" spans="1:53" ht="27" customHeight="1" x14ac:dyDescent="0.25">
      <c r="A335" s="64" t="s">
        <v>492</v>
      </c>
      <c r="B335" s="64" t="s">
        <v>493</v>
      </c>
      <c r="C335" s="37">
        <v>4301051297</v>
      </c>
      <c r="D335" s="329">
        <v>4607091384253</v>
      </c>
      <c r="E335" s="329"/>
      <c r="F335" s="63">
        <v>0.4</v>
      </c>
      <c r="G335" s="38">
        <v>6</v>
      </c>
      <c r="H335" s="63">
        <v>2.4</v>
      </c>
      <c r="I335" s="63">
        <v>2.6840000000000002</v>
      </c>
      <c r="J335" s="38">
        <v>156</v>
      </c>
      <c r="K335" s="38" t="s">
        <v>80</v>
      </c>
      <c r="L335" s="39" t="s">
        <v>79</v>
      </c>
      <c r="M335" s="38">
        <v>40</v>
      </c>
      <c r="N335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31"/>
      <c r="P335" s="331"/>
      <c r="Q335" s="331"/>
      <c r="R335" s="332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0" t="s">
        <v>66</v>
      </c>
    </row>
    <row r="336" spans="1:53" ht="27" customHeight="1" x14ac:dyDescent="0.25">
      <c r="A336" s="64" t="s">
        <v>494</v>
      </c>
      <c r="B336" s="64" t="s">
        <v>495</v>
      </c>
      <c r="C336" s="37">
        <v>4301051444</v>
      </c>
      <c r="D336" s="329">
        <v>4680115881969</v>
      </c>
      <c r="E336" s="329"/>
      <c r="F336" s="63">
        <v>0.4</v>
      </c>
      <c r="G336" s="38">
        <v>6</v>
      </c>
      <c r="H336" s="63">
        <v>2.4</v>
      </c>
      <c r="I336" s="63">
        <v>2.6</v>
      </c>
      <c r="J336" s="38">
        <v>156</v>
      </c>
      <c r="K336" s="38" t="s">
        <v>80</v>
      </c>
      <c r="L336" s="39" t="s">
        <v>79</v>
      </c>
      <c r="M336" s="38">
        <v>40</v>
      </c>
      <c r="N336" s="3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31"/>
      <c r="P336" s="331"/>
      <c r="Q336" s="331"/>
      <c r="R336" s="332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1" t="s">
        <v>66</v>
      </c>
    </row>
    <row r="337" spans="1:53" x14ac:dyDescent="0.2">
      <c r="A337" s="323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4"/>
      <c r="N337" s="320" t="s">
        <v>43</v>
      </c>
      <c r="O337" s="321"/>
      <c r="P337" s="321"/>
      <c r="Q337" s="321"/>
      <c r="R337" s="321"/>
      <c r="S337" s="321"/>
      <c r="T337" s="322"/>
      <c r="U337" s="43" t="s">
        <v>42</v>
      </c>
      <c r="V337" s="44">
        <f>IFERROR(V333/H333,"0")+IFERROR(V334/H334,"0")+IFERROR(V335/H335,"0")+IFERROR(V336/H336,"0")</f>
        <v>0</v>
      </c>
      <c r="W337" s="44">
        <f>IFERROR(W333/H333,"0")+IFERROR(W334/H334,"0")+IFERROR(W335/H335,"0")+IFERROR(W336/H336,"0")</f>
        <v>0</v>
      </c>
      <c r="X337" s="44">
        <f>IFERROR(IF(X333="",0,X333),"0")+IFERROR(IF(X334="",0,X334),"0")+IFERROR(IF(X335="",0,X335),"0")+IFERROR(IF(X336="",0,X336),"0")</f>
        <v>0</v>
      </c>
      <c r="Y337" s="68"/>
      <c r="Z337" s="68"/>
    </row>
    <row r="338" spans="1:53" x14ac:dyDescent="0.2">
      <c r="A338" s="323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4"/>
      <c r="N338" s="320" t="s">
        <v>43</v>
      </c>
      <c r="O338" s="321"/>
      <c r="P338" s="321"/>
      <c r="Q338" s="321"/>
      <c r="R338" s="321"/>
      <c r="S338" s="321"/>
      <c r="T338" s="322"/>
      <c r="U338" s="43" t="s">
        <v>0</v>
      </c>
      <c r="V338" s="44">
        <f>IFERROR(SUM(V333:V336),"0")</f>
        <v>0</v>
      </c>
      <c r="W338" s="44">
        <f>IFERROR(SUM(W333:W336),"0")</f>
        <v>0</v>
      </c>
      <c r="X338" s="43"/>
      <c r="Y338" s="68"/>
      <c r="Z338" s="68"/>
    </row>
    <row r="339" spans="1:53" ht="14.25" customHeight="1" x14ac:dyDescent="0.25">
      <c r="A339" s="334" t="s">
        <v>223</v>
      </c>
      <c r="B339" s="334"/>
      <c r="C339" s="334"/>
      <c r="D339" s="334"/>
      <c r="E339" s="334"/>
      <c r="F339" s="334"/>
      <c r="G339" s="334"/>
      <c r="H339" s="334"/>
      <c r="I339" s="334"/>
      <c r="J339" s="334"/>
      <c r="K339" s="334"/>
      <c r="L339" s="334"/>
      <c r="M339" s="334"/>
      <c r="N339" s="334"/>
      <c r="O339" s="334"/>
      <c r="P339" s="334"/>
      <c r="Q339" s="334"/>
      <c r="R339" s="334"/>
      <c r="S339" s="334"/>
      <c r="T339" s="334"/>
      <c r="U339" s="334"/>
      <c r="V339" s="334"/>
      <c r="W339" s="334"/>
      <c r="X339" s="334"/>
      <c r="Y339" s="67"/>
      <c r="Z339" s="67"/>
    </row>
    <row r="340" spans="1:53" ht="27" customHeight="1" x14ac:dyDescent="0.25">
      <c r="A340" s="64" t="s">
        <v>496</v>
      </c>
      <c r="B340" s="64" t="s">
        <v>497</v>
      </c>
      <c r="C340" s="37">
        <v>4301060322</v>
      </c>
      <c r="D340" s="329">
        <v>4607091389357</v>
      </c>
      <c r="E340" s="329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114</v>
      </c>
      <c r="L340" s="39" t="s">
        <v>79</v>
      </c>
      <c r="M340" s="38">
        <v>40</v>
      </c>
      <c r="N340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31"/>
      <c r="P340" s="331"/>
      <c r="Q340" s="331"/>
      <c r="R340" s="332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2" t="s">
        <v>66</v>
      </c>
    </row>
    <row r="341" spans="1:53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20" t="s">
        <v>43</v>
      </c>
      <c r="O341" s="321"/>
      <c r="P341" s="321"/>
      <c r="Q341" s="321"/>
      <c r="R341" s="321"/>
      <c r="S341" s="321"/>
      <c r="T341" s="322"/>
      <c r="U341" s="43" t="s">
        <v>42</v>
      </c>
      <c r="V341" s="44">
        <f>IFERROR(V340/H340,"0")</f>
        <v>0</v>
      </c>
      <c r="W341" s="44">
        <f>IFERROR(W340/H340,"0")</f>
        <v>0</v>
      </c>
      <c r="X341" s="44">
        <f>IFERROR(IF(X340="",0,X340),"0")</f>
        <v>0</v>
      </c>
      <c r="Y341" s="68"/>
      <c r="Z341" s="68"/>
    </row>
    <row r="342" spans="1:53" x14ac:dyDescent="0.2">
      <c r="A342" s="323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4"/>
      <c r="N342" s="320" t="s">
        <v>43</v>
      </c>
      <c r="O342" s="321"/>
      <c r="P342" s="321"/>
      <c r="Q342" s="321"/>
      <c r="R342" s="321"/>
      <c r="S342" s="321"/>
      <c r="T342" s="322"/>
      <c r="U342" s="43" t="s">
        <v>0</v>
      </c>
      <c r="V342" s="44">
        <f>IFERROR(SUM(V340:V340),"0")</f>
        <v>0</v>
      </c>
      <c r="W342" s="44">
        <f>IFERROR(SUM(W340:W340),"0")</f>
        <v>0</v>
      </c>
      <c r="X342" s="43"/>
      <c r="Y342" s="68"/>
      <c r="Z342" s="68"/>
    </row>
    <row r="343" spans="1:53" ht="27.75" customHeight="1" x14ac:dyDescent="0.2">
      <c r="A343" s="345" t="s">
        <v>498</v>
      </c>
      <c r="B343" s="345"/>
      <c r="C343" s="345"/>
      <c r="D343" s="345"/>
      <c r="E343" s="345"/>
      <c r="F343" s="345"/>
      <c r="G343" s="345"/>
      <c r="H343" s="345"/>
      <c r="I343" s="345"/>
      <c r="J343" s="345"/>
      <c r="K343" s="345"/>
      <c r="L343" s="345"/>
      <c r="M343" s="345"/>
      <c r="N343" s="345"/>
      <c r="O343" s="345"/>
      <c r="P343" s="345"/>
      <c r="Q343" s="345"/>
      <c r="R343" s="345"/>
      <c r="S343" s="345"/>
      <c r="T343" s="345"/>
      <c r="U343" s="345"/>
      <c r="V343" s="345"/>
      <c r="W343" s="345"/>
      <c r="X343" s="345"/>
      <c r="Y343" s="55"/>
      <c r="Z343" s="55"/>
    </row>
    <row r="344" spans="1:53" ht="16.5" customHeight="1" x14ac:dyDescent="0.25">
      <c r="A344" s="333" t="s">
        <v>499</v>
      </c>
      <c r="B344" s="333"/>
      <c r="C344" s="333"/>
      <c r="D344" s="333"/>
      <c r="E344" s="333"/>
      <c r="F344" s="333"/>
      <c r="G344" s="333"/>
      <c r="H344" s="333"/>
      <c r="I344" s="333"/>
      <c r="J344" s="333"/>
      <c r="K344" s="333"/>
      <c r="L344" s="333"/>
      <c r="M344" s="333"/>
      <c r="N344" s="333"/>
      <c r="O344" s="333"/>
      <c r="P344" s="333"/>
      <c r="Q344" s="333"/>
      <c r="R344" s="333"/>
      <c r="S344" s="333"/>
      <c r="T344" s="333"/>
      <c r="U344" s="333"/>
      <c r="V344" s="333"/>
      <c r="W344" s="333"/>
      <c r="X344" s="333"/>
      <c r="Y344" s="66"/>
      <c r="Z344" s="66"/>
    </row>
    <row r="345" spans="1:53" ht="14.25" customHeight="1" x14ac:dyDescent="0.25">
      <c r="A345" s="334" t="s">
        <v>116</v>
      </c>
      <c r="B345" s="334"/>
      <c r="C345" s="334"/>
      <c r="D345" s="334"/>
      <c r="E345" s="334"/>
      <c r="F345" s="334"/>
      <c r="G345" s="334"/>
      <c r="H345" s="334"/>
      <c r="I345" s="334"/>
      <c r="J345" s="334"/>
      <c r="K345" s="334"/>
      <c r="L345" s="334"/>
      <c r="M345" s="334"/>
      <c r="N345" s="334"/>
      <c r="O345" s="334"/>
      <c r="P345" s="334"/>
      <c r="Q345" s="334"/>
      <c r="R345" s="334"/>
      <c r="S345" s="334"/>
      <c r="T345" s="334"/>
      <c r="U345" s="334"/>
      <c r="V345" s="334"/>
      <c r="W345" s="334"/>
      <c r="X345" s="334"/>
      <c r="Y345" s="67"/>
      <c r="Z345" s="67"/>
    </row>
    <row r="346" spans="1:53" ht="27" customHeight="1" x14ac:dyDescent="0.25">
      <c r="A346" s="64" t="s">
        <v>500</v>
      </c>
      <c r="B346" s="64" t="s">
        <v>501</v>
      </c>
      <c r="C346" s="37">
        <v>4301011428</v>
      </c>
      <c r="D346" s="329">
        <v>4607091389708</v>
      </c>
      <c r="E346" s="329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113</v>
      </c>
      <c r="M346" s="38">
        <v>50</v>
      </c>
      <c r="N346" s="3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31"/>
      <c r="P346" s="331"/>
      <c r="Q346" s="331"/>
      <c r="R346" s="332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3" t="s">
        <v>66</v>
      </c>
    </row>
    <row r="347" spans="1:53" ht="27" customHeight="1" x14ac:dyDescent="0.25">
      <c r="A347" s="64" t="s">
        <v>502</v>
      </c>
      <c r="B347" s="64" t="s">
        <v>503</v>
      </c>
      <c r="C347" s="37">
        <v>4301011427</v>
      </c>
      <c r="D347" s="329">
        <v>4607091389692</v>
      </c>
      <c r="E347" s="329"/>
      <c r="F347" s="63">
        <v>0.45</v>
      </c>
      <c r="G347" s="38">
        <v>6</v>
      </c>
      <c r="H347" s="63">
        <v>2.7</v>
      </c>
      <c r="I347" s="63">
        <v>2.9</v>
      </c>
      <c r="J347" s="38">
        <v>156</v>
      </c>
      <c r="K347" s="38" t="s">
        <v>80</v>
      </c>
      <c r="L347" s="39" t="s">
        <v>113</v>
      </c>
      <c r="M347" s="38">
        <v>50</v>
      </c>
      <c r="N347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31"/>
      <c r="P347" s="331"/>
      <c r="Q347" s="331"/>
      <c r="R347" s="332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4" t="s">
        <v>66</v>
      </c>
    </row>
    <row r="348" spans="1:53" x14ac:dyDescent="0.2">
      <c r="A348" s="323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4"/>
      <c r="N348" s="320" t="s">
        <v>43</v>
      </c>
      <c r="O348" s="321"/>
      <c r="P348" s="321"/>
      <c r="Q348" s="321"/>
      <c r="R348" s="321"/>
      <c r="S348" s="321"/>
      <c r="T348" s="322"/>
      <c r="U348" s="43" t="s">
        <v>42</v>
      </c>
      <c r="V348" s="44">
        <f>IFERROR(V346/H346,"0")+IFERROR(V347/H347,"0")</f>
        <v>0</v>
      </c>
      <c r="W348" s="44">
        <f>IFERROR(W346/H346,"0")+IFERROR(W347/H347,"0")</f>
        <v>0</v>
      </c>
      <c r="X348" s="44">
        <f>IFERROR(IF(X346="",0,X346),"0")+IFERROR(IF(X347="",0,X347),"0")</f>
        <v>0</v>
      </c>
      <c r="Y348" s="68"/>
      <c r="Z348" s="68"/>
    </row>
    <row r="349" spans="1:53" x14ac:dyDescent="0.2">
      <c r="A349" s="323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24"/>
      <c r="N349" s="320" t="s">
        <v>43</v>
      </c>
      <c r="O349" s="321"/>
      <c r="P349" s="321"/>
      <c r="Q349" s="321"/>
      <c r="R349" s="321"/>
      <c r="S349" s="321"/>
      <c r="T349" s="322"/>
      <c r="U349" s="43" t="s">
        <v>0</v>
      </c>
      <c r="V349" s="44">
        <f>IFERROR(SUM(V346:V347),"0")</f>
        <v>0</v>
      </c>
      <c r="W349" s="44">
        <f>IFERROR(SUM(W346:W347),"0")</f>
        <v>0</v>
      </c>
      <c r="X349" s="43"/>
      <c r="Y349" s="68"/>
      <c r="Z349" s="68"/>
    </row>
    <row r="350" spans="1:53" ht="14.25" customHeight="1" x14ac:dyDescent="0.25">
      <c r="A350" s="334" t="s">
        <v>76</v>
      </c>
      <c r="B350" s="334"/>
      <c r="C350" s="334"/>
      <c r="D350" s="334"/>
      <c r="E350" s="334"/>
      <c r="F350" s="334"/>
      <c r="G350" s="334"/>
      <c r="H350" s="334"/>
      <c r="I350" s="334"/>
      <c r="J350" s="334"/>
      <c r="K350" s="334"/>
      <c r="L350" s="334"/>
      <c r="M350" s="334"/>
      <c r="N350" s="334"/>
      <c r="O350" s="334"/>
      <c r="P350" s="334"/>
      <c r="Q350" s="334"/>
      <c r="R350" s="334"/>
      <c r="S350" s="334"/>
      <c r="T350" s="334"/>
      <c r="U350" s="334"/>
      <c r="V350" s="334"/>
      <c r="W350" s="334"/>
      <c r="X350" s="334"/>
      <c r="Y350" s="67"/>
      <c r="Z350" s="67"/>
    </row>
    <row r="351" spans="1:53" ht="27" customHeight="1" x14ac:dyDescent="0.25">
      <c r="A351" s="64" t="s">
        <v>504</v>
      </c>
      <c r="B351" s="64" t="s">
        <v>505</v>
      </c>
      <c r="C351" s="37">
        <v>4301031177</v>
      </c>
      <c r="D351" s="329">
        <v>4607091389753</v>
      </c>
      <c r="E351" s="329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31"/>
      <c r="P351" s="331"/>
      <c r="Q351" s="331"/>
      <c r="R351" s="332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ref="W351:W363" si="16"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customHeight="1" x14ac:dyDescent="0.25">
      <c r="A352" s="64" t="s">
        <v>506</v>
      </c>
      <c r="B352" s="64" t="s">
        <v>507</v>
      </c>
      <c r="C352" s="37">
        <v>4301031174</v>
      </c>
      <c r="D352" s="329">
        <v>4607091389760</v>
      </c>
      <c r="E352" s="329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31"/>
      <c r="P352" s="331"/>
      <c r="Q352" s="331"/>
      <c r="R352" s="332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6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27" customHeight="1" x14ac:dyDescent="0.25">
      <c r="A353" s="64" t="s">
        <v>508</v>
      </c>
      <c r="B353" s="64" t="s">
        <v>509</v>
      </c>
      <c r="C353" s="37">
        <v>4301031175</v>
      </c>
      <c r="D353" s="329">
        <v>4607091389746</v>
      </c>
      <c r="E353" s="329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31"/>
      <c r="P353" s="331"/>
      <c r="Q353" s="331"/>
      <c r="R353" s="332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6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37.5" customHeight="1" x14ac:dyDescent="0.25">
      <c r="A354" s="64" t="s">
        <v>510</v>
      </c>
      <c r="B354" s="64" t="s">
        <v>511</v>
      </c>
      <c r="C354" s="37">
        <v>4301031236</v>
      </c>
      <c r="D354" s="329">
        <v>4680115882928</v>
      </c>
      <c r="E354" s="329"/>
      <c r="F354" s="63">
        <v>0.28000000000000003</v>
      </c>
      <c r="G354" s="38">
        <v>6</v>
      </c>
      <c r="H354" s="63">
        <v>1.68</v>
      </c>
      <c r="I354" s="63">
        <v>2.6</v>
      </c>
      <c r="J354" s="38">
        <v>156</v>
      </c>
      <c r="K354" s="38" t="s">
        <v>80</v>
      </c>
      <c r="L354" s="39" t="s">
        <v>79</v>
      </c>
      <c r="M354" s="38">
        <v>35</v>
      </c>
      <c r="N354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31"/>
      <c r="P354" s="331"/>
      <c r="Q354" s="331"/>
      <c r="R354" s="332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6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25">
      <c r="A355" s="64" t="s">
        <v>512</v>
      </c>
      <c r="B355" s="64" t="s">
        <v>513</v>
      </c>
      <c r="C355" s="37">
        <v>4301031257</v>
      </c>
      <c r="D355" s="329">
        <v>4680115883147</v>
      </c>
      <c r="E355" s="329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178</v>
      </c>
      <c r="L355" s="39" t="s">
        <v>79</v>
      </c>
      <c r="M355" s="38">
        <v>45</v>
      </c>
      <c r="N355" s="3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31"/>
      <c r="P355" s="331"/>
      <c r="Q355" s="331"/>
      <c r="R355" s="332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6"/>
        <v>0</v>
      </c>
      <c r="X355" s="42" t="str">
        <f t="shared" ref="X355:X363" si="17">IFERROR(IF(W355=0,"",ROUNDUP(W355/H355,0)*0.00502),"")</f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27" customHeight="1" x14ac:dyDescent="0.25">
      <c r="A356" s="64" t="s">
        <v>514</v>
      </c>
      <c r="B356" s="64" t="s">
        <v>515</v>
      </c>
      <c r="C356" s="37">
        <v>4301031178</v>
      </c>
      <c r="D356" s="329">
        <v>4607091384338</v>
      </c>
      <c r="E356" s="329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178</v>
      </c>
      <c r="L356" s="39" t="s">
        <v>79</v>
      </c>
      <c r="M356" s="38">
        <v>45</v>
      </c>
      <c r="N356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31"/>
      <c r="P356" s="331"/>
      <c r="Q356" s="331"/>
      <c r="R356" s="332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6"/>
        <v>0</v>
      </c>
      <c r="X356" s="42" t="str">
        <f t="shared" si="17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customHeight="1" x14ac:dyDescent="0.25">
      <c r="A357" s="64" t="s">
        <v>516</v>
      </c>
      <c r="B357" s="64" t="s">
        <v>517</v>
      </c>
      <c r="C357" s="37">
        <v>4301031254</v>
      </c>
      <c r="D357" s="329">
        <v>4680115883154</v>
      </c>
      <c r="E357" s="329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178</v>
      </c>
      <c r="L357" s="39" t="s">
        <v>79</v>
      </c>
      <c r="M357" s="38">
        <v>45</v>
      </c>
      <c r="N357" s="3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31"/>
      <c r="P357" s="331"/>
      <c r="Q357" s="331"/>
      <c r="R357" s="332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6"/>
        <v>0</v>
      </c>
      <c r="X357" s="42" t="str">
        <f t="shared" si="17"/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37.5" customHeight="1" x14ac:dyDescent="0.25">
      <c r="A358" s="64" t="s">
        <v>518</v>
      </c>
      <c r="B358" s="64" t="s">
        <v>519</v>
      </c>
      <c r="C358" s="37">
        <v>4301031171</v>
      </c>
      <c r="D358" s="329">
        <v>4607091389524</v>
      </c>
      <c r="E358" s="329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178</v>
      </c>
      <c r="L358" s="39" t="s">
        <v>79</v>
      </c>
      <c r="M358" s="38">
        <v>45</v>
      </c>
      <c r="N358" s="3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31"/>
      <c r="P358" s="331"/>
      <c r="Q358" s="331"/>
      <c r="R358" s="332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6"/>
        <v>0</v>
      </c>
      <c r="X358" s="42" t="str">
        <f t="shared" si="17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520</v>
      </c>
      <c r="B359" s="64" t="s">
        <v>521</v>
      </c>
      <c r="C359" s="37">
        <v>4301031258</v>
      </c>
      <c r="D359" s="329">
        <v>4680115883161</v>
      </c>
      <c r="E359" s="329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178</v>
      </c>
      <c r="L359" s="39" t="s">
        <v>79</v>
      </c>
      <c r="M359" s="38">
        <v>45</v>
      </c>
      <c r="N359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31"/>
      <c r="P359" s="331"/>
      <c r="Q359" s="331"/>
      <c r="R359" s="332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6"/>
        <v>0</v>
      </c>
      <c r="X359" s="42" t="str">
        <f t="shared" si="17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522</v>
      </c>
      <c r="B360" s="64" t="s">
        <v>523</v>
      </c>
      <c r="C360" s="37">
        <v>4301031170</v>
      </c>
      <c r="D360" s="329">
        <v>4607091384345</v>
      </c>
      <c r="E360" s="329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178</v>
      </c>
      <c r="L360" s="39" t="s">
        <v>79</v>
      </c>
      <c r="M360" s="38">
        <v>45</v>
      </c>
      <c r="N360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31"/>
      <c r="P360" s="331"/>
      <c r="Q360" s="331"/>
      <c r="R360" s="332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6"/>
        <v>0</v>
      </c>
      <c r="X360" s="42" t="str">
        <f t="shared" si="17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524</v>
      </c>
      <c r="B361" s="64" t="s">
        <v>525</v>
      </c>
      <c r="C361" s="37">
        <v>4301031256</v>
      </c>
      <c r="D361" s="329">
        <v>4680115883178</v>
      </c>
      <c r="E361" s="329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178</v>
      </c>
      <c r="L361" s="39" t="s">
        <v>79</v>
      </c>
      <c r="M361" s="38">
        <v>45</v>
      </c>
      <c r="N361" s="3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31"/>
      <c r="P361" s="331"/>
      <c r="Q361" s="331"/>
      <c r="R361" s="332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 t="shared" si="17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526</v>
      </c>
      <c r="B362" s="64" t="s">
        <v>527</v>
      </c>
      <c r="C362" s="37">
        <v>4301031172</v>
      </c>
      <c r="D362" s="329">
        <v>4607091389531</v>
      </c>
      <c r="E362" s="329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178</v>
      </c>
      <c r="L362" s="39" t="s">
        <v>79</v>
      </c>
      <c r="M362" s="38">
        <v>45</v>
      </c>
      <c r="N362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31"/>
      <c r="P362" s="331"/>
      <c r="Q362" s="331"/>
      <c r="R362" s="332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6"/>
        <v>0</v>
      </c>
      <c r="X362" s="42" t="str">
        <f t="shared" si="17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25">
      <c r="A363" s="64" t="s">
        <v>528</v>
      </c>
      <c r="B363" s="64" t="s">
        <v>529</v>
      </c>
      <c r="C363" s="37">
        <v>4301031255</v>
      </c>
      <c r="D363" s="329">
        <v>4680115883185</v>
      </c>
      <c r="E363" s="329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178</v>
      </c>
      <c r="L363" s="39" t="s">
        <v>79</v>
      </c>
      <c r="M363" s="38">
        <v>45</v>
      </c>
      <c r="N363" s="387" t="s">
        <v>530</v>
      </c>
      <c r="O363" s="331"/>
      <c r="P363" s="331"/>
      <c r="Q363" s="331"/>
      <c r="R363" s="332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si="17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3"/>
      <c r="M364" s="324"/>
      <c r="N364" s="320" t="s">
        <v>43</v>
      </c>
      <c r="O364" s="321"/>
      <c r="P364" s="321"/>
      <c r="Q364" s="321"/>
      <c r="R364" s="321"/>
      <c r="S364" s="321"/>
      <c r="T364" s="322"/>
      <c r="U364" s="43" t="s">
        <v>42</v>
      </c>
      <c r="V364" s="4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4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4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23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4"/>
      <c r="N365" s="320" t="s">
        <v>43</v>
      </c>
      <c r="O365" s="321"/>
      <c r="P365" s="321"/>
      <c r="Q365" s="321"/>
      <c r="R365" s="321"/>
      <c r="S365" s="321"/>
      <c r="T365" s="322"/>
      <c r="U365" s="43" t="s">
        <v>0</v>
      </c>
      <c r="V365" s="44">
        <f>IFERROR(SUM(V351:V363),"0")</f>
        <v>0</v>
      </c>
      <c r="W365" s="44">
        <f>IFERROR(SUM(W351:W363),"0")</f>
        <v>0</v>
      </c>
      <c r="X365" s="43"/>
      <c r="Y365" s="68"/>
      <c r="Z365" s="68"/>
    </row>
    <row r="366" spans="1:53" ht="14.25" customHeight="1" x14ac:dyDescent="0.25">
      <c r="A366" s="334" t="s">
        <v>81</v>
      </c>
      <c r="B366" s="334"/>
      <c r="C366" s="334"/>
      <c r="D366" s="334"/>
      <c r="E366" s="334"/>
      <c r="F366" s="334"/>
      <c r="G366" s="334"/>
      <c r="H366" s="334"/>
      <c r="I366" s="334"/>
      <c r="J366" s="334"/>
      <c r="K366" s="334"/>
      <c r="L366" s="334"/>
      <c r="M366" s="334"/>
      <c r="N366" s="334"/>
      <c r="O366" s="334"/>
      <c r="P366" s="334"/>
      <c r="Q366" s="334"/>
      <c r="R366" s="334"/>
      <c r="S366" s="334"/>
      <c r="T366" s="334"/>
      <c r="U366" s="334"/>
      <c r="V366" s="334"/>
      <c r="W366" s="334"/>
      <c r="X366" s="334"/>
      <c r="Y366" s="67"/>
      <c r="Z366" s="67"/>
    </row>
    <row r="367" spans="1:53" ht="27" customHeight="1" x14ac:dyDescent="0.25">
      <c r="A367" s="64" t="s">
        <v>531</v>
      </c>
      <c r="B367" s="64" t="s">
        <v>532</v>
      </c>
      <c r="C367" s="37">
        <v>4301051258</v>
      </c>
      <c r="D367" s="329">
        <v>4607091389685</v>
      </c>
      <c r="E367" s="329"/>
      <c r="F367" s="63">
        <v>1.3</v>
      </c>
      <c r="G367" s="38">
        <v>6</v>
      </c>
      <c r="H367" s="63">
        <v>7.8</v>
      </c>
      <c r="I367" s="63">
        <v>8.3460000000000001</v>
      </c>
      <c r="J367" s="38">
        <v>56</v>
      </c>
      <c r="K367" s="38" t="s">
        <v>114</v>
      </c>
      <c r="L367" s="39" t="s">
        <v>134</v>
      </c>
      <c r="M367" s="38">
        <v>45</v>
      </c>
      <c r="N367" s="3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31"/>
      <c r="P367" s="331"/>
      <c r="Q367" s="331"/>
      <c r="R367" s="332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68" t="s">
        <v>66</v>
      </c>
    </row>
    <row r="368" spans="1:53" ht="27" customHeight="1" x14ac:dyDescent="0.25">
      <c r="A368" s="64" t="s">
        <v>533</v>
      </c>
      <c r="B368" s="64" t="s">
        <v>534</v>
      </c>
      <c r="C368" s="37">
        <v>4301051431</v>
      </c>
      <c r="D368" s="329">
        <v>4607091389654</v>
      </c>
      <c r="E368" s="329"/>
      <c r="F368" s="63">
        <v>0.33</v>
      </c>
      <c r="G368" s="38">
        <v>6</v>
      </c>
      <c r="H368" s="63">
        <v>1.98</v>
      </c>
      <c r="I368" s="63">
        <v>2.258</v>
      </c>
      <c r="J368" s="38">
        <v>156</v>
      </c>
      <c r="K368" s="38" t="s">
        <v>80</v>
      </c>
      <c r="L368" s="39" t="s">
        <v>134</v>
      </c>
      <c r="M368" s="38">
        <v>45</v>
      </c>
      <c r="N368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31"/>
      <c r="P368" s="331"/>
      <c r="Q368" s="331"/>
      <c r="R368" s="332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69" t="s">
        <v>66</v>
      </c>
    </row>
    <row r="369" spans="1:53" ht="27" customHeight="1" x14ac:dyDescent="0.25">
      <c r="A369" s="64" t="s">
        <v>535</v>
      </c>
      <c r="B369" s="64" t="s">
        <v>536</v>
      </c>
      <c r="C369" s="37">
        <v>4301051284</v>
      </c>
      <c r="D369" s="329">
        <v>4607091384352</v>
      </c>
      <c r="E369" s="329"/>
      <c r="F369" s="63">
        <v>0.6</v>
      </c>
      <c r="G369" s="38">
        <v>4</v>
      </c>
      <c r="H369" s="63">
        <v>2.4</v>
      </c>
      <c r="I369" s="63">
        <v>2.6459999999999999</v>
      </c>
      <c r="J369" s="38">
        <v>120</v>
      </c>
      <c r="K369" s="38" t="s">
        <v>80</v>
      </c>
      <c r="L369" s="39" t="s">
        <v>134</v>
      </c>
      <c r="M369" s="38">
        <v>45</v>
      </c>
      <c r="N369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31"/>
      <c r="P369" s="331"/>
      <c r="Q369" s="331"/>
      <c r="R369" s="332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0" t="s">
        <v>66</v>
      </c>
    </row>
    <row r="370" spans="1:53" ht="27" customHeight="1" x14ac:dyDescent="0.25">
      <c r="A370" s="64" t="s">
        <v>537</v>
      </c>
      <c r="B370" s="64" t="s">
        <v>538</v>
      </c>
      <c r="C370" s="37">
        <v>4301051257</v>
      </c>
      <c r="D370" s="329">
        <v>4607091389661</v>
      </c>
      <c r="E370" s="329"/>
      <c r="F370" s="63">
        <v>0.55000000000000004</v>
      </c>
      <c r="G370" s="38">
        <v>4</v>
      </c>
      <c r="H370" s="63">
        <v>2.2000000000000002</v>
      </c>
      <c r="I370" s="63">
        <v>2.492</v>
      </c>
      <c r="J370" s="38">
        <v>120</v>
      </c>
      <c r="K370" s="38" t="s">
        <v>80</v>
      </c>
      <c r="L370" s="39" t="s">
        <v>134</v>
      </c>
      <c r="M370" s="38">
        <v>45</v>
      </c>
      <c r="N370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31"/>
      <c r="P370" s="331"/>
      <c r="Q370" s="331"/>
      <c r="R370" s="332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IFERROR(IF(W370=0,"",ROUNDUP(W370/H370,0)*0.00937),"")</f>
        <v/>
      </c>
      <c r="Y370" s="69" t="s">
        <v>48</v>
      </c>
      <c r="Z370" s="70" t="s">
        <v>48</v>
      </c>
      <c r="AD370" s="71"/>
      <c r="BA370" s="271" t="s">
        <v>66</v>
      </c>
    </row>
    <row r="371" spans="1:53" x14ac:dyDescent="0.2">
      <c r="A371" s="323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4"/>
      <c r="N371" s="320" t="s">
        <v>43</v>
      </c>
      <c r="O371" s="321"/>
      <c r="P371" s="321"/>
      <c r="Q371" s="321"/>
      <c r="R371" s="321"/>
      <c r="S371" s="321"/>
      <c r="T371" s="322"/>
      <c r="U371" s="43" t="s">
        <v>42</v>
      </c>
      <c r="V371" s="44">
        <f>IFERROR(V367/H367,"0")+IFERROR(V368/H368,"0")+IFERROR(V369/H369,"0")+IFERROR(V370/H370,"0")</f>
        <v>0</v>
      </c>
      <c r="W371" s="44">
        <f>IFERROR(W367/H367,"0")+IFERROR(W368/H368,"0")+IFERROR(W369/H369,"0")+IFERROR(W370/H370,"0")</f>
        <v>0</v>
      </c>
      <c r="X371" s="44">
        <f>IFERROR(IF(X367="",0,X367),"0")+IFERROR(IF(X368="",0,X368),"0")+IFERROR(IF(X369="",0,X369),"0")+IFERROR(IF(X370="",0,X370),"0")</f>
        <v>0</v>
      </c>
      <c r="Y371" s="68"/>
      <c r="Z371" s="68"/>
    </row>
    <row r="372" spans="1:53" x14ac:dyDescent="0.2">
      <c r="A372" s="323"/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24"/>
      <c r="N372" s="320" t="s">
        <v>43</v>
      </c>
      <c r="O372" s="321"/>
      <c r="P372" s="321"/>
      <c r="Q372" s="321"/>
      <c r="R372" s="321"/>
      <c r="S372" s="321"/>
      <c r="T372" s="322"/>
      <c r="U372" s="43" t="s">
        <v>0</v>
      </c>
      <c r="V372" s="44">
        <f>IFERROR(SUM(V367:V370),"0")</f>
        <v>0</v>
      </c>
      <c r="W372" s="44">
        <f>IFERROR(SUM(W367:W370),"0")</f>
        <v>0</v>
      </c>
      <c r="X372" s="43"/>
      <c r="Y372" s="68"/>
      <c r="Z372" s="68"/>
    </row>
    <row r="373" spans="1:53" ht="14.25" customHeight="1" x14ac:dyDescent="0.25">
      <c r="A373" s="334" t="s">
        <v>223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334"/>
      <c r="Y373" s="67"/>
      <c r="Z373" s="67"/>
    </row>
    <row r="374" spans="1:53" ht="27" customHeight="1" x14ac:dyDescent="0.25">
      <c r="A374" s="64" t="s">
        <v>539</v>
      </c>
      <c r="B374" s="64" t="s">
        <v>540</v>
      </c>
      <c r="C374" s="37">
        <v>4301060352</v>
      </c>
      <c r="D374" s="329">
        <v>4680115881648</v>
      </c>
      <c r="E374" s="329"/>
      <c r="F374" s="63">
        <v>1</v>
      </c>
      <c r="G374" s="38">
        <v>4</v>
      </c>
      <c r="H374" s="63">
        <v>4</v>
      </c>
      <c r="I374" s="63">
        <v>4.4039999999999999</v>
      </c>
      <c r="J374" s="38">
        <v>104</v>
      </c>
      <c r="K374" s="38" t="s">
        <v>114</v>
      </c>
      <c r="L374" s="39" t="s">
        <v>79</v>
      </c>
      <c r="M374" s="38">
        <v>35</v>
      </c>
      <c r="N374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31"/>
      <c r="P374" s="331"/>
      <c r="Q374" s="331"/>
      <c r="R374" s="332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IFERROR(IF(W374=0,"",ROUNDUP(W374/H374,0)*0.01196),"")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20" t="s">
        <v>43</v>
      </c>
      <c r="O375" s="321"/>
      <c r="P375" s="321"/>
      <c r="Q375" s="321"/>
      <c r="R375" s="321"/>
      <c r="S375" s="321"/>
      <c r="T375" s="322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23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4"/>
      <c r="N376" s="320" t="s">
        <v>43</v>
      </c>
      <c r="O376" s="321"/>
      <c r="P376" s="321"/>
      <c r="Q376" s="321"/>
      <c r="R376" s="321"/>
      <c r="S376" s="321"/>
      <c r="T376" s="322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4.25" customHeight="1" x14ac:dyDescent="0.25">
      <c r="A377" s="334" t="s">
        <v>96</v>
      </c>
      <c r="B377" s="334"/>
      <c r="C377" s="334"/>
      <c r="D377" s="334"/>
      <c r="E377" s="334"/>
      <c r="F377" s="334"/>
      <c r="G377" s="334"/>
      <c r="H377" s="334"/>
      <c r="I377" s="334"/>
      <c r="J377" s="334"/>
      <c r="K377" s="334"/>
      <c r="L377" s="334"/>
      <c r="M377" s="334"/>
      <c r="N377" s="334"/>
      <c r="O377" s="334"/>
      <c r="P377" s="334"/>
      <c r="Q377" s="334"/>
      <c r="R377" s="334"/>
      <c r="S377" s="334"/>
      <c r="T377" s="334"/>
      <c r="U377" s="334"/>
      <c r="V377" s="334"/>
      <c r="W377" s="334"/>
      <c r="X377" s="334"/>
      <c r="Y377" s="67"/>
      <c r="Z377" s="67"/>
    </row>
    <row r="378" spans="1:53" ht="27" customHeight="1" x14ac:dyDescent="0.25">
      <c r="A378" s="64" t="s">
        <v>541</v>
      </c>
      <c r="B378" s="64" t="s">
        <v>542</v>
      </c>
      <c r="C378" s="37">
        <v>4301032046</v>
      </c>
      <c r="D378" s="329">
        <v>4680115884359</v>
      </c>
      <c r="E378" s="329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545</v>
      </c>
      <c r="L378" s="39" t="s">
        <v>544</v>
      </c>
      <c r="M378" s="38">
        <v>60</v>
      </c>
      <c r="N378" s="374" t="s">
        <v>543</v>
      </c>
      <c r="O378" s="331"/>
      <c r="P378" s="331"/>
      <c r="Q378" s="331"/>
      <c r="R378" s="332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546</v>
      </c>
      <c r="B379" s="64" t="s">
        <v>547</v>
      </c>
      <c r="C379" s="37">
        <v>4301032045</v>
      </c>
      <c r="D379" s="329">
        <v>4680115884335</v>
      </c>
      <c r="E379" s="329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545</v>
      </c>
      <c r="L379" s="39" t="s">
        <v>544</v>
      </c>
      <c r="M379" s="38">
        <v>60</v>
      </c>
      <c r="N379" s="375" t="s">
        <v>548</v>
      </c>
      <c r="O379" s="331"/>
      <c r="P379" s="331"/>
      <c r="Q379" s="331"/>
      <c r="R379" s="332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549</v>
      </c>
      <c r="B380" s="64" t="s">
        <v>550</v>
      </c>
      <c r="C380" s="37">
        <v>4301032047</v>
      </c>
      <c r="D380" s="329">
        <v>4680115884342</v>
      </c>
      <c r="E380" s="329"/>
      <c r="F380" s="63">
        <v>0.06</v>
      </c>
      <c r="G380" s="38">
        <v>20</v>
      </c>
      <c r="H380" s="63">
        <v>1.2</v>
      </c>
      <c r="I380" s="63">
        <v>1.8</v>
      </c>
      <c r="J380" s="38">
        <v>160</v>
      </c>
      <c r="K380" s="38" t="s">
        <v>545</v>
      </c>
      <c r="L380" s="39" t="s">
        <v>544</v>
      </c>
      <c r="M380" s="38">
        <v>60</v>
      </c>
      <c r="N380" s="376" t="s">
        <v>551</v>
      </c>
      <c r="O380" s="331"/>
      <c r="P380" s="331"/>
      <c r="Q380" s="331"/>
      <c r="R380" s="332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552</v>
      </c>
      <c r="B381" s="64" t="s">
        <v>553</v>
      </c>
      <c r="C381" s="37">
        <v>4301170011</v>
      </c>
      <c r="D381" s="329">
        <v>4680115884113</v>
      </c>
      <c r="E381" s="329"/>
      <c r="F381" s="63">
        <v>0.11</v>
      </c>
      <c r="G381" s="38">
        <v>12</v>
      </c>
      <c r="H381" s="63">
        <v>1.32</v>
      </c>
      <c r="I381" s="63">
        <v>1.88</v>
      </c>
      <c r="J381" s="38">
        <v>160</v>
      </c>
      <c r="K381" s="38" t="s">
        <v>545</v>
      </c>
      <c r="L381" s="39" t="s">
        <v>544</v>
      </c>
      <c r="M381" s="38">
        <v>150</v>
      </c>
      <c r="N381" s="377" t="s">
        <v>554</v>
      </c>
      <c r="O381" s="331"/>
      <c r="P381" s="331"/>
      <c r="Q381" s="331"/>
      <c r="R381" s="332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x14ac:dyDescent="0.2">
      <c r="A382" s="323"/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4"/>
      <c r="N382" s="320" t="s">
        <v>43</v>
      </c>
      <c r="O382" s="321"/>
      <c r="P382" s="321"/>
      <c r="Q382" s="321"/>
      <c r="R382" s="321"/>
      <c r="S382" s="321"/>
      <c r="T382" s="322"/>
      <c r="U382" s="43" t="s">
        <v>42</v>
      </c>
      <c r="V382" s="44">
        <f>IFERROR(V378/H378,"0")+IFERROR(V379/H379,"0")+IFERROR(V380/H380,"0")+IFERROR(V381/H381,"0")</f>
        <v>0</v>
      </c>
      <c r="W382" s="44">
        <f>IFERROR(W378/H378,"0")+IFERROR(W379/H379,"0")+IFERROR(W380/H380,"0")+IFERROR(W381/H381,"0")</f>
        <v>0</v>
      </c>
      <c r="X382" s="44">
        <f>IFERROR(IF(X378="",0,X378),"0")+IFERROR(IF(X379="",0,X379),"0")+IFERROR(IF(X380="",0,X380),"0")+IFERROR(IF(X381="",0,X381),"0")</f>
        <v>0</v>
      </c>
      <c r="Y382" s="68"/>
      <c r="Z382" s="68"/>
    </row>
    <row r="383" spans="1:53" x14ac:dyDescent="0.2">
      <c r="A383" s="323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3"/>
      <c r="M383" s="324"/>
      <c r="N383" s="320" t="s">
        <v>43</v>
      </c>
      <c r="O383" s="321"/>
      <c r="P383" s="321"/>
      <c r="Q383" s="321"/>
      <c r="R383" s="321"/>
      <c r="S383" s="321"/>
      <c r="T383" s="322"/>
      <c r="U383" s="43" t="s">
        <v>0</v>
      </c>
      <c r="V383" s="44">
        <f>IFERROR(SUM(V378:V381),"0")</f>
        <v>0</v>
      </c>
      <c r="W383" s="44">
        <f>IFERROR(SUM(W378:W381),"0")</f>
        <v>0</v>
      </c>
      <c r="X383" s="43"/>
      <c r="Y383" s="68"/>
      <c r="Z383" s="68"/>
    </row>
    <row r="384" spans="1:53" ht="14.25" customHeight="1" x14ac:dyDescent="0.25">
      <c r="A384" s="334" t="s">
        <v>105</v>
      </c>
      <c r="B384" s="334"/>
      <c r="C384" s="334"/>
      <c r="D384" s="334"/>
      <c r="E384" s="334"/>
      <c r="F384" s="334"/>
      <c r="G384" s="334"/>
      <c r="H384" s="334"/>
      <c r="I384" s="334"/>
      <c r="J384" s="334"/>
      <c r="K384" s="334"/>
      <c r="L384" s="334"/>
      <c r="M384" s="334"/>
      <c r="N384" s="334"/>
      <c r="O384" s="334"/>
      <c r="P384" s="334"/>
      <c r="Q384" s="334"/>
      <c r="R384" s="334"/>
      <c r="S384" s="334"/>
      <c r="T384" s="334"/>
      <c r="U384" s="334"/>
      <c r="V384" s="334"/>
      <c r="W384" s="334"/>
      <c r="X384" s="334"/>
      <c r="Y384" s="67"/>
      <c r="Z384" s="67"/>
    </row>
    <row r="385" spans="1:53" ht="27" customHeight="1" x14ac:dyDescent="0.25">
      <c r="A385" s="64" t="s">
        <v>555</v>
      </c>
      <c r="B385" s="64" t="s">
        <v>556</v>
      </c>
      <c r="C385" s="37">
        <v>4301170010</v>
      </c>
      <c r="D385" s="329">
        <v>4680115884090</v>
      </c>
      <c r="E385" s="329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545</v>
      </c>
      <c r="L385" s="39" t="s">
        <v>544</v>
      </c>
      <c r="M385" s="38">
        <v>150</v>
      </c>
      <c r="N385" s="372" t="s">
        <v>557</v>
      </c>
      <c r="O385" s="331"/>
      <c r="P385" s="331"/>
      <c r="Q385" s="331"/>
      <c r="R385" s="332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558</v>
      </c>
      <c r="B386" s="64" t="s">
        <v>559</v>
      </c>
      <c r="C386" s="37">
        <v>4301170009</v>
      </c>
      <c r="D386" s="329">
        <v>4680115882997</v>
      </c>
      <c r="E386" s="329"/>
      <c r="F386" s="63">
        <v>0.13</v>
      </c>
      <c r="G386" s="38">
        <v>10</v>
      </c>
      <c r="H386" s="63">
        <v>1.3</v>
      </c>
      <c r="I386" s="63">
        <v>1.46</v>
      </c>
      <c r="J386" s="38">
        <v>200</v>
      </c>
      <c r="K386" s="38" t="s">
        <v>545</v>
      </c>
      <c r="L386" s="39" t="s">
        <v>544</v>
      </c>
      <c r="M386" s="38">
        <v>150</v>
      </c>
      <c r="N386" s="373" t="s">
        <v>560</v>
      </c>
      <c r="O386" s="331"/>
      <c r="P386" s="331"/>
      <c r="Q386" s="331"/>
      <c r="R386" s="332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IFERROR(IF(W386=0,"",ROUNDUP(W386/H386,0)*0.00673),"")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x14ac:dyDescent="0.2">
      <c r="A387" s="323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4"/>
      <c r="N387" s="320" t="s">
        <v>43</v>
      </c>
      <c r="O387" s="321"/>
      <c r="P387" s="321"/>
      <c r="Q387" s="321"/>
      <c r="R387" s="321"/>
      <c r="S387" s="321"/>
      <c r="T387" s="322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23"/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4"/>
      <c r="N388" s="320" t="s">
        <v>43</v>
      </c>
      <c r="O388" s="321"/>
      <c r="P388" s="321"/>
      <c r="Q388" s="321"/>
      <c r="R388" s="321"/>
      <c r="S388" s="321"/>
      <c r="T388" s="322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6.5" customHeight="1" x14ac:dyDescent="0.25">
      <c r="A389" s="333" t="s">
        <v>561</v>
      </c>
      <c r="B389" s="333"/>
      <c r="C389" s="333"/>
      <c r="D389" s="333"/>
      <c r="E389" s="333"/>
      <c r="F389" s="333"/>
      <c r="G389" s="333"/>
      <c r="H389" s="333"/>
      <c r="I389" s="333"/>
      <c r="J389" s="333"/>
      <c r="K389" s="333"/>
      <c r="L389" s="333"/>
      <c r="M389" s="333"/>
      <c r="N389" s="333"/>
      <c r="O389" s="333"/>
      <c r="P389" s="333"/>
      <c r="Q389" s="333"/>
      <c r="R389" s="333"/>
      <c r="S389" s="333"/>
      <c r="T389" s="333"/>
      <c r="U389" s="333"/>
      <c r="V389" s="333"/>
      <c r="W389" s="333"/>
      <c r="X389" s="333"/>
      <c r="Y389" s="66"/>
      <c r="Z389" s="66"/>
    </row>
    <row r="390" spans="1:53" ht="14.25" customHeight="1" x14ac:dyDescent="0.25">
      <c r="A390" s="334" t="s">
        <v>110</v>
      </c>
      <c r="B390" s="334"/>
      <c r="C390" s="334"/>
      <c r="D390" s="334"/>
      <c r="E390" s="334"/>
      <c r="F390" s="334"/>
      <c r="G390" s="334"/>
      <c r="H390" s="334"/>
      <c r="I390" s="334"/>
      <c r="J390" s="334"/>
      <c r="K390" s="334"/>
      <c r="L390" s="334"/>
      <c r="M390" s="334"/>
      <c r="N390" s="334"/>
      <c r="O390" s="334"/>
      <c r="P390" s="334"/>
      <c r="Q390" s="334"/>
      <c r="R390" s="334"/>
      <c r="S390" s="334"/>
      <c r="T390" s="334"/>
      <c r="U390" s="334"/>
      <c r="V390" s="334"/>
      <c r="W390" s="334"/>
      <c r="X390" s="334"/>
      <c r="Y390" s="67"/>
      <c r="Z390" s="67"/>
    </row>
    <row r="391" spans="1:53" ht="27" customHeight="1" x14ac:dyDescent="0.25">
      <c r="A391" s="64" t="s">
        <v>562</v>
      </c>
      <c r="B391" s="64" t="s">
        <v>563</v>
      </c>
      <c r="C391" s="37">
        <v>4301020196</v>
      </c>
      <c r="D391" s="329">
        <v>4607091389388</v>
      </c>
      <c r="E391" s="329"/>
      <c r="F391" s="63">
        <v>1.3</v>
      </c>
      <c r="G391" s="38">
        <v>4</v>
      </c>
      <c r="H391" s="63">
        <v>5.2</v>
      </c>
      <c r="I391" s="63">
        <v>5.6079999999999997</v>
      </c>
      <c r="J391" s="38">
        <v>104</v>
      </c>
      <c r="K391" s="38" t="s">
        <v>114</v>
      </c>
      <c r="L391" s="39" t="s">
        <v>134</v>
      </c>
      <c r="M391" s="38">
        <v>35</v>
      </c>
      <c r="N391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31"/>
      <c r="P391" s="331"/>
      <c r="Q391" s="331"/>
      <c r="R391" s="332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IFERROR(IF(W391=0,"",ROUNDUP(W391/H391,0)*0.01196),"")</f>
        <v/>
      </c>
      <c r="Y391" s="69" t="s">
        <v>48</v>
      </c>
      <c r="Z391" s="70" t="s">
        <v>48</v>
      </c>
      <c r="AD391" s="71"/>
      <c r="BA391" s="279" t="s">
        <v>66</v>
      </c>
    </row>
    <row r="392" spans="1:53" ht="27" customHeight="1" x14ac:dyDescent="0.25">
      <c r="A392" s="64" t="s">
        <v>564</v>
      </c>
      <c r="B392" s="64" t="s">
        <v>565</v>
      </c>
      <c r="C392" s="37">
        <v>4301020185</v>
      </c>
      <c r="D392" s="329">
        <v>4607091389364</v>
      </c>
      <c r="E392" s="329"/>
      <c r="F392" s="63">
        <v>0.42</v>
      </c>
      <c r="G392" s="38">
        <v>6</v>
      </c>
      <c r="H392" s="63">
        <v>2.52</v>
      </c>
      <c r="I392" s="63">
        <v>2.75</v>
      </c>
      <c r="J392" s="38">
        <v>156</v>
      </c>
      <c r="K392" s="38" t="s">
        <v>80</v>
      </c>
      <c r="L392" s="39" t="s">
        <v>134</v>
      </c>
      <c r="M392" s="38">
        <v>35</v>
      </c>
      <c r="N392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31"/>
      <c r="P392" s="331"/>
      <c r="Q392" s="331"/>
      <c r="R392" s="332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x14ac:dyDescent="0.2">
      <c r="A393" s="323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4"/>
      <c r="N393" s="320" t="s">
        <v>43</v>
      </c>
      <c r="O393" s="321"/>
      <c r="P393" s="321"/>
      <c r="Q393" s="321"/>
      <c r="R393" s="321"/>
      <c r="S393" s="321"/>
      <c r="T393" s="322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4"/>
      <c r="N394" s="320" t="s">
        <v>43</v>
      </c>
      <c r="O394" s="321"/>
      <c r="P394" s="321"/>
      <c r="Q394" s="321"/>
      <c r="R394" s="321"/>
      <c r="S394" s="321"/>
      <c r="T394" s="322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4.25" customHeight="1" x14ac:dyDescent="0.25">
      <c r="A395" s="334" t="s">
        <v>76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334"/>
      <c r="Y395" s="67"/>
      <c r="Z395" s="67"/>
    </row>
    <row r="396" spans="1:53" ht="27" customHeight="1" x14ac:dyDescent="0.25">
      <c r="A396" s="64" t="s">
        <v>566</v>
      </c>
      <c r="B396" s="64" t="s">
        <v>567</v>
      </c>
      <c r="C396" s="37">
        <v>4301031212</v>
      </c>
      <c r="D396" s="329">
        <v>4607091389739</v>
      </c>
      <c r="E396" s="329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80</v>
      </c>
      <c r="L396" s="39" t="s">
        <v>113</v>
      </c>
      <c r="M396" s="38">
        <v>45</v>
      </c>
      <c r="N396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31"/>
      <c r="P396" s="331"/>
      <c r="Q396" s="331"/>
      <c r="R396" s="332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ref="W396:W402" si="18"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1" t="s">
        <v>66</v>
      </c>
    </row>
    <row r="397" spans="1:53" ht="27" customHeight="1" x14ac:dyDescent="0.25">
      <c r="A397" s="64" t="s">
        <v>568</v>
      </c>
      <c r="B397" s="64" t="s">
        <v>569</v>
      </c>
      <c r="C397" s="37">
        <v>4301031247</v>
      </c>
      <c r="D397" s="329">
        <v>4680115883048</v>
      </c>
      <c r="E397" s="329"/>
      <c r="F397" s="63">
        <v>1</v>
      </c>
      <c r="G397" s="38">
        <v>4</v>
      </c>
      <c r="H397" s="63">
        <v>4</v>
      </c>
      <c r="I397" s="63">
        <v>4.21</v>
      </c>
      <c r="J397" s="38">
        <v>120</v>
      </c>
      <c r="K397" s="38" t="s">
        <v>80</v>
      </c>
      <c r="L397" s="39" t="s">
        <v>79</v>
      </c>
      <c r="M397" s="38">
        <v>40</v>
      </c>
      <c r="N397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31"/>
      <c r="P397" s="331"/>
      <c r="Q397" s="331"/>
      <c r="R397" s="332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2" t="s">
        <v>66</v>
      </c>
    </row>
    <row r="398" spans="1:53" ht="27" customHeight="1" x14ac:dyDescent="0.25">
      <c r="A398" s="64" t="s">
        <v>570</v>
      </c>
      <c r="B398" s="64" t="s">
        <v>571</v>
      </c>
      <c r="C398" s="37">
        <v>4301031176</v>
      </c>
      <c r="D398" s="329">
        <v>4607091389425</v>
      </c>
      <c r="E398" s="329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31"/>
      <c r="P398" s="331"/>
      <c r="Q398" s="331"/>
      <c r="R398" s="332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3" t="s">
        <v>66</v>
      </c>
    </row>
    <row r="399" spans="1:53" ht="27" customHeight="1" x14ac:dyDescent="0.25">
      <c r="A399" s="64" t="s">
        <v>572</v>
      </c>
      <c r="B399" s="64" t="s">
        <v>573</v>
      </c>
      <c r="C399" s="37">
        <v>4301031215</v>
      </c>
      <c r="D399" s="329">
        <v>4680115882911</v>
      </c>
      <c r="E399" s="329"/>
      <c r="F399" s="63">
        <v>0.4</v>
      </c>
      <c r="G399" s="38">
        <v>6</v>
      </c>
      <c r="H399" s="63">
        <v>2.4</v>
      </c>
      <c r="I399" s="63">
        <v>2.5299999999999998</v>
      </c>
      <c r="J399" s="38">
        <v>234</v>
      </c>
      <c r="K399" s="38" t="s">
        <v>178</v>
      </c>
      <c r="L399" s="39" t="s">
        <v>79</v>
      </c>
      <c r="M399" s="38">
        <v>40</v>
      </c>
      <c r="N399" s="369" t="s">
        <v>574</v>
      </c>
      <c r="O399" s="331"/>
      <c r="P399" s="331"/>
      <c r="Q399" s="331"/>
      <c r="R399" s="332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4" t="s">
        <v>66</v>
      </c>
    </row>
    <row r="400" spans="1:53" ht="27" customHeight="1" x14ac:dyDescent="0.25">
      <c r="A400" s="64" t="s">
        <v>575</v>
      </c>
      <c r="B400" s="64" t="s">
        <v>576</v>
      </c>
      <c r="C400" s="37">
        <v>4301031167</v>
      </c>
      <c r="D400" s="329">
        <v>4680115880771</v>
      </c>
      <c r="E400" s="329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31"/>
      <c r="P400" s="331"/>
      <c r="Q400" s="331"/>
      <c r="R400" s="332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5" t="s">
        <v>66</v>
      </c>
    </row>
    <row r="401" spans="1:53" ht="27" customHeight="1" x14ac:dyDescent="0.25">
      <c r="A401" s="64" t="s">
        <v>577</v>
      </c>
      <c r="B401" s="64" t="s">
        <v>578</v>
      </c>
      <c r="C401" s="37">
        <v>4301031173</v>
      </c>
      <c r="D401" s="329">
        <v>4607091389500</v>
      </c>
      <c r="E401" s="329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31"/>
      <c r="P401" s="331"/>
      <c r="Q401" s="331"/>
      <c r="R401" s="332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6" t="s">
        <v>66</v>
      </c>
    </row>
    <row r="402" spans="1:53" ht="27" customHeight="1" x14ac:dyDescent="0.25">
      <c r="A402" s="64" t="s">
        <v>579</v>
      </c>
      <c r="B402" s="64" t="s">
        <v>580</v>
      </c>
      <c r="C402" s="37">
        <v>4301031103</v>
      </c>
      <c r="D402" s="329">
        <v>4680115881983</v>
      </c>
      <c r="E402" s="329"/>
      <c r="F402" s="63">
        <v>0.28000000000000003</v>
      </c>
      <c r="G402" s="38">
        <v>4</v>
      </c>
      <c r="H402" s="63">
        <v>1.1200000000000001</v>
      </c>
      <c r="I402" s="63">
        <v>1.252</v>
      </c>
      <c r="J402" s="38">
        <v>234</v>
      </c>
      <c r="K402" s="38" t="s">
        <v>178</v>
      </c>
      <c r="L402" s="39" t="s">
        <v>79</v>
      </c>
      <c r="M402" s="38">
        <v>40</v>
      </c>
      <c r="N402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31"/>
      <c r="P402" s="331"/>
      <c r="Q402" s="331"/>
      <c r="R402" s="332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x14ac:dyDescent="0.2">
      <c r="A403" s="323"/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4"/>
      <c r="N403" s="320" t="s">
        <v>43</v>
      </c>
      <c r="O403" s="321"/>
      <c r="P403" s="321"/>
      <c r="Q403" s="321"/>
      <c r="R403" s="321"/>
      <c r="S403" s="321"/>
      <c r="T403" s="322"/>
      <c r="U403" s="43" t="s">
        <v>42</v>
      </c>
      <c r="V403" s="44">
        <f>IFERROR(V396/H396,"0")+IFERROR(V397/H397,"0")+IFERROR(V398/H398,"0")+IFERROR(V399/H399,"0")+IFERROR(V400/H400,"0")+IFERROR(V401/H401,"0")+IFERROR(V402/H402,"0")</f>
        <v>0</v>
      </c>
      <c r="W403" s="44">
        <f>IFERROR(W396/H396,"0")+IFERROR(W397/H397,"0")+IFERROR(W398/H398,"0")+IFERROR(W399/H399,"0")+IFERROR(W400/H400,"0")+IFERROR(W401/H401,"0")+IFERROR(W402/H402,"0")</f>
        <v>0</v>
      </c>
      <c r="X403" s="44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23"/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4"/>
      <c r="N404" s="320" t="s">
        <v>43</v>
      </c>
      <c r="O404" s="321"/>
      <c r="P404" s="321"/>
      <c r="Q404" s="321"/>
      <c r="R404" s="321"/>
      <c r="S404" s="321"/>
      <c r="T404" s="322"/>
      <c r="U404" s="43" t="s">
        <v>0</v>
      </c>
      <c r="V404" s="44">
        <f>IFERROR(SUM(V396:V402),"0")</f>
        <v>0</v>
      </c>
      <c r="W404" s="44">
        <f>IFERROR(SUM(W396:W402),"0")</f>
        <v>0</v>
      </c>
      <c r="X404" s="43"/>
      <c r="Y404" s="68"/>
      <c r="Z404" s="68"/>
    </row>
    <row r="405" spans="1:53" ht="27.75" customHeight="1" x14ac:dyDescent="0.2">
      <c r="A405" s="345" t="s">
        <v>581</v>
      </c>
      <c r="B405" s="345"/>
      <c r="C405" s="345"/>
      <c r="D405" s="345"/>
      <c r="E405" s="345"/>
      <c r="F405" s="345"/>
      <c r="G405" s="345"/>
      <c r="H405" s="345"/>
      <c r="I405" s="345"/>
      <c r="J405" s="345"/>
      <c r="K405" s="345"/>
      <c r="L405" s="345"/>
      <c r="M405" s="345"/>
      <c r="N405" s="345"/>
      <c r="O405" s="345"/>
      <c r="P405" s="345"/>
      <c r="Q405" s="345"/>
      <c r="R405" s="345"/>
      <c r="S405" s="345"/>
      <c r="T405" s="345"/>
      <c r="U405" s="345"/>
      <c r="V405" s="345"/>
      <c r="W405" s="345"/>
      <c r="X405" s="345"/>
      <c r="Y405" s="55"/>
      <c r="Z405" s="55"/>
    </row>
    <row r="406" spans="1:53" ht="16.5" customHeight="1" x14ac:dyDescent="0.25">
      <c r="A406" s="333" t="s">
        <v>581</v>
      </c>
      <c r="B406" s="333"/>
      <c r="C406" s="333"/>
      <c r="D406" s="333"/>
      <c r="E406" s="333"/>
      <c r="F406" s="333"/>
      <c r="G406" s="333"/>
      <c r="H406" s="333"/>
      <c r="I406" s="333"/>
      <c r="J406" s="333"/>
      <c r="K406" s="333"/>
      <c r="L406" s="333"/>
      <c r="M406" s="333"/>
      <c r="N406" s="333"/>
      <c r="O406" s="333"/>
      <c r="P406" s="333"/>
      <c r="Q406" s="333"/>
      <c r="R406" s="333"/>
      <c r="S406" s="333"/>
      <c r="T406" s="333"/>
      <c r="U406" s="333"/>
      <c r="V406" s="333"/>
      <c r="W406" s="333"/>
      <c r="X406" s="333"/>
      <c r="Y406" s="66"/>
      <c r="Z406" s="66"/>
    </row>
    <row r="407" spans="1:53" ht="14.25" customHeight="1" x14ac:dyDescent="0.25">
      <c r="A407" s="334" t="s">
        <v>116</v>
      </c>
      <c r="B407" s="334"/>
      <c r="C407" s="334"/>
      <c r="D407" s="334"/>
      <c r="E407" s="334"/>
      <c r="F407" s="334"/>
      <c r="G407" s="334"/>
      <c r="H407" s="334"/>
      <c r="I407" s="334"/>
      <c r="J407" s="334"/>
      <c r="K407" s="334"/>
      <c r="L407" s="334"/>
      <c r="M407" s="334"/>
      <c r="N407" s="334"/>
      <c r="O407" s="334"/>
      <c r="P407" s="334"/>
      <c r="Q407" s="334"/>
      <c r="R407" s="334"/>
      <c r="S407" s="334"/>
      <c r="T407" s="334"/>
      <c r="U407" s="334"/>
      <c r="V407" s="334"/>
      <c r="W407" s="334"/>
      <c r="X407" s="334"/>
      <c r="Y407" s="67"/>
      <c r="Z407" s="67"/>
    </row>
    <row r="408" spans="1:53" ht="27" customHeight="1" x14ac:dyDescent="0.25">
      <c r="A408" s="64" t="s">
        <v>582</v>
      </c>
      <c r="B408" s="64" t="s">
        <v>583</v>
      </c>
      <c r="C408" s="37">
        <v>4301011371</v>
      </c>
      <c r="D408" s="329">
        <v>4607091389067</v>
      </c>
      <c r="E408" s="329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114</v>
      </c>
      <c r="L408" s="39" t="s">
        <v>134</v>
      </c>
      <c r="M408" s="38">
        <v>55</v>
      </c>
      <c r="N408" s="36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31"/>
      <c r="P408" s="331"/>
      <c r="Q408" s="331"/>
      <c r="R408" s="332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ref="W408:W416" si="19"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8" t="s">
        <v>66</v>
      </c>
    </row>
    <row r="409" spans="1:53" ht="27" customHeight="1" x14ac:dyDescent="0.25">
      <c r="A409" s="64" t="s">
        <v>584</v>
      </c>
      <c r="B409" s="64" t="s">
        <v>585</v>
      </c>
      <c r="C409" s="37">
        <v>4301011363</v>
      </c>
      <c r="D409" s="329">
        <v>4607091383522</v>
      </c>
      <c r="E409" s="329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114</v>
      </c>
      <c r="L409" s="39" t="s">
        <v>113</v>
      </c>
      <c r="M409" s="38">
        <v>55</v>
      </c>
      <c r="N409" s="3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31"/>
      <c r="P409" s="331"/>
      <c r="Q409" s="331"/>
      <c r="R409" s="332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9"/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89" t="s">
        <v>66</v>
      </c>
    </row>
    <row r="410" spans="1:53" ht="27" customHeight="1" x14ac:dyDescent="0.25">
      <c r="A410" s="64" t="s">
        <v>586</v>
      </c>
      <c r="B410" s="64" t="s">
        <v>587</v>
      </c>
      <c r="C410" s="37">
        <v>4301011431</v>
      </c>
      <c r="D410" s="329">
        <v>4607091384437</v>
      </c>
      <c r="E410" s="329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114</v>
      </c>
      <c r="L410" s="39" t="s">
        <v>113</v>
      </c>
      <c r="M410" s="38">
        <v>50</v>
      </c>
      <c r="N410" s="3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31"/>
      <c r="P410" s="331"/>
      <c r="Q410" s="331"/>
      <c r="R410" s="332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9"/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0" t="s">
        <v>66</v>
      </c>
    </row>
    <row r="411" spans="1:53" ht="27" customHeight="1" x14ac:dyDescent="0.25">
      <c r="A411" s="64" t="s">
        <v>588</v>
      </c>
      <c r="B411" s="64" t="s">
        <v>589</v>
      </c>
      <c r="C411" s="37">
        <v>4301011365</v>
      </c>
      <c r="D411" s="329">
        <v>4607091389104</v>
      </c>
      <c r="E411" s="329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114</v>
      </c>
      <c r="L411" s="39" t="s">
        <v>113</v>
      </c>
      <c r="M411" s="38">
        <v>55</v>
      </c>
      <c r="N411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31"/>
      <c r="P411" s="331"/>
      <c r="Q411" s="331"/>
      <c r="R411" s="332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9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1" t="s">
        <v>66</v>
      </c>
    </row>
    <row r="412" spans="1:53" ht="27" customHeight="1" x14ac:dyDescent="0.25">
      <c r="A412" s="64" t="s">
        <v>590</v>
      </c>
      <c r="B412" s="64" t="s">
        <v>591</v>
      </c>
      <c r="C412" s="37">
        <v>4301011367</v>
      </c>
      <c r="D412" s="329">
        <v>4680115880603</v>
      </c>
      <c r="E412" s="329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113</v>
      </c>
      <c r="M412" s="38">
        <v>55</v>
      </c>
      <c r="N412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31"/>
      <c r="P412" s="331"/>
      <c r="Q412" s="331"/>
      <c r="R412" s="332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9"/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2" t="s">
        <v>66</v>
      </c>
    </row>
    <row r="413" spans="1:53" ht="27" customHeight="1" x14ac:dyDescent="0.25">
      <c r="A413" s="64" t="s">
        <v>592</v>
      </c>
      <c r="B413" s="64" t="s">
        <v>593</v>
      </c>
      <c r="C413" s="37">
        <v>4301011168</v>
      </c>
      <c r="D413" s="329">
        <v>4607091389999</v>
      </c>
      <c r="E413" s="329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113</v>
      </c>
      <c r="M413" s="38">
        <v>55</v>
      </c>
      <c r="N413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31"/>
      <c r="P413" s="331"/>
      <c r="Q413" s="331"/>
      <c r="R413" s="332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9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ht="27" customHeight="1" x14ac:dyDescent="0.25">
      <c r="A414" s="64" t="s">
        <v>594</v>
      </c>
      <c r="B414" s="64" t="s">
        <v>595</v>
      </c>
      <c r="C414" s="37">
        <v>4301011372</v>
      </c>
      <c r="D414" s="329">
        <v>4680115882782</v>
      </c>
      <c r="E414" s="329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113</v>
      </c>
      <c r="M414" s="38">
        <v>50</v>
      </c>
      <c r="N414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31"/>
      <c r="P414" s="331"/>
      <c r="Q414" s="331"/>
      <c r="R414" s="332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596</v>
      </c>
      <c r="B415" s="64" t="s">
        <v>597</v>
      </c>
      <c r="C415" s="37">
        <v>4301011190</v>
      </c>
      <c r="D415" s="329">
        <v>4607091389098</v>
      </c>
      <c r="E415" s="329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80</v>
      </c>
      <c r="L415" s="39" t="s">
        <v>134</v>
      </c>
      <c r="M415" s="38">
        <v>50</v>
      </c>
      <c r="N415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31"/>
      <c r="P415" s="331"/>
      <c r="Q415" s="331"/>
      <c r="R415" s="332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598</v>
      </c>
      <c r="B416" s="64" t="s">
        <v>599</v>
      </c>
      <c r="C416" s="37">
        <v>4301011366</v>
      </c>
      <c r="D416" s="329">
        <v>4607091389982</v>
      </c>
      <c r="E416" s="329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113</v>
      </c>
      <c r="M416" s="38">
        <v>55</v>
      </c>
      <c r="N416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31"/>
      <c r="P416" s="331"/>
      <c r="Q416" s="331"/>
      <c r="R416" s="332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x14ac:dyDescent="0.2">
      <c r="A417" s="323"/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4"/>
      <c r="N417" s="320" t="s">
        <v>43</v>
      </c>
      <c r="O417" s="321"/>
      <c r="P417" s="321"/>
      <c r="Q417" s="321"/>
      <c r="R417" s="321"/>
      <c r="S417" s="321"/>
      <c r="T417" s="322"/>
      <c r="U417" s="43" t="s">
        <v>42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IFERROR(W408/H408,"0")+IFERROR(W409/H409,"0")+IFERROR(W410/H410,"0")+IFERROR(W411/H411,"0")+IFERROR(W412/H412,"0")+IFERROR(W413/H413,"0")+IFERROR(W414/H414,"0")+IFERROR(W415/H415,"0")+IFERROR(W416/H416,"0")</f>
        <v>0</v>
      </c>
      <c r="X417" s="4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</v>
      </c>
      <c r="Y417" s="68"/>
      <c r="Z417" s="68"/>
    </row>
    <row r="418" spans="1:53" x14ac:dyDescent="0.2">
      <c r="A418" s="323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3"/>
      <c r="M418" s="324"/>
      <c r="N418" s="320" t="s">
        <v>43</v>
      </c>
      <c r="O418" s="321"/>
      <c r="P418" s="321"/>
      <c r="Q418" s="321"/>
      <c r="R418" s="321"/>
      <c r="S418" s="321"/>
      <c r="T418" s="322"/>
      <c r="U418" s="43" t="s">
        <v>0</v>
      </c>
      <c r="V418" s="44">
        <f>IFERROR(SUM(V408:V416),"0")</f>
        <v>0</v>
      </c>
      <c r="W418" s="44">
        <f>IFERROR(SUM(W408:W416),"0")</f>
        <v>0</v>
      </c>
      <c r="X418" s="43"/>
      <c r="Y418" s="68"/>
      <c r="Z418" s="68"/>
    </row>
    <row r="419" spans="1:53" ht="14.25" customHeight="1" x14ac:dyDescent="0.25">
      <c r="A419" s="334" t="s">
        <v>110</v>
      </c>
      <c r="B419" s="334"/>
      <c r="C419" s="334"/>
      <c r="D419" s="334"/>
      <c r="E419" s="334"/>
      <c r="F419" s="334"/>
      <c r="G419" s="334"/>
      <c r="H419" s="334"/>
      <c r="I419" s="334"/>
      <c r="J419" s="334"/>
      <c r="K419" s="334"/>
      <c r="L419" s="334"/>
      <c r="M419" s="334"/>
      <c r="N419" s="334"/>
      <c r="O419" s="334"/>
      <c r="P419" s="334"/>
      <c r="Q419" s="334"/>
      <c r="R419" s="334"/>
      <c r="S419" s="334"/>
      <c r="T419" s="334"/>
      <c r="U419" s="334"/>
      <c r="V419" s="334"/>
      <c r="W419" s="334"/>
      <c r="X419" s="334"/>
      <c r="Y419" s="67"/>
      <c r="Z419" s="67"/>
    </row>
    <row r="420" spans="1:53" ht="16.5" customHeight="1" x14ac:dyDescent="0.25">
      <c r="A420" s="64" t="s">
        <v>600</v>
      </c>
      <c r="B420" s="64" t="s">
        <v>601</v>
      </c>
      <c r="C420" s="37">
        <v>4301020222</v>
      </c>
      <c r="D420" s="329">
        <v>4607091388930</v>
      </c>
      <c r="E420" s="329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114</v>
      </c>
      <c r="L420" s="39" t="s">
        <v>113</v>
      </c>
      <c r="M420" s="38">
        <v>55</v>
      </c>
      <c r="N420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31"/>
      <c r="P420" s="331"/>
      <c r="Q420" s="331"/>
      <c r="R420" s="332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7" t="s">
        <v>66</v>
      </c>
    </row>
    <row r="421" spans="1:53" ht="16.5" customHeight="1" x14ac:dyDescent="0.25">
      <c r="A421" s="64" t="s">
        <v>602</v>
      </c>
      <c r="B421" s="64" t="s">
        <v>603</v>
      </c>
      <c r="C421" s="37">
        <v>4301020206</v>
      </c>
      <c r="D421" s="329">
        <v>4680115880054</v>
      </c>
      <c r="E421" s="329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113</v>
      </c>
      <c r="M421" s="38">
        <v>55</v>
      </c>
      <c r="N421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31"/>
      <c r="P421" s="331"/>
      <c r="Q421" s="331"/>
      <c r="R421" s="332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8" t="s">
        <v>66</v>
      </c>
    </row>
    <row r="422" spans="1:53" x14ac:dyDescent="0.2">
      <c r="A422" s="323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4"/>
      <c r="N422" s="320" t="s">
        <v>43</v>
      </c>
      <c r="O422" s="321"/>
      <c r="P422" s="321"/>
      <c r="Q422" s="321"/>
      <c r="R422" s="321"/>
      <c r="S422" s="321"/>
      <c r="T422" s="322"/>
      <c r="U422" s="43" t="s">
        <v>42</v>
      </c>
      <c r="V422" s="44">
        <f>IFERROR(V420/H420,"0")+IFERROR(V421/H421,"0")</f>
        <v>0</v>
      </c>
      <c r="W422" s="44">
        <f>IFERROR(W420/H420,"0")+IFERROR(W421/H421,"0")</f>
        <v>0</v>
      </c>
      <c r="X422" s="44">
        <f>IFERROR(IF(X420="",0,X420),"0")+IFERROR(IF(X421="",0,X421),"0")</f>
        <v>0</v>
      </c>
      <c r="Y422" s="68"/>
      <c r="Z422" s="68"/>
    </row>
    <row r="423" spans="1:53" x14ac:dyDescent="0.2">
      <c r="A423" s="323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4"/>
      <c r="N423" s="320" t="s">
        <v>43</v>
      </c>
      <c r="O423" s="321"/>
      <c r="P423" s="321"/>
      <c r="Q423" s="321"/>
      <c r="R423" s="321"/>
      <c r="S423" s="321"/>
      <c r="T423" s="322"/>
      <c r="U423" s="43" t="s">
        <v>0</v>
      </c>
      <c r="V423" s="44">
        <f>IFERROR(SUM(V420:V421),"0")</f>
        <v>0</v>
      </c>
      <c r="W423" s="44">
        <f>IFERROR(SUM(W420:W421),"0")</f>
        <v>0</v>
      </c>
      <c r="X423" s="43"/>
      <c r="Y423" s="68"/>
      <c r="Z423" s="68"/>
    </row>
    <row r="424" spans="1:53" ht="14.25" customHeight="1" x14ac:dyDescent="0.25">
      <c r="A424" s="334" t="s">
        <v>76</v>
      </c>
      <c r="B424" s="334"/>
      <c r="C424" s="334"/>
      <c r="D424" s="334"/>
      <c r="E424" s="334"/>
      <c r="F424" s="334"/>
      <c r="G424" s="334"/>
      <c r="H424" s="334"/>
      <c r="I424" s="334"/>
      <c r="J424" s="334"/>
      <c r="K424" s="334"/>
      <c r="L424" s="334"/>
      <c r="M424" s="334"/>
      <c r="N424" s="334"/>
      <c r="O424" s="334"/>
      <c r="P424" s="334"/>
      <c r="Q424" s="334"/>
      <c r="R424" s="334"/>
      <c r="S424" s="334"/>
      <c r="T424" s="334"/>
      <c r="U424" s="334"/>
      <c r="V424" s="334"/>
      <c r="W424" s="334"/>
      <c r="X424" s="334"/>
      <c r="Y424" s="67"/>
      <c r="Z424" s="67"/>
    </row>
    <row r="425" spans="1:53" ht="27" customHeight="1" x14ac:dyDescent="0.25">
      <c r="A425" s="64" t="s">
        <v>604</v>
      </c>
      <c r="B425" s="64" t="s">
        <v>605</v>
      </c>
      <c r="C425" s="37">
        <v>4301031252</v>
      </c>
      <c r="D425" s="329">
        <v>4680115883116</v>
      </c>
      <c r="E425" s="329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114</v>
      </c>
      <c r="L425" s="39" t="s">
        <v>113</v>
      </c>
      <c r="M425" s="38">
        <v>60</v>
      </c>
      <c r="N425" s="3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31"/>
      <c r="P425" s="331"/>
      <c r="Q425" s="331"/>
      <c r="R425" s="332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ref="W425:W430" si="20"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25">
      <c r="A426" s="64" t="s">
        <v>606</v>
      </c>
      <c r="B426" s="64" t="s">
        <v>607</v>
      </c>
      <c r="C426" s="37">
        <v>4301031248</v>
      </c>
      <c r="D426" s="329">
        <v>4680115883093</v>
      </c>
      <c r="E426" s="329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114</v>
      </c>
      <c r="L426" s="39" t="s">
        <v>79</v>
      </c>
      <c r="M426" s="38">
        <v>60</v>
      </c>
      <c r="N426" s="3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31"/>
      <c r="P426" s="331"/>
      <c r="Q426" s="331"/>
      <c r="R426" s="332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25">
      <c r="A427" s="64" t="s">
        <v>608</v>
      </c>
      <c r="B427" s="64" t="s">
        <v>609</v>
      </c>
      <c r="C427" s="37">
        <v>4301031250</v>
      </c>
      <c r="D427" s="329">
        <v>4680115883109</v>
      </c>
      <c r="E427" s="329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114</v>
      </c>
      <c r="L427" s="39" t="s">
        <v>79</v>
      </c>
      <c r="M427" s="38">
        <v>60</v>
      </c>
      <c r="N427" s="3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31"/>
      <c r="P427" s="331"/>
      <c r="Q427" s="331"/>
      <c r="R427" s="332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25">
      <c r="A428" s="64" t="s">
        <v>610</v>
      </c>
      <c r="B428" s="64" t="s">
        <v>611</v>
      </c>
      <c r="C428" s="37">
        <v>4301031249</v>
      </c>
      <c r="D428" s="329">
        <v>4680115882072</v>
      </c>
      <c r="E428" s="329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8" t="s">
        <v>80</v>
      </c>
      <c r="L428" s="39" t="s">
        <v>113</v>
      </c>
      <c r="M428" s="38">
        <v>60</v>
      </c>
      <c r="N428" s="346" t="s">
        <v>612</v>
      </c>
      <c r="O428" s="331"/>
      <c r="P428" s="331"/>
      <c r="Q428" s="331"/>
      <c r="R428" s="332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25">
      <c r="A429" s="64" t="s">
        <v>613</v>
      </c>
      <c r="B429" s="64" t="s">
        <v>614</v>
      </c>
      <c r="C429" s="37">
        <v>4301031251</v>
      </c>
      <c r="D429" s="329">
        <v>4680115882102</v>
      </c>
      <c r="E429" s="329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8" t="s">
        <v>80</v>
      </c>
      <c r="L429" s="39" t="s">
        <v>79</v>
      </c>
      <c r="M429" s="38">
        <v>60</v>
      </c>
      <c r="N429" s="347" t="s">
        <v>615</v>
      </c>
      <c r="O429" s="331"/>
      <c r="P429" s="331"/>
      <c r="Q429" s="331"/>
      <c r="R429" s="332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25">
      <c r="A430" s="64" t="s">
        <v>616</v>
      </c>
      <c r="B430" s="64" t="s">
        <v>617</v>
      </c>
      <c r="C430" s="37">
        <v>4301031253</v>
      </c>
      <c r="D430" s="329">
        <v>4680115882096</v>
      </c>
      <c r="E430" s="329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8" t="s">
        <v>80</v>
      </c>
      <c r="L430" s="39" t="s">
        <v>79</v>
      </c>
      <c r="M430" s="38">
        <v>60</v>
      </c>
      <c r="N430" s="348" t="s">
        <v>618</v>
      </c>
      <c r="O430" s="331"/>
      <c r="P430" s="331"/>
      <c r="Q430" s="331"/>
      <c r="R430" s="332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x14ac:dyDescent="0.2">
      <c r="A431" s="323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4"/>
      <c r="N431" s="320" t="s">
        <v>43</v>
      </c>
      <c r="O431" s="321"/>
      <c r="P431" s="321"/>
      <c r="Q431" s="321"/>
      <c r="R431" s="321"/>
      <c r="S431" s="321"/>
      <c r="T431" s="322"/>
      <c r="U431" s="43" t="s">
        <v>42</v>
      </c>
      <c r="V431" s="44">
        <f>IFERROR(V425/H425,"0")+IFERROR(V426/H426,"0")+IFERROR(V427/H427,"0")+IFERROR(V428/H428,"0")+IFERROR(V429/H429,"0")+IFERROR(V430/H430,"0")</f>
        <v>0</v>
      </c>
      <c r="W431" s="44">
        <f>IFERROR(W425/H425,"0")+IFERROR(W426/H426,"0")+IFERROR(W427/H427,"0")+IFERROR(W428/H428,"0")+IFERROR(W429/H429,"0")+IFERROR(W430/H430,"0")</f>
        <v>0</v>
      </c>
      <c r="X431" s="44">
        <f>IFERROR(IF(X425="",0,X425),"0")+IFERROR(IF(X426="",0,X426),"0")+IFERROR(IF(X427="",0,X427),"0")+IFERROR(IF(X428="",0,X428),"0")+IFERROR(IF(X429="",0,X429),"0")+IFERROR(IF(X430="",0,X430),"0")</f>
        <v>0</v>
      </c>
      <c r="Y431" s="68"/>
      <c r="Z431" s="68"/>
    </row>
    <row r="432" spans="1:53" x14ac:dyDescent="0.2">
      <c r="A432" s="323"/>
      <c r="B432" s="323"/>
      <c r="C432" s="323"/>
      <c r="D432" s="323"/>
      <c r="E432" s="323"/>
      <c r="F432" s="323"/>
      <c r="G432" s="323"/>
      <c r="H432" s="323"/>
      <c r="I432" s="323"/>
      <c r="J432" s="323"/>
      <c r="K432" s="323"/>
      <c r="L432" s="323"/>
      <c r="M432" s="324"/>
      <c r="N432" s="320" t="s">
        <v>43</v>
      </c>
      <c r="O432" s="321"/>
      <c r="P432" s="321"/>
      <c r="Q432" s="321"/>
      <c r="R432" s="321"/>
      <c r="S432" s="321"/>
      <c r="T432" s="322"/>
      <c r="U432" s="43" t="s">
        <v>0</v>
      </c>
      <c r="V432" s="44">
        <f>IFERROR(SUM(V425:V430),"0")</f>
        <v>0</v>
      </c>
      <c r="W432" s="44">
        <f>IFERROR(SUM(W425:W430),"0")</f>
        <v>0</v>
      </c>
      <c r="X432" s="43"/>
      <c r="Y432" s="68"/>
      <c r="Z432" s="68"/>
    </row>
    <row r="433" spans="1:53" ht="14.25" customHeight="1" x14ac:dyDescent="0.25">
      <c r="A433" s="334" t="s">
        <v>81</v>
      </c>
      <c r="B433" s="334"/>
      <c r="C433" s="334"/>
      <c r="D433" s="334"/>
      <c r="E433" s="334"/>
      <c r="F433" s="334"/>
      <c r="G433" s="334"/>
      <c r="H433" s="334"/>
      <c r="I433" s="334"/>
      <c r="J433" s="334"/>
      <c r="K433" s="334"/>
      <c r="L433" s="334"/>
      <c r="M433" s="334"/>
      <c r="N433" s="334"/>
      <c r="O433" s="334"/>
      <c r="P433" s="334"/>
      <c r="Q433" s="334"/>
      <c r="R433" s="334"/>
      <c r="S433" s="334"/>
      <c r="T433" s="334"/>
      <c r="U433" s="334"/>
      <c r="V433" s="334"/>
      <c r="W433" s="334"/>
      <c r="X433" s="334"/>
      <c r="Y433" s="67"/>
      <c r="Z433" s="67"/>
    </row>
    <row r="434" spans="1:53" ht="16.5" customHeight="1" x14ac:dyDescent="0.25">
      <c r="A434" s="64" t="s">
        <v>619</v>
      </c>
      <c r="B434" s="64" t="s">
        <v>620</v>
      </c>
      <c r="C434" s="37">
        <v>4301051230</v>
      </c>
      <c r="D434" s="329">
        <v>4607091383409</v>
      </c>
      <c r="E434" s="329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8" t="s">
        <v>114</v>
      </c>
      <c r="L434" s="39" t="s">
        <v>79</v>
      </c>
      <c r="M434" s="38">
        <v>45</v>
      </c>
      <c r="N434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31"/>
      <c r="P434" s="331"/>
      <c r="Q434" s="331"/>
      <c r="R434" s="332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ht="16.5" customHeight="1" x14ac:dyDescent="0.25">
      <c r="A435" s="64" t="s">
        <v>621</v>
      </c>
      <c r="B435" s="64" t="s">
        <v>622</v>
      </c>
      <c r="C435" s="37">
        <v>4301051231</v>
      </c>
      <c r="D435" s="329">
        <v>4607091383416</v>
      </c>
      <c r="E435" s="329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8" t="s">
        <v>114</v>
      </c>
      <c r="L435" s="39" t="s">
        <v>79</v>
      </c>
      <c r="M435" s="38">
        <v>45</v>
      </c>
      <c r="N435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31"/>
      <c r="P435" s="331"/>
      <c r="Q435" s="331"/>
      <c r="R435" s="332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6" t="s">
        <v>66</v>
      </c>
    </row>
    <row r="436" spans="1:53" x14ac:dyDescent="0.2">
      <c r="A436" s="323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4"/>
      <c r="N436" s="320" t="s">
        <v>43</v>
      </c>
      <c r="O436" s="321"/>
      <c r="P436" s="321"/>
      <c r="Q436" s="321"/>
      <c r="R436" s="321"/>
      <c r="S436" s="321"/>
      <c r="T436" s="322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x14ac:dyDescent="0.2">
      <c r="A437" s="323"/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4"/>
      <c r="N437" s="320" t="s">
        <v>43</v>
      </c>
      <c r="O437" s="321"/>
      <c r="P437" s="321"/>
      <c r="Q437" s="321"/>
      <c r="R437" s="321"/>
      <c r="S437" s="321"/>
      <c r="T437" s="322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27.75" customHeight="1" x14ac:dyDescent="0.2">
      <c r="A438" s="345" t="s">
        <v>623</v>
      </c>
      <c r="B438" s="345"/>
      <c r="C438" s="345"/>
      <c r="D438" s="345"/>
      <c r="E438" s="345"/>
      <c r="F438" s="345"/>
      <c r="G438" s="345"/>
      <c r="H438" s="345"/>
      <c r="I438" s="345"/>
      <c r="J438" s="345"/>
      <c r="K438" s="345"/>
      <c r="L438" s="345"/>
      <c r="M438" s="345"/>
      <c r="N438" s="345"/>
      <c r="O438" s="345"/>
      <c r="P438" s="345"/>
      <c r="Q438" s="345"/>
      <c r="R438" s="345"/>
      <c r="S438" s="345"/>
      <c r="T438" s="345"/>
      <c r="U438" s="345"/>
      <c r="V438" s="345"/>
      <c r="W438" s="345"/>
      <c r="X438" s="345"/>
      <c r="Y438" s="55"/>
      <c r="Z438" s="55"/>
    </row>
    <row r="439" spans="1:53" ht="16.5" customHeight="1" x14ac:dyDescent="0.25">
      <c r="A439" s="333" t="s">
        <v>624</v>
      </c>
      <c r="B439" s="333"/>
      <c r="C439" s="333"/>
      <c r="D439" s="333"/>
      <c r="E439" s="333"/>
      <c r="F439" s="333"/>
      <c r="G439" s="333"/>
      <c r="H439" s="333"/>
      <c r="I439" s="333"/>
      <c r="J439" s="333"/>
      <c r="K439" s="333"/>
      <c r="L439" s="333"/>
      <c r="M439" s="333"/>
      <c r="N439" s="333"/>
      <c r="O439" s="333"/>
      <c r="P439" s="333"/>
      <c r="Q439" s="333"/>
      <c r="R439" s="333"/>
      <c r="S439" s="333"/>
      <c r="T439" s="333"/>
      <c r="U439" s="333"/>
      <c r="V439" s="333"/>
      <c r="W439" s="333"/>
      <c r="X439" s="333"/>
      <c r="Y439" s="66"/>
      <c r="Z439" s="66"/>
    </row>
    <row r="440" spans="1:53" ht="14.25" customHeight="1" x14ac:dyDescent="0.25">
      <c r="A440" s="334" t="s">
        <v>116</v>
      </c>
      <c r="B440" s="334"/>
      <c r="C440" s="334"/>
      <c r="D440" s="334"/>
      <c r="E440" s="334"/>
      <c r="F440" s="334"/>
      <c r="G440" s="334"/>
      <c r="H440" s="334"/>
      <c r="I440" s="334"/>
      <c r="J440" s="334"/>
      <c r="K440" s="334"/>
      <c r="L440" s="334"/>
      <c r="M440" s="334"/>
      <c r="N440" s="334"/>
      <c r="O440" s="334"/>
      <c r="P440" s="334"/>
      <c r="Q440" s="334"/>
      <c r="R440" s="334"/>
      <c r="S440" s="334"/>
      <c r="T440" s="334"/>
      <c r="U440" s="334"/>
      <c r="V440" s="334"/>
      <c r="W440" s="334"/>
      <c r="X440" s="334"/>
      <c r="Y440" s="67"/>
      <c r="Z440" s="67"/>
    </row>
    <row r="441" spans="1:53" ht="27" customHeight="1" x14ac:dyDescent="0.25">
      <c r="A441" s="64" t="s">
        <v>625</v>
      </c>
      <c r="B441" s="64" t="s">
        <v>626</v>
      </c>
      <c r="C441" s="37">
        <v>4301011585</v>
      </c>
      <c r="D441" s="329">
        <v>4640242180441</v>
      </c>
      <c r="E441" s="329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8" t="s">
        <v>114</v>
      </c>
      <c r="L441" s="39" t="s">
        <v>113</v>
      </c>
      <c r="M441" s="38">
        <v>50</v>
      </c>
      <c r="N441" s="341" t="s">
        <v>627</v>
      </c>
      <c r="O441" s="331"/>
      <c r="P441" s="331"/>
      <c r="Q441" s="331"/>
      <c r="R441" s="332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7" t="s">
        <v>66</v>
      </c>
    </row>
    <row r="442" spans="1:53" ht="27" customHeight="1" x14ac:dyDescent="0.25">
      <c r="A442" s="64" t="s">
        <v>628</v>
      </c>
      <c r="B442" s="64" t="s">
        <v>629</v>
      </c>
      <c r="C442" s="37">
        <v>4301011584</v>
      </c>
      <c r="D442" s="329">
        <v>4640242180564</v>
      </c>
      <c r="E442" s="329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8" t="s">
        <v>114</v>
      </c>
      <c r="L442" s="39" t="s">
        <v>113</v>
      </c>
      <c r="M442" s="38">
        <v>50</v>
      </c>
      <c r="N442" s="342" t="s">
        <v>630</v>
      </c>
      <c r="O442" s="331"/>
      <c r="P442" s="331"/>
      <c r="Q442" s="331"/>
      <c r="R442" s="332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8" t="s">
        <v>66</v>
      </c>
    </row>
    <row r="443" spans="1:53" x14ac:dyDescent="0.2">
      <c r="A443" s="323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4"/>
      <c r="N443" s="320" t="s">
        <v>43</v>
      </c>
      <c r="O443" s="321"/>
      <c r="P443" s="321"/>
      <c r="Q443" s="321"/>
      <c r="R443" s="321"/>
      <c r="S443" s="321"/>
      <c r="T443" s="322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4"/>
      <c r="N444" s="320" t="s">
        <v>43</v>
      </c>
      <c r="O444" s="321"/>
      <c r="P444" s="321"/>
      <c r="Q444" s="321"/>
      <c r="R444" s="321"/>
      <c r="S444" s="321"/>
      <c r="T444" s="322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34" t="s">
        <v>110</v>
      </c>
      <c r="B445" s="334"/>
      <c r="C445" s="334"/>
      <c r="D445" s="334"/>
      <c r="E445" s="334"/>
      <c r="F445" s="334"/>
      <c r="G445" s="334"/>
      <c r="H445" s="334"/>
      <c r="I445" s="334"/>
      <c r="J445" s="334"/>
      <c r="K445" s="334"/>
      <c r="L445" s="334"/>
      <c r="M445" s="334"/>
      <c r="N445" s="334"/>
      <c r="O445" s="334"/>
      <c r="P445" s="334"/>
      <c r="Q445" s="334"/>
      <c r="R445" s="334"/>
      <c r="S445" s="334"/>
      <c r="T445" s="334"/>
      <c r="U445" s="334"/>
      <c r="V445" s="334"/>
      <c r="W445" s="334"/>
      <c r="X445" s="334"/>
      <c r="Y445" s="67"/>
      <c r="Z445" s="67"/>
    </row>
    <row r="446" spans="1:53" ht="27" customHeight="1" x14ac:dyDescent="0.25">
      <c r="A446" s="64" t="s">
        <v>631</v>
      </c>
      <c r="B446" s="64" t="s">
        <v>632</v>
      </c>
      <c r="C446" s="37">
        <v>4301020260</v>
      </c>
      <c r="D446" s="329">
        <v>4640242180526</v>
      </c>
      <c r="E446" s="329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8" t="s">
        <v>114</v>
      </c>
      <c r="L446" s="39" t="s">
        <v>113</v>
      </c>
      <c r="M446" s="38">
        <v>50</v>
      </c>
      <c r="N446" s="339" t="s">
        <v>633</v>
      </c>
      <c r="O446" s="331"/>
      <c r="P446" s="331"/>
      <c r="Q446" s="331"/>
      <c r="R446" s="332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09" t="s">
        <v>66</v>
      </c>
    </row>
    <row r="447" spans="1:53" ht="16.5" customHeight="1" x14ac:dyDescent="0.25">
      <c r="A447" s="64" t="s">
        <v>634</v>
      </c>
      <c r="B447" s="64" t="s">
        <v>635</v>
      </c>
      <c r="C447" s="37">
        <v>4301020269</v>
      </c>
      <c r="D447" s="329">
        <v>4640242180519</v>
      </c>
      <c r="E447" s="329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8" t="s">
        <v>114</v>
      </c>
      <c r="L447" s="39" t="s">
        <v>134</v>
      </c>
      <c r="M447" s="38">
        <v>50</v>
      </c>
      <c r="N447" s="340" t="s">
        <v>636</v>
      </c>
      <c r="O447" s="331"/>
      <c r="P447" s="331"/>
      <c r="Q447" s="331"/>
      <c r="R447" s="332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0" t="s">
        <v>66</v>
      </c>
    </row>
    <row r="448" spans="1:53" x14ac:dyDescent="0.2">
      <c r="A448" s="323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4"/>
      <c r="N448" s="320" t="s">
        <v>43</v>
      </c>
      <c r="O448" s="321"/>
      <c r="P448" s="321"/>
      <c r="Q448" s="321"/>
      <c r="R448" s="321"/>
      <c r="S448" s="321"/>
      <c r="T448" s="322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4"/>
      <c r="N449" s="320" t="s">
        <v>43</v>
      </c>
      <c r="O449" s="321"/>
      <c r="P449" s="321"/>
      <c r="Q449" s="321"/>
      <c r="R449" s="321"/>
      <c r="S449" s="321"/>
      <c r="T449" s="322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34" t="s">
        <v>76</v>
      </c>
      <c r="B450" s="334"/>
      <c r="C450" s="334"/>
      <c r="D450" s="334"/>
      <c r="E450" s="334"/>
      <c r="F450" s="334"/>
      <c r="G450" s="334"/>
      <c r="H450" s="334"/>
      <c r="I450" s="334"/>
      <c r="J450" s="334"/>
      <c r="K450" s="334"/>
      <c r="L450" s="334"/>
      <c r="M450" s="334"/>
      <c r="N450" s="334"/>
      <c r="O450" s="334"/>
      <c r="P450" s="334"/>
      <c r="Q450" s="334"/>
      <c r="R450" s="334"/>
      <c r="S450" s="334"/>
      <c r="T450" s="334"/>
      <c r="U450" s="334"/>
      <c r="V450" s="334"/>
      <c r="W450" s="334"/>
      <c r="X450" s="334"/>
      <c r="Y450" s="67"/>
      <c r="Z450" s="67"/>
    </row>
    <row r="451" spans="1:53" ht="27" customHeight="1" x14ac:dyDescent="0.25">
      <c r="A451" s="64" t="s">
        <v>637</v>
      </c>
      <c r="B451" s="64" t="s">
        <v>638</v>
      </c>
      <c r="C451" s="37">
        <v>4301031280</v>
      </c>
      <c r="D451" s="329">
        <v>4640242180816</v>
      </c>
      <c r="E451" s="329"/>
      <c r="F451" s="63">
        <v>0.7</v>
      </c>
      <c r="G451" s="38">
        <v>6</v>
      </c>
      <c r="H451" s="63">
        <v>4.2</v>
      </c>
      <c r="I451" s="63">
        <v>4.46</v>
      </c>
      <c r="J451" s="38">
        <v>156</v>
      </c>
      <c r="K451" s="38" t="s">
        <v>80</v>
      </c>
      <c r="L451" s="39" t="s">
        <v>79</v>
      </c>
      <c r="M451" s="38">
        <v>40</v>
      </c>
      <c r="N451" s="336" t="s">
        <v>639</v>
      </c>
      <c r="O451" s="331"/>
      <c r="P451" s="331"/>
      <c r="Q451" s="331"/>
      <c r="R451" s="332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IFERROR(IF(W451=0,"",ROUNDUP(W451/H451,0)*0.00753),"")</f>
        <v/>
      </c>
      <c r="Y451" s="69" t="s">
        <v>48</v>
      </c>
      <c r="Z451" s="70" t="s">
        <v>48</v>
      </c>
      <c r="AD451" s="71"/>
      <c r="BA451" s="311" t="s">
        <v>66</v>
      </c>
    </row>
    <row r="452" spans="1:53" ht="27" customHeight="1" x14ac:dyDescent="0.25">
      <c r="A452" s="64" t="s">
        <v>640</v>
      </c>
      <c r="B452" s="64" t="s">
        <v>641</v>
      </c>
      <c r="C452" s="37">
        <v>4301031244</v>
      </c>
      <c r="D452" s="329">
        <v>4640242180595</v>
      </c>
      <c r="E452" s="329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8" t="s">
        <v>80</v>
      </c>
      <c r="L452" s="39" t="s">
        <v>79</v>
      </c>
      <c r="M452" s="38">
        <v>40</v>
      </c>
      <c r="N452" s="337" t="s">
        <v>642</v>
      </c>
      <c r="O452" s="331"/>
      <c r="P452" s="331"/>
      <c r="Q452" s="331"/>
      <c r="R452" s="332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2" t="s">
        <v>66</v>
      </c>
    </row>
    <row r="453" spans="1:53" x14ac:dyDescent="0.2">
      <c r="A453" s="323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4"/>
      <c r="N453" s="320" t="s">
        <v>43</v>
      </c>
      <c r="O453" s="321"/>
      <c r="P453" s="321"/>
      <c r="Q453" s="321"/>
      <c r="R453" s="321"/>
      <c r="S453" s="321"/>
      <c r="T453" s="322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4"/>
      <c r="N454" s="320" t="s">
        <v>43</v>
      </c>
      <c r="O454" s="321"/>
      <c r="P454" s="321"/>
      <c r="Q454" s="321"/>
      <c r="R454" s="321"/>
      <c r="S454" s="321"/>
      <c r="T454" s="322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4.25" customHeight="1" x14ac:dyDescent="0.25">
      <c r="A455" s="334" t="s">
        <v>81</v>
      </c>
      <c r="B455" s="334"/>
      <c r="C455" s="334"/>
      <c r="D455" s="334"/>
      <c r="E455" s="334"/>
      <c r="F455" s="334"/>
      <c r="G455" s="334"/>
      <c r="H455" s="334"/>
      <c r="I455" s="334"/>
      <c r="J455" s="334"/>
      <c r="K455" s="334"/>
      <c r="L455" s="334"/>
      <c r="M455" s="334"/>
      <c r="N455" s="334"/>
      <c r="O455" s="334"/>
      <c r="P455" s="334"/>
      <c r="Q455" s="334"/>
      <c r="R455" s="334"/>
      <c r="S455" s="334"/>
      <c r="T455" s="334"/>
      <c r="U455" s="334"/>
      <c r="V455" s="334"/>
      <c r="W455" s="334"/>
      <c r="X455" s="334"/>
      <c r="Y455" s="67"/>
      <c r="Z455" s="67"/>
    </row>
    <row r="456" spans="1:53" ht="27" customHeight="1" x14ac:dyDescent="0.25">
      <c r="A456" s="64" t="s">
        <v>643</v>
      </c>
      <c r="B456" s="64" t="s">
        <v>644</v>
      </c>
      <c r="C456" s="37">
        <v>4301051510</v>
      </c>
      <c r="D456" s="329">
        <v>4640242180540</v>
      </c>
      <c r="E456" s="329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8" t="s">
        <v>114</v>
      </c>
      <c r="L456" s="39" t="s">
        <v>79</v>
      </c>
      <c r="M456" s="38">
        <v>30</v>
      </c>
      <c r="N456" s="338" t="s">
        <v>645</v>
      </c>
      <c r="O456" s="331"/>
      <c r="P456" s="331"/>
      <c r="Q456" s="331"/>
      <c r="R456" s="332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3" t="s">
        <v>66</v>
      </c>
    </row>
    <row r="457" spans="1:53" ht="27" customHeight="1" x14ac:dyDescent="0.25">
      <c r="A457" s="64" t="s">
        <v>646</v>
      </c>
      <c r="B457" s="64" t="s">
        <v>647</v>
      </c>
      <c r="C457" s="37">
        <v>4301051508</v>
      </c>
      <c r="D457" s="329">
        <v>4640242180557</v>
      </c>
      <c r="E457" s="329"/>
      <c r="F457" s="63">
        <v>0.5</v>
      </c>
      <c r="G457" s="38">
        <v>6</v>
      </c>
      <c r="H457" s="63">
        <v>3</v>
      </c>
      <c r="I457" s="63">
        <v>3.2839999999999998</v>
      </c>
      <c r="J457" s="38">
        <v>156</v>
      </c>
      <c r="K457" s="38" t="s">
        <v>80</v>
      </c>
      <c r="L457" s="39" t="s">
        <v>79</v>
      </c>
      <c r="M457" s="38">
        <v>30</v>
      </c>
      <c r="N457" s="330" t="s">
        <v>648</v>
      </c>
      <c r="O457" s="331"/>
      <c r="P457" s="331"/>
      <c r="Q457" s="331"/>
      <c r="R457" s="332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4" t="s">
        <v>66</v>
      </c>
    </row>
    <row r="458" spans="1:53" x14ac:dyDescent="0.2">
      <c r="A458" s="323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4"/>
      <c r="N458" s="320" t="s">
        <v>43</v>
      </c>
      <c r="O458" s="321"/>
      <c r="P458" s="321"/>
      <c r="Q458" s="321"/>
      <c r="R458" s="321"/>
      <c r="S458" s="321"/>
      <c r="T458" s="322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4"/>
      <c r="N459" s="320" t="s">
        <v>43</v>
      </c>
      <c r="O459" s="321"/>
      <c r="P459" s="321"/>
      <c r="Q459" s="321"/>
      <c r="R459" s="321"/>
      <c r="S459" s="321"/>
      <c r="T459" s="322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6.5" customHeight="1" x14ac:dyDescent="0.25">
      <c r="A460" s="333" t="s">
        <v>649</v>
      </c>
      <c r="B460" s="333"/>
      <c r="C460" s="333"/>
      <c r="D460" s="333"/>
      <c r="E460" s="333"/>
      <c r="F460" s="333"/>
      <c r="G460" s="333"/>
      <c r="H460" s="333"/>
      <c r="I460" s="333"/>
      <c r="J460" s="333"/>
      <c r="K460" s="333"/>
      <c r="L460" s="333"/>
      <c r="M460" s="333"/>
      <c r="N460" s="333"/>
      <c r="O460" s="333"/>
      <c r="P460" s="333"/>
      <c r="Q460" s="333"/>
      <c r="R460" s="333"/>
      <c r="S460" s="333"/>
      <c r="T460" s="333"/>
      <c r="U460" s="333"/>
      <c r="V460" s="333"/>
      <c r="W460" s="333"/>
      <c r="X460" s="333"/>
      <c r="Y460" s="66"/>
      <c r="Z460" s="66"/>
    </row>
    <row r="461" spans="1:53" ht="14.25" customHeight="1" x14ac:dyDescent="0.25">
      <c r="A461" s="334" t="s">
        <v>81</v>
      </c>
      <c r="B461" s="334"/>
      <c r="C461" s="334"/>
      <c r="D461" s="334"/>
      <c r="E461" s="334"/>
      <c r="F461" s="334"/>
      <c r="G461" s="334"/>
      <c r="H461" s="334"/>
      <c r="I461" s="334"/>
      <c r="J461" s="334"/>
      <c r="K461" s="334"/>
      <c r="L461" s="334"/>
      <c r="M461" s="334"/>
      <c r="N461" s="334"/>
      <c r="O461" s="334"/>
      <c r="P461" s="334"/>
      <c r="Q461" s="334"/>
      <c r="R461" s="334"/>
      <c r="S461" s="334"/>
      <c r="T461" s="334"/>
      <c r="U461" s="334"/>
      <c r="V461" s="334"/>
      <c r="W461" s="334"/>
      <c r="X461" s="334"/>
      <c r="Y461" s="67"/>
      <c r="Z461" s="67"/>
    </row>
    <row r="462" spans="1:53" ht="16.5" customHeight="1" x14ac:dyDescent="0.25">
      <c r="A462" s="64" t="s">
        <v>650</v>
      </c>
      <c r="B462" s="64" t="s">
        <v>651</v>
      </c>
      <c r="C462" s="37">
        <v>4301051310</v>
      </c>
      <c r="D462" s="329">
        <v>4680115880870</v>
      </c>
      <c r="E462" s="329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114</v>
      </c>
      <c r="L462" s="39" t="s">
        <v>134</v>
      </c>
      <c r="M462" s="38">
        <v>40</v>
      </c>
      <c r="N462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31"/>
      <c r="P462" s="331"/>
      <c r="Q462" s="331"/>
      <c r="R462" s="332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5" t="s">
        <v>66</v>
      </c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20" t="s">
        <v>43</v>
      </c>
      <c r="O463" s="321"/>
      <c r="P463" s="321"/>
      <c r="Q463" s="321"/>
      <c r="R463" s="321"/>
      <c r="S463" s="321"/>
      <c r="T463" s="322"/>
      <c r="U463" s="43" t="s">
        <v>42</v>
      </c>
      <c r="V463" s="44">
        <f>IFERROR(V462/H462,"0")</f>
        <v>0</v>
      </c>
      <c r="W463" s="44">
        <f>IFERROR(W462/H462,"0")</f>
        <v>0</v>
      </c>
      <c r="X463" s="44">
        <f>IFERROR(IF(X462="",0,X462),"0")</f>
        <v>0</v>
      </c>
      <c r="Y463" s="68"/>
      <c r="Z463" s="68"/>
    </row>
    <row r="464" spans="1:53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24"/>
      <c r="N464" s="320" t="s">
        <v>43</v>
      </c>
      <c r="O464" s="321"/>
      <c r="P464" s="321"/>
      <c r="Q464" s="321"/>
      <c r="R464" s="321"/>
      <c r="S464" s="321"/>
      <c r="T464" s="322"/>
      <c r="U464" s="43" t="s">
        <v>0</v>
      </c>
      <c r="V464" s="44">
        <f>IFERROR(SUM(V462:V462),"0")</f>
        <v>0</v>
      </c>
      <c r="W464" s="44">
        <f>IFERROR(SUM(W462:W462),"0")</f>
        <v>0</v>
      </c>
      <c r="X464" s="43"/>
      <c r="Y464" s="68"/>
      <c r="Z464" s="68"/>
    </row>
    <row r="465" spans="1:29" ht="15" customHeight="1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28"/>
      <c r="N465" s="325" t="s">
        <v>36</v>
      </c>
      <c r="O465" s="326"/>
      <c r="P465" s="326"/>
      <c r="Q465" s="326"/>
      <c r="R465" s="326"/>
      <c r="S465" s="326"/>
      <c r="T465" s="327"/>
      <c r="U465" s="43" t="s">
        <v>0</v>
      </c>
      <c r="V465" s="44">
        <f>IFERROR(V24+V34+V38+V42+V46+V52+V60+V80+V90+V101+V113+V122+V129+V137+V150+V156+V161+V168+V188+V195+V200+V218+V222+V228+V240+V246+V252+V258+V269+V274+V279+V283+V287+V291+V304+V310+V314+V318+V326+V331+V338+V342+V349+V365+V372+V376+V383+V388+V394+V404+V418+V423+V432+V437+V444+V449+V454+V459+V464,"0")</f>
        <v>0</v>
      </c>
      <c r="W465" s="44">
        <f>IFERROR(W24+W34+W38+W42+W46+W52+W60+W80+W90+W101+W113+W122+W129+W137+W150+W156+W161+W168+W188+W195+W200+W218+W222+W228+W240+W246+W252+W258+W269+W274+W279+W283+W287+W291+W304+W310+W314+W318+W326+W331+W338+W342+W349+W365+W372+W376+W383+W388+W394+W404+W418+W423+W432+W437+W444+W449+W454+W459+W464,"0")</f>
        <v>0</v>
      </c>
      <c r="X465" s="43"/>
      <c r="Y465" s="68"/>
      <c r="Z465" s="68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28"/>
      <c r="N466" s="325" t="s">
        <v>37</v>
      </c>
      <c r="O466" s="326"/>
      <c r="P466" s="326"/>
      <c r="Q466" s="326"/>
      <c r="R466" s="326"/>
      <c r="S466" s="326"/>
      <c r="T466" s="327"/>
      <c r="U466" s="43" t="s">
        <v>0</v>
      </c>
      <c r="V466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120*I120/H120,"0")+IFERROR(V125*I125/H125,"0")+IFERROR(V126*I126/H126,"0")+IFERROR(V127*I127/H127,"0")+IFERROR(V133*I133/H133,"0")+IFERROR(V134*I134/H134,"0")+IFERROR(V135*I135/H135,"0")+IFERROR(V140*I140/H140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192*I192/H192,"0")+IFERROR(V193*I193/H193,"0")+IFERROR(V198*I198/H198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0</v>
      </c>
      <c r="W466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120*I120/H120,"0")+IFERROR(W125*I125/H125,"0")+IFERROR(W126*I126/H126,"0")+IFERROR(W127*I127/H127,"0")+IFERROR(W133*I133/H133,"0")+IFERROR(W134*I134/H134,"0")+IFERROR(W135*I135/H135,"0")+IFERROR(W140*I140/H140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192*I192/H192,"0")+IFERROR(W193*I193/H193,"0")+IFERROR(W198*I198/H198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0</v>
      </c>
      <c r="X466" s="43"/>
      <c r="Y466" s="68"/>
      <c r="Z466" s="68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28"/>
      <c r="N467" s="325" t="s">
        <v>38</v>
      </c>
      <c r="O467" s="326"/>
      <c r="P467" s="326"/>
      <c r="Q467" s="326"/>
      <c r="R467" s="326"/>
      <c r="S467" s="326"/>
      <c r="T467" s="327"/>
      <c r="U467" s="43" t="s">
        <v>23</v>
      </c>
      <c r="V467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50*(V50:V50/H50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120*(V115:V120/H115:H120)),"0")+IFERROR(SUMPRODUCT(1/J125:J127*(V125:V127/H125:H127)),"0")+IFERROR(SUMPRODUCT(1/J133:J135*(V133:V135/H133:H135)),"0")+IFERROR(SUMPRODUCT(1/J140:J148*(V140:V148/H140:H148)),"0")+IFERROR(SUMPRODUCT(1/J153:J154*(V153:V154/H153:H154)),"0")+IFERROR(SUMPRODUCT(1/J158:J159*(V158:V159/H158:H159)),"0")+IFERROR(SUMPRODUCT(1/J163:J166*(V163:V166/H163:H166)),"0")+IFERROR(SUMPRODUCT(1/J170:J186*(V170:V186/H170:H186)),"0")+IFERROR(SUMPRODUCT(1/J190:J193*(V190:V193/H190:H193)),"0")+IFERROR(SUMPRODUCT(1/J198:J198*(V198:V198/H198:H198)),"0")+IFERROR(SUMPRODUCT(1/J203:J216*(V203:V216/H203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0</v>
      </c>
      <c r="W46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50*(W50:W50/H50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120*(W115:W120/H115:H120)),"0")+IFERROR(SUMPRODUCT(1/J125:J127*(W125:W127/H125:H127)),"0")+IFERROR(SUMPRODUCT(1/J133:J135*(W133:W135/H133:H135)),"0")+IFERROR(SUMPRODUCT(1/J140:J148*(W140:W148/H140:H148)),"0")+IFERROR(SUMPRODUCT(1/J153:J154*(W153:W154/H153:H154)),"0")+IFERROR(SUMPRODUCT(1/J158:J159*(W158:W159/H158:H159)),"0")+IFERROR(SUMPRODUCT(1/J163:J166*(W163:W166/H163:H166)),"0")+IFERROR(SUMPRODUCT(1/J170:J186*(W170:W186/H170:H186)),"0")+IFERROR(SUMPRODUCT(1/J190:J193*(W190:W193/H190:H193)),"0")+IFERROR(SUMPRODUCT(1/J198:J198*(W198:W198/H198:H198)),"0")+IFERROR(SUMPRODUCT(1/J203:J216*(W203:W216/H203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0</v>
      </c>
      <c r="X467" s="43"/>
      <c r="Y467" s="68"/>
      <c r="Z467" s="68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28"/>
      <c r="N468" s="325" t="s">
        <v>39</v>
      </c>
      <c r="O468" s="326"/>
      <c r="P468" s="326"/>
      <c r="Q468" s="326"/>
      <c r="R468" s="326"/>
      <c r="S468" s="326"/>
      <c r="T468" s="327"/>
      <c r="U468" s="43" t="s">
        <v>0</v>
      </c>
      <c r="V468" s="44">
        <f>GrossWeightTotal+PalletQtyTotal*25</f>
        <v>0</v>
      </c>
      <c r="W468" s="44">
        <f>GrossWeightTotalR+PalletQtyTotalR*25</f>
        <v>0</v>
      </c>
      <c r="X468" s="43"/>
      <c r="Y468" s="68"/>
      <c r="Z468" s="68"/>
    </row>
    <row r="469" spans="1:29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28"/>
      <c r="N469" s="325" t="s">
        <v>40</v>
      </c>
      <c r="O469" s="326"/>
      <c r="P469" s="326"/>
      <c r="Q469" s="326"/>
      <c r="R469" s="326"/>
      <c r="S469" s="326"/>
      <c r="T469" s="327"/>
      <c r="U469" s="43" t="s">
        <v>23</v>
      </c>
      <c r="V469" s="44">
        <f>IFERROR(V23+V33+V37+V41+V45+V51+V59+V79+V89+V100+V112+V121+V128+V136+V149+V155+V160+V167+V187+V194+V199+V217+V221+V227+V239+V245+V251+V257+V268+V273+V278+V282+V286+V290+V303+V309+V313+V317+V325+V330+V337+V341+V348+V364+V371+V375+V382+V387+V393+V403+V417+V422+V431+V436+V443+V448+V453+V458+V463,"0")</f>
        <v>0</v>
      </c>
      <c r="W469" s="44">
        <f>IFERROR(W23+W33+W37+W41+W45+W51+W59+W79+W89+W100+W112+W121+W128+W136+W149+W155+W160+W167+W187+W194+W199+W217+W221+W227+W239+W245+W251+W257+W268+W273+W278+W282+W286+W290+W303+W309+W313+W317+W325+W330+W337+W341+W348+W364+W371+W375+W382+W387+W393+W403+W417+W422+W431+W436+W443+W448+W453+W458+W463,"0")</f>
        <v>0</v>
      </c>
      <c r="X469" s="43"/>
      <c r="Y469" s="68"/>
      <c r="Z469" s="68"/>
    </row>
    <row r="470" spans="1:29" ht="14.25" x14ac:dyDescent="0.2">
      <c r="A470" s="323"/>
      <c r="B470" s="323"/>
      <c r="C470" s="323"/>
      <c r="D470" s="323"/>
      <c r="E470" s="323"/>
      <c r="F470" s="323"/>
      <c r="G470" s="323"/>
      <c r="H470" s="323"/>
      <c r="I470" s="323"/>
      <c r="J470" s="323"/>
      <c r="K470" s="323"/>
      <c r="L470" s="323"/>
      <c r="M470" s="328"/>
      <c r="N470" s="325" t="s">
        <v>41</v>
      </c>
      <c r="O470" s="326"/>
      <c r="P470" s="326"/>
      <c r="Q470" s="326"/>
      <c r="R470" s="326"/>
      <c r="S470" s="326"/>
      <c r="T470" s="327"/>
      <c r="U470" s="46" t="s">
        <v>54</v>
      </c>
      <c r="V470" s="43"/>
      <c r="W470" s="43"/>
      <c r="X470" s="43">
        <f>IFERROR(X23+X33+X37+X41+X45+X51+X59+X79+X89+X100+X112+X121+X128+X136+X149+X155+X160+X167+X187+X194+X199+X217+X221+X227+X239+X245+X251+X257+X268+X273+X278+X282+X286+X290+X303+X309+X313+X317+X325+X330+X337+X341+X348+X364+X371+X375+X382+X387+X393+X403+X417+X422+X431+X436+X443+X448+X453+X458+X463,"0")</f>
        <v>0</v>
      </c>
      <c r="Y470" s="68"/>
      <c r="Z470" s="68"/>
    </row>
    <row r="471" spans="1:29" ht="13.5" thickBot="1" x14ac:dyDescent="0.25"/>
    <row r="472" spans="1:29" ht="27" thickTop="1" thickBot="1" x14ac:dyDescent="0.25">
      <c r="A472" s="47" t="s">
        <v>9</v>
      </c>
      <c r="B472" s="72" t="s">
        <v>75</v>
      </c>
      <c r="C472" s="316" t="s">
        <v>108</v>
      </c>
      <c r="D472" s="316" t="s">
        <v>108</v>
      </c>
      <c r="E472" s="316" t="s">
        <v>108</v>
      </c>
      <c r="F472" s="316" t="s">
        <v>108</v>
      </c>
      <c r="G472" s="316" t="s">
        <v>246</v>
      </c>
      <c r="H472" s="316" t="s">
        <v>246</v>
      </c>
      <c r="I472" s="316" t="s">
        <v>246</v>
      </c>
      <c r="J472" s="316" t="s">
        <v>246</v>
      </c>
      <c r="K472" s="317"/>
      <c r="L472" s="316" t="s">
        <v>246</v>
      </c>
      <c r="M472" s="316" t="s">
        <v>246</v>
      </c>
      <c r="N472" s="316" t="s">
        <v>246</v>
      </c>
      <c r="O472" s="316" t="s">
        <v>448</v>
      </c>
      <c r="P472" s="316" t="s">
        <v>448</v>
      </c>
      <c r="Q472" s="316" t="s">
        <v>498</v>
      </c>
      <c r="R472" s="316" t="s">
        <v>498</v>
      </c>
      <c r="S472" s="72" t="s">
        <v>581</v>
      </c>
      <c r="T472" s="316" t="s">
        <v>623</v>
      </c>
      <c r="U472" s="316" t="s">
        <v>623</v>
      </c>
      <c r="Z472" s="61"/>
      <c r="AC472" s="1"/>
    </row>
    <row r="473" spans="1:29" ht="14.25" customHeight="1" thickTop="1" x14ac:dyDescent="0.2">
      <c r="A473" s="318" t="s">
        <v>10</v>
      </c>
      <c r="B473" s="316" t="s">
        <v>75</v>
      </c>
      <c r="C473" s="316" t="s">
        <v>109</v>
      </c>
      <c r="D473" s="316" t="s">
        <v>115</v>
      </c>
      <c r="E473" s="316" t="s">
        <v>108</v>
      </c>
      <c r="F473" s="316" t="s">
        <v>238</v>
      </c>
      <c r="G473" s="316" t="s">
        <v>247</v>
      </c>
      <c r="H473" s="316" t="s">
        <v>254</v>
      </c>
      <c r="I473" s="316" t="s">
        <v>274</v>
      </c>
      <c r="J473" s="316" t="s">
        <v>340</v>
      </c>
      <c r="K473" s="1"/>
      <c r="L473" s="316" t="s">
        <v>343</v>
      </c>
      <c r="M473" s="316" t="s">
        <v>421</v>
      </c>
      <c r="N473" s="316" t="s">
        <v>439</v>
      </c>
      <c r="O473" s="316" t="s">
        <v>449</v>
      </c>
      <c r="P473" s="316" t="s">
        <v>475</v>
      </c>
      <c r="Q473" s="316" t="s">
        <v>499</v>
      </c>
      <c r="R473" s="316" t="s">
        <v>561</v>
      </c>
      <c r="S473" s="316" t="s">
        <v>581</v>
      </c>
      <c r="T473" s="316" t="s">
        <v>624</v>
      </c>
      <c r="U473" s="316" t="s">
        <v>649</v>
      </c>
      <c r="Z473" s="61"/>
      <c r="AC473" s="1"/>
    </row>
    <row r="474" spans="1:29" ht="13.5" thickBot="1" x14ac:dyDescent="0.25">
      <c r="A474" s="319"/>
      <c r="B474" s="316"/>
      <c r="C474" s="316"/>
      <c r="D474" s="316"/>
      <c r="E474" s="316"/>
      <c r="F474" s="316"/>
      <c r="G474" s="316"/>
      <c r="H474" s="316"/>
      <c r="I474" s="316"/>
      <c r="J474" s="316"/>
      <c r="K474" s="1"/>
      <c r="L474" s="316"/>
      <c r="M474" s="316"/>
      <c r="N474" s="316"/>
      <c r="O474" s="316"/>
      <c r="P474" s="316"/>
      <c r="Q474" s="316"/>
      <c r="R474" s="316"/>
      <c r="S474" s="316"/>
      <c r="T474" s="316"/>
      <c r="U474" s="316"/>
      <c r="Z474" s="61"/>
      <c r="AC474" s="1"/>
    </row>
    <row r="475" spans="1:29" ht="18" thickTop="1" thickBot="1" x14ac:dyDescent="0.25">
      <c r="A475" s="47" t="s">
        <v>13</v>
      </c>
      <c r="B475" s="53">
        <f>IFERROR(W22*1,"0")+IFERROR(W26*1,"0")+IFERROR(W27*1,"0")+IFERROR(W28*1,"0")+IFERROR(W29*1,"0")+IFERROR(W30*1,"0")+IFERROR(W31*1,"0")+IFERROR(W32*1,"0")+IFERROR(W36*1,"0")+IFERROR(W40*1,"0")+IFERROR(W44*1,"0")</f>
        <v>0</v>
      </c>
      <c r="C475" s="53">
        <f>IFERROR(W50*1,"0")</f>
        <v>0</v>
      </c>
      <c r="D475" s="53">
        <f>IFERROR(W55*1,"0")+IFERROR(W56*1,"0")+IFERROR(W57*1,"0")+IFERROR(W58*1,"0")</f>
        <v>0</v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+IFERROR(W120*1,"0")</f>
        <v>0</v>
      </c>
      <c r="F475" s="53">
        <f>IFERROR(W125*1,"0")+IFERROR(W126*1,"0")+IFERROR(W127*1,"0")</f>
        <v>0</v>
      </c>
      <c r="G475" s="53">
        <f>IFERROR(W133*1,"0")+IFERROR(W134*1,"0")+IFERROR(W135*1,"0")</f>
        <v>0</v>
      </c>
      <c r="H475" s="53">
        <f>IFERROR(W140*1,"0")+IFERROR(W141*1,"0")+IFERROR(W142*1,"0")+IFERROR(W143*1,"0")+IFERROR(W144*1,"0")+IFERROR(W145*1,"0")+IFERROR(W146*1,"0")+IFERROR(W147*1,"0")+IFERROR(W148*1,"0")</f>
        <v>0</v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+IFERROR(W192*1,"0")+IFERROR(W193*1,"0")</f>
        <v>0</v>
      </c>
      <c r="J475" s="53">
        <f>IFERROR(W198*1,"0")</f>
        <v>0</v>
      </c>
      <c r="K475" s="1"/>
      <c r="L475" s="53">
        <f>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M475" s="53">
        <f>IFERROR(W261*1,"0")+IFERROR(W262*1,"0")+IFERROR(W263*1,"0")+IFERROR(W264*1,"0")+IFERROR(W265*1,"0")+IFERROR(W266*1,"0")+IFERROR(W267*1,"0")+IFERROR(W271*1,"0")+IFERROR(W272*1,"0")</f>
        <v>0</v>
      </c>
      <c r="N475" s="53">
        <f>IFERROR(W277*1,"0")+IFERROR(W281*1,"0")+IFERROR(W285*1,"0")+IFERROR(W289*1,"0")</f>
        <v>0</v>
      </c>
      <c r="O475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0</v>
      </c>
      <c r="P475" s="53">
        <f>IFERROR(W321*1,"0")+IFERROR(W322*1,"0")+IFERROR(W323*1,"0")+IFERROR(W324*1,"0")+IFERROR(W328*1,"0")+IFERROR(W329*1,"0")+IFERROR(W333*1,"0")+IFERROR(W334*1,"0")+IFERROR(W335*1,"0")+IFERROR(W336*1,"0")+IFERROR(W340*1,"0")</f>
        <v>0</v>
      </c>
      <c r="Q475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R475" s="53">
        <f>IFERROR(W391*1,"0")+IFERROR(W392*1,"0")+IFERROR(W396*1,"0")+IFERROR(W397*1,"0")+IFERROR(W398*1,"0")+IFERROR(W399*1,"0")+IFERROR(W400*1,"0")+IFERROR(W401*1,"0")+IFERROR(W402*1,"0")</f>
        <v>0</v>
      </c>
      <c r="S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0</v>
      </c>
      <c r="T475" s="53">
        <f>IFERROR(W441*1,"0")+IFERROR(W442*1,"0")+IFERROR(W446*1,"0")+IFERROR(W447*1,"0")+IFERROR(W451*1,"0")+IFERROR(W452*1,"0")+IFERROR(W456*1,"0")+IFERROR(W457*1,"0")</f>
        <v>0</v>
      </c>
      <c r="U475" s="53">
        <f>IFERROR(W462*1,"0")</f>
        <v>0</v>
      </c>
      <c r="Z475" s="61"/>
      <c r="AC475" s="1"/>
    </row>
  </sheetData>
  <sheetProtection algorithmName="SHA-512" hashValue="pKNGxhtFTuxxqSg7TleOF9lrzY3xcO7xkcQH1c3dOlwz7E6266YjlAEddYiZkw6aMakqUvh4yw13sxi9rrpPiw==" saltValue="zVmmJ7dQ6POn0cUwBovTU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D103:E103"/>
    <mergeCell ref="N103:R103"/>
    <mergeCell ref="D104:E104"/>
    <mergeCell ref="N104:R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N112:T112"/>
    <mergeCell ref="A112:M113"/>
    <mergeCell ref="N113:T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N121:T121"/>
    <mergeCell ref="A121:M122"/>
    <mergeCell ref="N122:T122"/>
    <mergeCell ref="A123:X123"/>
    <mergeCell ref="A124:X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N217:T217"/>
    <mergeCell ref="A217:M218"/>
    <mergeCell ref="N218:T218"/>
    <mergeCell ref="A219:X219"/>
    <mergeCell ref="D220:E220"/>
    <mergeCell ref="N220:R220"/>
    <mergeCell ref="N221:T221"/>
    <mergeCell ref="A221:M222"/>
    <mergeCell ref="N222:T222"/>
    <mergeCell ref="A223:X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A260:X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A276:X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92:X292"/>
    <mergeCell ref="A293:X293"/>
    <mergeCell ref="A294:X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A320:X320"/>
    <mergeCell ref="D321:E321"/>
    <mergeCell ref="N321:R321"/>
    <mergeCell ref="D322:E322"/>
    <mergeCell ref="N322:R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N341:T341"/>
    <mergeCell ref="A341:M342"/>
    <mergeCell ref="N342:T342"/>
    <mergeCell ref="A343:X343"/>
    <mergeCell ref="A344:X344"/>
    <mergeCell ref="A345:X345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A406:X406"/>
    <mergeCell ref="A407:X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A439:X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A461:X461"/>
    <mergeCell ref="D462:E462"/>
    <mergeCell ref="N462:R462"/>
    <mergeCell ref="T473:T474"/>
    <mergeCell ref="N463:T463"/>
    <mergeCell ref="A463:M464"/>
    <mergeCell ref="N464:T464"/>
    <mergeCell ref="N465:T465"/>
    <mergeCell ref="A465:M470"/>
    <mergeCell ref="N466:T466"/>
    <mergeCell ref="N467:T467"/>
    <mergeCell ref="N468:T468"/>
    <mergeCell ref="N469:T469"/>
    <mergeCell ref="N470:T470"/>
    <mergeCell ref="U473:U474"/>
    <mergeCell ref="C472:F472"/>
    <mergeCell ref="G472:N472"/>
    <mergeCell ref="O472:P472"/>
    <mergeCell ref="Q472:R472"/>
    <mergeCell ref="T472:U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3:I474"/>
    <mergeCell ref="J473:J474"/>
    <mergeCell ref="L473:L474"/>
    <mergeCell ref="M473:M474"/>
    <mergeCell ref="N473:N474"/>
    <mergeCell ref="O473:O474"/>
    <mergeCell ref="P473:P474"/>
    <mergeCell ref="Q473:Q474"/>
    <mergeCell ref="R473:R474"/>
    <mergeCell ref="S473:S47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652</v>
      </c>
      <c r="H1" s="9"/>
    </row>
    <row r="3" spans="2:8" x14ac:dyDescent="0.2">
      <c r="B3" s="54" t="s">
        <v>653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654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655</v>
      </c>
      <c r="C6" s="54" t="s">
        <v>656</v>
      </c>
      <c r="D6" s="54" t="s">
        <v>657</v>
      </c>
      <c r="E6" s="54" t="s">
        <v>48</v>
      </c>
    </row>
    <row r="7" spans="2:8" x14ac:dyDescent="0.2">
      <c r="B7" s="54" t="s">
        <v>658</v>
      </c>
      <c r="C7" s="54" t="s">
        <v>659</v>
      </c>
      <c r="D7" s="54" t="s">
        <v>660</v>
      </c>
      <c r="E7" s="54" t="s">
        <v>48</v>
      </c>
    </row>
    <row r="8" spans="2:8" x14ac:dyDescent="0.2">
      <c r="B8" s="54" t="s">
        <v>661</v>
      </c>
      <c r="C8" s="54" t="s">
        <v>662</v>
      </c>
      <c r="D8" s="54" t="s">
        <v>663</v>
      </c>
      <c r="E8" s="54" t="s">
        <v>48</v>
      </c>
    </row>
    <row r="10" spans="2:8" x14ac:dyDescent="0.2">
      <c r="B10" s="54" t="s">
        <v>664</v>
      </c>
      <c r="C10" s="54" t="s">
        <v>656</v>
      </c>
      <c r="D10" s="54" t="s">
        <v>48</v>
      </c>
      <c r="E10" s="54" t="s">
        <v>48</v>
      </c>
    </row>
    <row r="12" spans="2:8" x14ac:dyDescent="0.2">
      <c r="B12" s="54" t="s">
        <v>665</v>
      </c>
      <c r="C12" s="54" t="s">
        <v>659</v>
      </c>
      <c r="D12" s="54" t="s">
        <v>48</v>
      </c>
      <c r="E12" s="54" t="s">
        <v>48</v>
      </c>
    </row>
    <row r="14" spans="2:8" x14ac:dyDescent="0.2">
      <c r="B14" s="54" t="s">
        <v>666</v>
      </c>
      <c r="C14" s="54" t="s">
        <v>662</v>
      </c>
      <c r="D14" s="54" t="s">
        <v>48</v>
      </c>
      <c r="E14" s="54" t="s">
        <v>48</v>
      </c>
    </row>
    <row r="16" spans="2:8" x14ac:dyDescent="0.2">
      <c r="B16" s="54" t="s">
        <v>667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668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669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670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671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672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673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674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675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676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677</v>
      </c>
      <c r="C26" s="54" t="s">
        <v>48</v>
      </c>
      <c r="D26" s="54" t="s">
        <v>48</v>
      </c>
      <c r="E26" s="54" t="s">
        <v>48</v>
      </c>
    </row>
  </sheetData>
  <sheetProtection algorithmName="SHA-512" hashValue="Lku60izLmZtJ4w7aE9kysXh0v9y5Yp4Kd5kyQPCSFEqeX/dGeQxDCXLhNa77ip9iZG+gjXoBhSkVCc0miVp14A==" saltValue="Qxjar8GL4UOIqrYw2Vvho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1018</vt:i4>
      </vt:variant>
    </vt:vector>
  </HeadingPairs>
  <TitlesOfParts>
    <vt:vector size="10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2023-12-15T06:13:59Z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