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BE7F445-90FE-4286-9CE6-FE16096E55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2" l="1"/>
  <c r="W547" i="2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BN543" i="2"/>
  <c r="BL543" i="2"/>
  <c r="X543" i="2"/>
  <c r="BM543" i="2" s="1"/>
  <c r="W541" i="2"/>
  <c r="W540" i="2"/>
  <c r="BN539" i="2"/>
  <c r="BL539" i="2"/>
  <c r="X539" i="2"/>
  <c r="BO539" i="2" s="1"/>
  <c r="BN538" i="2"/>
  <c r="BL538" i="2"/>
  <c r="X538" i="2"/>
  <c r="BO538" i="2" s="1"/>
  <c r="BN537" i="2"/>
  <c r="BL537" i="2"/>
  <c r="X537" i="2"/>
  <c r="W535" i="2"/>
  <c r="W534" i="2"/>
  <c r="BN533" i="2"/>
  <c r="BL533" i="2"/>
  <c r="Y533" i="2"/>
  <c r="X533" i="2"/>
  <c r="BM533" i="2" s="1"/>
  <c r="BN532" i="2"/>
  <c r="BL532" i="2"/>
  <c r="X532" i="2"/>
  <c r="BM532" i="2" s="1"/>
  <c r="BN531" i="2"/>
  <c r="BL531" i="2"/>
  <c r="X531" i="2"/>
  <c r="BM531" i="2" s="1"/>
  <c r="BN530" i="2"/>
  <c r="BL530" i="2"/>
  <c r="X530" i="2"/>
  <c r="BM530" i="2" s="1"/>
  <c r="W528" i="2"/>
  <c r="W527" i="2"/>
  <c r="BN526" i="2"/>
  <c r="BL526" i="2"/>
  <c r="X526" i="2"/>
  <c r="BM526" i="2" s="1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BN522" i="2"/>
  <c r="BL522" i="2"/>
  <c r="X522" i="2"/>
  <c r="BM522" i="2" s="1"/>
  <c r="W520" i="2"/>
  <c r="W519" i="2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Y514" i="2" s="1"/>
  <c r="BN513" i="2"/>
  <c r="BL513" i="2"/>
  <c r="X513" i="2"/>
  <c r="Y513" i="2" s="1"/>
  <c r="BN512" i="2"/>
  <c r="BL512" i="2"/>
  <c r="X512" i="2"/>
  <c r="Y512" i="2" s="1"/>
  <c r="BN511" i="2"/>
  <c r="BL511" i="2"/>
  <c r="X511" i="2"/>
  <c r="Y511" i="2" s="1"/>
  <c r="BN510" i="2"/>
  <c r="BL510" i="2"/>
  <c r="X510" i="2"/>
  <c r="W506" i="2"/>
  <c r="W505" i="2"/>
  <c r="BN504" i="2"/>
  <c r="BL504" i="2"/>
  <c r="X504" i="2"/>
  <c r="BO504" i="2" s="1"/>
  <c r="O504" i="2"/>
  <c r="W502" i="2"/>
  <c r="W501" i="2"/>
  <c r="BN500" i="2"/>
  <c r="BL500" i="2"/>
  <c r="X500" i="2"/>
  <c r="BO500" i="2" s="1"/>
  <c r="O500" i="2"/>
  <c r="BN499" i="2"/>
  <c r="BL499" i="2"/>
  <c r="X499" i="2"/>
  <c r="Y499" i="2" s="1"/>
  <c r="O499" i="2"/>
  <c r="BN498" i="2"/>
  <c r="BL498" i="2"/>
  <c r="X498" i="2"/>
  <c r="BM498" i="2" s="1"/>
  <c r="O498" i="2"/>
  <c r="W496" i="2"/>
  <c r="W495" i="2"/>
  <c r="BN494" i="2"/>
  <c r="BL494" i="2"/>
  <c r="X494" i="2"/>
  <c r="BM494" i="2" s="1"/>
  <c r="O494" i="2"/>
  <c r="BN493" i="2"/>
  <c r="BL493" i="2"/>
  <c r="X493" i="2"/>
  <c r="BM493" i="2" s="1"/>
  <c r="O493" i="2"/>
  <c r="BN492" i="2"/>
  <c r="BL492" i="2"/>
  <c r="X492" i="2"/>
  <c r="BO492" i="2" s="1"/>
  <c r="O492" i="2"/>
  <c r="BN491" i="2"/>
  <c r="BL491" i="2"/>
  <c r="X491" i="2"/>
  <c r="BO491" i="2" s="1"/>
  <c r="O491" i="2"/>
  <c r="BN490" i="2"/>
  <c r="BL490" i="2"/>
  <c r="X490" i="2"/>
  <c r="BO490" i="2" s="1"/>
  <c r="O490" i="2"/>
  <c r="BN489" i="2"/>
  <c r="BL489" i="2"/>
  <c r="X489" i="2"/>
  <c r="BO489" i="2" s="1"/>
  <c r="O489" i="2"/>
  <c r="W487" i="2"/>
  <c r="W486" i="2"/>
  <c r="BN485" i="2"/>
  <c r="BL485" i="2"/>
  <c r="X485" i="2"/>
  <c r="BO485" i="2" s="1"/>
  <c r="O485" i="2"/>
  <c r="BN484" i="2"/>
  <c r="BL484" i="2"/>
  <c r="X484" i="2"/>
  <c r="X487" i="2" s="1"/>
  <c r="O484" i="2"/>
  <c r="W482" i="2"/>
  <c r="W481" i="2"/>
  <c r="BN480" i="2"/>
  <c r="BL480" i="2"/>
  <c r="X480" i="2"/>
  <c r="BO480" i="2" s="1"/>
  <c r="O480" i="2"/>
  <c r="BN479" i="2"/>
  <c r="BL479" i="2"/>
  <c r="X479" i="2"/>
  <c r="BO479" i="2" s="1"/>
  <c r="O479" i="2"/>
  <c r="BN478" i="2"/>
  <c r="BL478" i="2"/>
  <c r="X478" i="2"/>
  <c r="BO478" i="2" s="1"/>
  <c r="BN477" i="2"/>
  <c r="BL477" i="2"/>
  <c r="X477" i="2"/>
  <c r="BO477" i="2" s="1"/>
  <c r="O477" i="2"/>
  <c r="BN476" i="2"/>
  <c r="BL476" i="2"/>
  <c r="X476" i="2"/>
  <c r="BO476" i="2" s="1"/>
  <c r="O476" i="2"/>
  <c r="BN475" i="2"/>
  <c r="BL475" i="2"/>
  <c r="X475" i="2"/>
  <c r="BO475" i="2" s="1"/>
  <c r="O475" i="2"/>
  <c r="BN474" i="2"/>
  <c r="BL474" i="2"/>
  <c r="X474" i="2"/>
  <c r="BO474" i="2" s="1"/>
  <c r="O474" i="2"/>
  <c r="BN473" i="2"/>
  <c r="BL473" i="2"/>
  <c r="X473" i="2"/>
  <c r="BO473" i="2" s="1"/>
  <c r="BN472" i="2"/>
  <c r="BL472" i="2"/>
  <c r="X472" i="2"/>
  <c r="O472" i="2"/>
  <c r="BN471" i="2"/>
  <c r="BL471" i="2"/>
  <c r="X471" i="2"/>
  <c r="Y471" i="2" s="1"/>
  <c r="O471" i="2"/>
  <c r="W467" i="2"/>
  <c r="W466" i="2"/>
  <c r="BN465" i="2"/>
  <c r="BL465" i="2"/>
  <c r="X465" i="2"/>
  <c r="X467" i="2" s="1"/>
  <c r="W463" i="2"/>
  <c r="W462" i="2"/>
  <c r="BN461" i="2"/>
  <c r="BL461" i="2"/>
  <c r="X461" i="2"/>
  <c r="O461" i="2"/>
  <c r="BN460" i="2"/>
  <c r="BL460" i="2"/>
  <c r="X460" i="2"/>
  <c r="W457" i="2"/>
  <c r="W456" i="2"/>
  <c r="BN455" i="2"/>
  <c r="BL455" i="2"/>
  <c r="X455" i="2"/>
  <c r="BM455" i="2" s="1"/>
  <c r="O455" i="2"/>
  <c r="BN454" i="2"/>
  <c r="BL454" i="2"/>
  <c r="X454" i="2"/>
  <c r="BM454" i="2" s="1"/>
  <c r="O454" i="2"/>
  <c r="BN453" i="2"/>
  <c r="BL453" i="2"/>
  <c r="X453" i="2"/>
  <c r="BO453" i="2" s="1"/>
  <c r="O453" i="2"/>
  <c r="W450" i="2"/>
  <c r="W449" i="2"/>
  <c r="BN448" i="2"/>
  <c r="BL448" i="2"/>
  <c r="X448" i="2"/>
  <c r="BO448" i="2" s="1"/>
  <c r="O448" i="2"/>
  <c r="W446" i="2"/>
  <c r="W445" i="2"/>
  <c r="BN444" i="2"/>
  <c r="BL444" i="2"/>
  <c r="X444" i="2"/>
  <c r="BO444" i="2" s="1"/>
  <c r="O444" i="2"/>
  <c r="W442" i="2"/>
  <c r="W441" i="2"/>
  <c r="BN440" i="2"/>
  <c r="BL440" i="2"/>
  <c r="X440" i="2"/>
  <c r="BO440" i="2" s="1"/>
  <c r="O440" i="2"/>
  <c r="W438" i="2"/>
  <c r="W437" i="2"/>
  <c r="BN436" i="2"/>
  <c r="BL436" i="2"/>
  <c r="X436" i="2"/>
  <c r="BO436" i="2" s="1"/>
  <c r="BN435" i="2"/>
  <c r="BL435" i="2"/>
  <c r="X435" i="2"/>
  <c r="BO435" i="2" s="1"/>
  <c r="O435" i="2"/>
  <c r="BN434" i="2"/>
  <c r="BL434" i="2"/>
  <c r="X434" i="2"/>
  <c r="BO434" i="2" s="1"/>
  <c r="BN433" i="2"/>
  <c r="BL433" i="2"/>
  <c r="X433" i="2"/>
  <c r="BO433" i="2" s="1"/>
  <c r="O433" i="2"/>
  <c r="BN432" i="2"/>
  <c r="BL432" i="2"/>
  <c r="X432" i="2"/>
  <c r="BO432" i="2" s="1"/>
  <c r="O432" i="2"/>
  <c r="BN431" i="2"/>
  <c r="BL431" i="2"/>
  <c r="X431" i="2"/>
  <c r="BO431" i="2" s="1"/>
  <c r="BN430" i="2"/>
  <c r="BL430" i="2"/>
  <c r="X430" i="2"/>
  <c r="Y430" i="2" s="1"/>
  <c r="BN429" i="2"/>
  <c r="BL429" i="2"/>
  <c r="X429" i="2"/>
  <c r="BO429" i="2" s="1"/>
  <c r="O429" i="2"/>
  <c r="W427" i="2"/>
  <c r="W426" i="2"/>
  <c r="BN425" i="2"/>
  <c r="BL425" i="2"/>
  <c r="X425" i="2"/>
  <c r="W422" i="2"/>
  <c r="W421" i="2"/>
  <c r="BN420" i="2"/>
  <c r="BL420" i="2"/>
  <c r="X420" i="2"/>
  <c r="Y420" i="2" s="1"/>
  <c r="O420" i="2"/>
  <c r="BN419" i="2"/>
  <c r="BL419" i="2"/>
  <c r="X419" i="2"/>
  <c r="Y419" i="2" s="1"/>
  <c r="O419" i="2"/>
  <c r="BN418" i="2"/>
  <c r="BL418" i="2"/>
  <c r="X418" i="2"/>
  <c r="BM418" i="2" s="1"/>
  <c r="O418" i="2"/>
  <c r="W416" i="2"/>
  <c r="W415" i="2"/>
  <c r="BN414" i="2"/>
  <c r="BL414" i="2"/>
  <c r="X414" i="2"/>
  <c r="BM414" i="2" s="1"/>
  <c r="O414" i="2"/>
  <c r="BN413" i="2"/>
  <c r="BL413" i="2"/>
  <c r="X413" i="2"/>
  <c r="BM413" i="2" s="1"/>
  <c r="O413" i="2"/>
  <c r="W411" i="2"/>
  <c r="W410" i="2"/>
  <c r="BN409" i="2"/>
  <c r="BL409" i="2"/>
  <c r="X409" i="2"/>
  <c r="BM409" i="2" s="1"/>
  <c r="O409" i="2"/>
  <c r="BN408" i="2"/>
  <c r="BL408" i="2"/>
  <c r="X408" i="2"/>
  <c r="BO408" i="2" s="1"/>
  <c r="BN407" i="2"/>
  <c r="BL407" i="2"/>
  <c r="X407" i="2"/>
  <c r="BO407" i="2" s="1"/>
  <c r="BN406" i="2"/>
  <c r="BL406" i="2"/>
  <c r="X406" i="2"/>
  <c r="BO406" i="2" s="1"/>
  <c r="O406" i="2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Y403" i="2" s="1"/>
  <c r="O403" i="2"/>
  <c r="BN402" i="2"/>
  <c r="BL402" i="2"/>
  <c r="X402" i="2"/>
  <c r="Y402" i="2" s="1"/>
  <c r="BN401" i="2"/>
  <c r="BL401" i="2"/>
  <c r="X401" i="2"/>
  <c r="BO401" i="2" s="1"/>
  <c r="BN400" i="2"/>
  <c r="BL400" i="2"/>
  <c r="X400" i="2"/>
  <c r="Y400" i="2" s="1"/>
  <c r="O400" i="2"/>
  <c r="BN399" i="2"/>
  <c r="BL399" i="2"/>
  <c r="X399" i="2"/>
  <c r="BM399" i="2" s="1"/>
  <c r="O399" i="2"/>
  <c r="BN398" i="2"/>
  <c r="BL398" i="2"/>
  <c r="X398" i="2"/>
  <c r="BM398" i="2" s="1"/>
  <c r="BN397" i="2"/>
  <c r="BL397" i="2"/>
  <c r="X397" i="2"/>
  <c r="BO397" i="2" s="1"/>
  <c r="BN396" i="2"/>
  <c r="BL396" i="2"/>
  <c r="X396" i="2"/>
  <c r="BM396" i="2" s="1"/>
  <c r="O396" i="2"/>
  <c r="BN395" i="2"/>
  <c r="BL395" i="2"/>
  <c r="X395" i="2"/>
  <c r="BO395" i="2" s="1"/>
  <c r="O395" i="2"/>
  <c r="BN394" i="2"/>
  <c r="BL394" i="2"/>
  <c r="X394" i="2"/>
  <c r="BO394" i="2" s="1"/>
  <c r="BN393" i="2"/>
  <c r="BL393" i="2"/>
  <c r="X393" i="2"/>
  <c r="O393" i="2"/>
  <c r="BN392" i="2"/>
  <c r="BL392" i="2"/>
  <c r="X392" i="2"/>
  <c r="Y392" i="2" s="1"/>
  <c r="BN391" i="2"/>
  <c r="BL391" i="2"/>
  <c r="X391" i="2"/>
  <c r="BO391" i="2" s="1"/>
  <c r="BN390" i="2"/>
  <c r="BL390" i="2"/>
  <c r="X390" i="2"/>
  <c r="Y390" i="2" s="1"/>
  <c r="BN389" i="2"/>
  <c r="BL389" i="2"/>
  <c r="X389" i="2"/>
  <c r="BO389" i="2" s="1"/>
  <c r="O389" i="2"/>
  <c r="BN388" i="2"/>
  <c r="BL388" i="2"/>
  <c r="X388" i="2"/>
  <c r="BO388" i="2" s="1"/>
  <c r="BN387" i="2"/>
  <c r="BL387" i="2"/>
  <c r="X387" i="2"/>
  <c r="O387" i="2"/>
  <c r="W385" i="2"/>
  <c r="W384" i="2"/>
  <c r="BN383" i="2"/>
  <c r="BL383" i="2"/>
  <c r="X383" i="2"/>
  <c r="Y383" i="2" s="1"/>
  <c r="O383" i="2"/>
  <c r="BN382" i="2"/>
  <c r="BL382" i="2"/>
  <c r="X382" i="2"/>
  <c r="O382" i="2"/>
  <c r="W378" i="2"/>
  <c r="W377" i="2"/>
  <c r="BN376" i="2"/>
  <c r="BL376" i="2"/>
  <c r="X376" i="2"/>
  <c r="O376" i="2"/>
  <c r="BN375" i="2"/>
  <c r="BL375" i="2"/>
  <c r="X375" i="2"/>
  <c r="BM375" i="2" s="1"/>
  <c r="O375" i="2"/>
  <c r="W373" i="2"/>
  <c r="W372" i="2"/>
  <c r="BN371" i="2"/>
  <c r="BL371" i="2"/>
  <c r="X371" i="2"/>
  <c r="BM371" i="2" s="1"/>
  <c r="O371" i="2"/>
  <c r="BN370" i="2"/>
  <c r="BL370" i="2"/>
  <c r="X370" i="2"/>
  <c r="BO370" i="2" s="1"/>
  <c r="O370" i="2"/>
  <c r="BN369" i="2"/>
  <c r="BL369" i="2"/>
  <c r="X369" i="2"/>
  <c r="BO369" i="2" s="1"/>
  <c r="O369" i="2"/>
  <c r="BN368" i="2"/>
  <c r="BL368" i="2"/>
  <c r="X368" i="2"/>
  <c r="BO368" i="2" s="1"/>
  <c r="O368" i="2"/>
  <c r="BN367" i="2"/>
  <c r="BL367" i="2"/>
  <c r="X367" i="2"/>
  <c r="O367" i="2"/>
  <c r="W365" i="2"/>
  <c r="W364" i="2"/>
  <c r="BN363" i="2"/>
  <c r="BL363" i="2"/>
  <c r="X363" i="2"/>
  <c r="BO363" i="2" s="1"/>
  <c r="O363" i="2"/>
  <c r="BN362" i="2"/>
  <c r="BL362" i="2"/>
  <c r="X362" i="2"/>
  <c r="O362" i="2"/>
  <c r="BN361" i="2"/>
  <c r="BL361" i="2"/>
  <c r="X361" i="2"/>
  <c r="O361" i="2"/>
  <c r="W359" i="2"/>
  <c r="W358" i="2"/>
  <c r="BN357" i="2"/>
  <c r="BL357" i="2"/>
  <c r="X357" i="2"/>
  <c r="BO357" i="2" s="1"/>
  <c r="O357" i="2"/>
  <c r="BN356" i="2"/>
  <c r="BL356" i="2"/>
  <c r="X356" i="2"/>
  <c r="O356" i="2"/>
  <c r="W353" i="2"/>
  <c r="W352" i="2"/>
  <c r="BN351" i="2"/>
  <c r="BL351" i="2"/>
  <c r="X351" i="2"/>
  <c r="O351" i="2"/>
  <c r="BN350" i="2"/>
  <c r="BL350" i="2"/>
  <c r="X350" i="2"/>
  <c r="BO350" i="2" s="1"/>
  <c r="O350" i="2"/>
  <c r="W348" i="2"/>
  <c r="W347" i="2"/>
  <c r="BN346" i="2"/>
  <c r="BL346" i="2"/>
  <c r="X346" i="2"/>
  <c r="O346" i="2"/>
  <c r="BN345" i="2"/>
  <c r="BL345" i="2"/>
  <c r="X345" i="2"/>
  <c r="O345" i="2"/>
  <c r="BN344" i="2"/>
  <c r="BL344" i="2"/>
  <c r="X344" i="2"/>
  <c r="Y344" i="2" s="1"/>
  <c r="O344" i="2"/>
  <c r="W342" i="2"/>
  <c r="W341" i="2"/>
  <c r="BN340" i="2"/>
  <c r="BL340" i="2"/>
  <c r="X340" i="2"/>
  <c r="Y340" i="2" s="1"/>
  <c r="O340" i="2"/>
  <c r="BN339" i="2"/>
  <c r="BL339" i="2"/>
  <c r="X339" i="2"/>
  <c r="X341" i="2" s="1"/>
  <c r="O339" i="2"/>
  <c r="W337" i="2"/>
  <c r="W336" i="2"/>
  <c r="BN335" i="2"/>
  <c r="BL335" i="2"/>
  <c r="X335" i="2"/>
  <c r="O335" i="2"/>
  <c r="BN334" i="2"/>
  <c r="BL334" i="2"/>
  <c r="Y334" i="2"/>
  <c r="X334" i="2"/>
  <c r="BM334" i="2" s="1"/>
  <c r="O334" i="2"/>
  <c r="BN333" i="2"/>
  <c r="BL333" i="2"/>
  <c r="X333" i="2"/>
  <c r="O333" i="2"/>
  <c r="BN332" i="2"/>
  <c r="BM332" i="2"/>
  <c r="BL332" i="2"/>
  <c r="Y332" i="2"/>
  <c r="X332" i="2"/>
  <c r="BO332" i="2" s="1"/>
  <c r="O332" i="2"/>
  <c r="BN331" i="2"/>
  <c r="BL331" i="2"/>
  <c r="X331" i="2"/>
  <c r="BO331" i="2" s="1"/>
  <c r="O331" i="2"/>
  <c r="BN330" i="2"/>
  <c r="BL330" i="2"/>
  <c r="X330" i="2"/>
  <c r="BO330" i="2" s="1"/>
  <c r="O330" i="2"/>
  <c r="BN329" i="2"/>
  <c r="BL329" i="2"/>
  <c r="X329" i="2"/>
  <c r="O329" i="2"/>
  <c r="BN328" i="2"/>
  <c r="BL328" i="2"/>
  <c r="X328" i="2"/>
  <c r="BO328" i="2" s="1"/>
  <c r="O328" i="2"/>
  <c r="BN327" i="2"/>
  <c r="BL327" i="2"/>
  <c r="X327" i="2"/>
  <c r="O327" i="2"/>
  <c r="BN326" i="2"/>
  <c r="BL326" i="2"/>
  <c r="X326" i="2"/>
  <c r="BO326" i="2" s="1"/>
  <c r="O326" i="2"/>
  <c r="BN325" i="2"/>
  <c r="BL325" i="2"/>
  <c r="X325" i="2"/>
  <c r="O325" i="2"/>
  <c r="BN324" i="2"/>
  <c r="BL324" i="2"/>
  <c r="X324" i="2"/>
  <c r="O324" i="2"/>
  <c r="W320" i="2"/>
  <c r="W319" i="2"/>
  <c r="BN318" i="2"/>
  <c r="BL318" i="2"/>
  <c r="X318" i="2"/>
  <c r="Y318" i="2" s="1"/>
  <c r="Y319" i="2" s="1"/>
  <c r="O318" i="2"/>
  <c r="W316" i="2"/>
  <c r="W315" i="2"/>
  <c r="BN314" i="2"/>
  <c r="BL314" i="2"/>
  <c r="X314" i="2"/>
  <c r="Y314" i="2" s="1"/>
  <c r="O314" i="2"/>
  <c r="BN313" i="2"/>
  <c r="BL313" i="2"/>
  <c r="X313" i="2"/>
  <c r="O313" i="2"/>
  <c r="BN312" i="2"/>
  <c r="BL312" i="2"/>
  <c r="X312" i="2"/>
  <c r="BM312" i="2" s="1"/>
  <c r="O312" i="2"/>
  <c r="W310" i="2"/>
  <c r="W309" i="2"/>
  <c r="BN308" i="2"/>
  <c r="BL308" i="2"/>
  <c r="X308" i="2"/>
  <c r="Y308" i="2" s="1"/>
  <c r="Y309" i="2" s="1"/>
  <c r="O308" i="2"/>
  <c r="W305" i="2"/>
  <c r="W304" i="2"/>
  <c r="BN303" i="2"/>
  <c r="BL303" i="2"/>
  <c r="X303" i="2"/>
  <c r="BM303" i="2" s="1"/>
  <c r="O303" i="2"/>
  <c r="W301" i="2"/>
  <c r="W300" i="2"/>
  <c r="BN299" i="2"/>
  <c r="BL299" i="2"/>
  <c r="X299" i="2"/>
  <c r="BM299" i="2" s="1"/>
  <c r="O299" i="2"/>
  <c r="W296" i="2"/>
  <c r="W295" i="2"/>
  <c r="BN294" i="2"/>
  <c r="BL294" i="2"/>
  <c r="X294" i="2"/>
  <c r="BM294" i="2" s="1"/>
  <c r="O294" i="2"/>
  <c r="BN293" i="2"/>
  <c r="BL293" i="2"/>
  <c r="X293" i="2"/>
  <c r="O293" i="2"/>
  <c r="BN292" i="2"/>
  <c r="BL292" i="2"/>
  <c r="X292" i="2"/>
  <c r="X295" i="2" s="1"/>
  <c r="O292" i="2"/>
  <c r="W290" i="2"/>
  <c r="W289" i="2"/>
  <c r="BN288" i="2"/>
  <c r="BL288" i="2"/>
  <c r="X288" i="2"/>
  <c r="BO288" i="2" s="1"/>
  <c r="O288" i="2"/>
  <c r="BN287" i="2"/>
  <c r="BL287" i="2"/>
  <c r="X287" i="2"/>
  <c r="BO287" i="2" s="1"/>
  <c r="BN286" i="2"/>
  <c r="BL286" i="2"/>
  <c r="X286" i="2"/>
  <c r="W284" i="2"/>
  <c r="W283" i="2"/>
  <c r="BN282" i="2"/>
  <c r="BL282" i="2"/>
  <c r="X282" i="2"/>
  <c r="BO282" i="2" s="1"/>
  <c r="O282" i="2"/>
  <c r="BN281" i="2"/>
  <c r="BL281" i="2"/>
  <c r="X281" i="2"/>
  <c r="BO281" i="2" s="1"/>
  <c r="O281" i="2"/>
  <c r="BN280" i="2"/>
  <c r="BL280" i="2"/>
  <c r="X280" i="2"/>
  <c r="W278" i="2"/>
  <c r="W277" i="2"/>
  <c r="BN276" i="2"/>
  <c r="BL276" i="2"/>
  <c r="X276" i="2"/>
  <c r="BM276" i="2" s="1"/>
  <c r="O276" i="2"/>
  <c r="BN275" i="2"/>
  <c r="BL275" i="2"/>
  <c r="X275" i="2"/>
  <c r="Y275" i="2" s="1"/>
  <c r="O275" i="2"/>
  <c r="BN274" i="2"/>
  <c r="BL274" i="2"/>
  <c r="X274" i="2"/>
  <c r="BO274" i="2" s="1"/>
  <c r="O274" i="2"/>
  <c r="BN273" i="2"/>
  <c r="BL273" i="2"/>
  <c r="X273" i="2"/>
  <c r="BM273" i="2" s="1"/>
  <c r="O273" i="2"/>
  <c r="BN272" i="2"/>
  <c r="BL272" i="2"/>
  <c r="X272" i="2"/>
  <c r="Y272" i="2" s="1"/>
  <c r="O272" i="2"/>
  <c r="BN271" i="2"/>
  <c r="BL271" i="2"/>
  <c r="X271" i="2"/>
  <c r="BO271" i="2" s="1"/>
  <c r="O271" i="2"/>
  <c r="BN270" i="2"/>
  <c r="BL270" i="2"/>
  <c r="X270" i="2"/>
  <c r="BO270" i="2" s="1"/>
  <c r="O270" i="2"/>
  <c r="W268" i="2"/>
  <c r="W267" i="2"/>
  <c r="BN266" i="2"/>
  <c r="BL266" i="2"/>
  <c r="X266" i="2"/>
  <c r="BO266" i="2" s="1"/>
  <c r="O266" i="2"/>
  <c r="BN265" i="2"/>
  <c r="BL265" i="2"/>
  <c r="X265" i="2"/>
  <c r="O265" i="2"/>
  <c r="BN264" i="2"/>
  <c r="BL264" i="2"/>
  <c r="X264" i="2"/>
  <c r="BO264" i="2" s="1"/>
  <c r="O264" i="2"/>
  <c r="W262" i="2"/>
  <c r="W261" i="2"/>
  <c r="BN260" i="2"/>
  <c r="BL260" i="2"/>
  <c r="X260" i="2"/>
  <c r="BO260" i="2" s="1"/>
  <c r="O260" i="2"/>
  <c r="BN259" i="2"/>
  <c r="BL259" i="2"/>
  <c r="X259" i="2"/>
  <c r="BO259" i="2" s="1"/>
  <c r="O259" i="2"/>
  <c r="BN258" i="2"/>
  <c r="BL258" i="2"/>
  <c r="X258" i="2"/>
  <c r="Y258" i="2" s="1"/>
  <c r="O258" i="2"/>
  <c r="BN257" i="2"/>
  <c r="BL257" i="2"/>
  <c r="X257" i="2"/>
  <c r="Y257" i="2" s="1"/>
  <c r="O257" i="2"/>
  <c r="BN256" i="2"/>
  <c r="BL256" i="2"/>
  <c r="X256" i="2"/>
  <c r="BM256" i="2" s="1"/>
  <c r="BN255" i="2"/>
  <c r="BL255" i="2"/>
  <c r="X255" i="2"/>
  <c r="BO255" i="2" s="1"/>
  <c r="BN254" i="2"/>
  <c r="BL254" i="2"/>
  <c r="X254" i="2"/>
  <c r="BM254" i="2" s="1"/>
  <c r="BN253" i="2"/>
  <c r="BL253" i="2"/>
  <c r="X253" i="2"/>
  <c r="BO253" i="2" s="1"/>
  <c r="BN252" i="2"/>
  <c r="BL252" i="2"/>
  <c r="X252" i="2"/>
  <c r="W249" i="2"/>
  <c r="W248" i="2"/>
  <c r="BN247" i="2"/>
  <c r="BL247" i="2"/>
  <c r="X247" i="2"/>
  <c r="BO247" i="2" s="1"/>
  <c r="BN246" i="2"/>
  <c r="BL246" i="2"/>
  <c r="X246" i="2"/>
  <c r="BO246" i="2" s="1"/>
  <c r="BN245" i="2"/>
  <c r="BL245" i="2"/>
  <c r="X245" i="2"/>
  <c r="BO245" i="2" s="1"/>
  <c r="BN244" i="2"/>
  <c r="BL244" i="2"/>
  <c r="X244" i="2"/>
  <c r="BO244" i="2" s="1"/>
  <c r="BN243" i="2"/>
  <c r="BL243" i="2"/>
  <c r="X243" i="2"/>
  <c r="BM243" i="2" s="1"/>
  <c r="W240" i="2"/>
  <c r="W239" i="2"/>
  <c r="BN238" i="2"/>
  <c r="BL238" i="2"/>
  <c r="X238" i="2"/>
  <c r="Y238" i="2" s="1"/>
  <c r="O238" i="2"/>
  <c r="BN237" i="2"/>
  <c r="BL237" i="2"/>
  <c r="X237" i="2"/>
  <c r="BO237" i="2" s="1"/>
  <c r="O237" i="2"/>
  <c r="BN236" i="2"/>
  <c r="BL236" i="2"/>
  <c r="X236" i="2"/>
  <c r="BM236" i="2" s="1"/>
  <c r="BN235" i="2"/>
  <c r="BL235" i="2"/>
  <c r="X235" i="2"/>
  <c r="BO235" i="2" s="1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BM232" i="2" s="1"/>
  <c r="BN231" i="2"/>
  <c r="BL231" i="2"/>
  <c r="X231" i="2"/>
  <c r="O231" i="2"/>
  <c r="W228" i="2"/>
  <c r="W227" i="2"/>
  <c r="BN226" i="2"/>
  <c r="BL226" i="2"/>
  <c r="X226" i="2"/>
  <c r="BM226" i="2" s="1"/>
  <c r="O226" i="2"/>
  <c r="BN225" i="2"/>
  <c r="BL225" i="2"/>
  <c r="X225" i="2"/>
  <c r="X227" i="2" s="1"/>
  <c r="O225" i="2"/>
  <c r="W223" i="2"/>
  <c r="W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BM217" i="2" s="1"/>
  <c r="BN216" i="2"/>
  <c r="BL216" i="2"/>
  <c r="X216" i="2"/>
  <c r="BO216" i="2" s="1"/>
  <c r="O216" i="2"/>
  <c r="BN215" i="2"/>
  <c r="BL215" i="2"/>
  <c r="X215" i="2"/>
  <c r="BM215" i="2" s="1"/>
  <c r="O215" i="2"/>
  <c r="BN214" i="2"/>
  <c r="BL214" i="2"/>
  <c r="X214" i="2"/>
  <c r="BN213" i="2"/>
  <c r="BL213" i="2"/>
  <c r="X213" i="2"/>
  <c r="O213" i="2"/>
  <c r="W210" i="2"/>
  <c r="W209" i="2"/>
  <c r="BN208" i="2"/>
  <c r="BL208" i="2"/>
  <c r="X208" i="2"/>
  <c r="BO208" i="2" s="1"/>
  <c r="BN207" i="2"/>
  <c r="BL207" i="2"/>
  <c r="X207" i="2"/>
  <c r="BO207" i="2" s="1"/>
  <c r="BN206" i="2"/>
  <c r="BL206" i="2"/>
  <c r="X206" i="2"/>
  <c r="BO206" i="2" s="1"/>
  <c r="O206" i="2"/>
  <c r="BN205" i="2"/>
  <c r="BL205" i="2"/>
  <c r="X205" i="2"/>
  <c r="BO205" i="2" s="1"/>
  <c r="BN204" i="2"/>
  <c r="BL204" i="2"/>
  <c r="X204" i="2"/>
  <c r="BO204" i="2" s="1"/>
  <c r="O204" i="2"/>
  <c r="W202" i="2"/>
  <c r="W201" i="2"/>
  <c r="BN200" i="2"/>
  <c r="BL200" i="2"/>
  <c r="X200" i="2"/>
  <c r="BO200" i="2" s="1"/>
  <c r="O200" i="2"/>
  <c r="BN199" i="2"/>
  <c r="BL199" i="2"/>
  <c r="X199" i="2"/>
  <c r="BO199" i="2" s="1"/>
  <c r="BN198" i="2"/>
  <c r="BL198" i="2"/>
  <c r="X198" i="2"/>
  <c r="BO198" i="2" s="1"/>
  <c r="BN197" i="2"/>
  <c r="BL197" i="2"/>
  <c r="X197" i="2"/>
  <c r="BO197" i="2" s="1"/>
  <c r="BN196" i="2"/>
  <c r="BL196" i="2"/>
  <c r="X196" i="2"/>
  <c r="BO196" i="2" s="1"/>
  <c r="BN195" i="2"/>
  <c r="BL195" i="2"/>
  <c r="X195" i="2"/>
  <c r="BO195" i="2" s="1"/>
  <c r="BN194" i="2"/>
  <c r="BL194" i="2"/>
  <c r="X194" i="2"/>
  <c r="BO194" i="2" s="1"/>
  <c r="O194" i="2"/>
  <c r="BN193" i="2"/>
  <c r="BL193" i="2"/>
  <c r="X193" i="2"/>
  <c r="Y193" i="2" s="1"/>
  <c r="O193" i="2"/>
  <c r="BN192" i="2"/>
  <c r="BL192" i="2"/>
  <c r="X192" i="2"/>
  <c r="BO192" i="2" s="1"/>
  <c r="O192" i="2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BO189" i="2" s="1"/>
  <c r="BN188" i="2"/>
  <c r="BL188" i="2"/>
  <c r="X188" i="2"/>
  <c r="BO188" i="2" s="1"/>
  <c r="O188" i="2"/>
  <c r="BN187" i="2"/>
  <c r="BL187" i="2"/>
  <c r="X187" i="2"/>
  <c r="Y187" i="2" s="1"/>
  <c r="BN186" i="2"/>
  <c r="BL186" i="2"/>
  <c r="X186" i="2"/>
  <c r="BO186" i="2" s="1"/>
  <c r="O186" i="2"/>
  <c r="BN185" i="2"/>
  <c r="BL185" i="2"/>
  <c r="X185" i="2"/>
  <c r="O185" i="2"/>
  <c r="W183" i="2"/>
  <c r="W182" i="2"/>
  <c r="BN181" i="2"/>
  <c r="BL181" i="2"/>
  <c r="X181" i="2"/>
  <c r="Y181" i="2" s="1"/>
  <c r="O181" i="2"/>
  <c r="BN180" i="2"/>
  <c r="BL180" i="2"/>
  <c r="X180" i="2"/>
  <c r="BO180" i="2" s="1"/>
  <c r="O180" i="2"/>
  <c r="BN179" i="2"/>
  <c r="BL179" i="2"/>
  <c r="X179" i="2"/>
  <c r="BM179" i="2" s="1"/>
  <c r="O179" i="2"/>
  <c r="BN178" i="2"/>
  <c r="BL178" i="2"/>
  <c r="X178" i="2"/>
  <c r="BO178" i="2" s="1"/>
  <c r="O178" i="2"/>
  <c r="BN177" i="2"/>
  <c r="BL177" i="2"/>
  <c r="X177" i="2"/>
  <c r="BO177" i="2" s="1"/>
  <c r="O177" i="2"/>
  <c r="BN176" i="2"/>
  <c r="BL176" i="2"/>
  <c r="X176" i="2"/>
  <c r="O176" i="2"/>
  <c r="BN175" i="2"/>
  <c r="BL175" i="2"/>
  <c r="X175" i="2"/>
  <c r="Y175" i="2" s="1"/>
  <c r="O175" i="2"/>
  <c r="BN174" i="2"/>
  <c r="BL174" i="2"/>
  <c r="X174" i="2"/>
  <c r="BO174" i="2" s="1"/>
  <c r="O174" i="2"/>
  <c r="W172" i="2"/>
  <c r="W171" i="2"/>
  <c r="BN170" i="2"/>
  <c r="BL170" i="2"/>
  <c r="X170" i="2"/>
  <c r="BO170" i="2" s="1"/>
  <c r="O170" i="2"/>
  <c r="BN169" i="2"/>
  <c r="BL169" i="2"/>
  <c r="X169" i="2"/>
  <c r="BM169" i="2" s="1"/>
  <c r="O169" i="2"/>
  <c r="W167" i="2"/>
  <c r="W166" i="2"/>
  <c r="BN165" i="2"/>
  <c r="BL165" i="2"/>
  <c r="X165" i="2"/>
  <c r="BM165" i="2" s="1"/>
  <c r="O165" i="2"/>
  <c r="BN164" i="2"/>
  <c r="BL164" i="2"/>
  <c r="X164" i="2"/>
  <c r="BO164" i="2" s="1"/>
  <c r="O164" i="2"/>
  <c r="W161" i="2"/>
  <c r="W160" i="2"/>
  <c r="BN159" i="2"/>
  <c r="BL159" i="2"/>
  <c r="X159" i="2"/>
  <c r="BO159" i="2" s="1"/>
  <c r="O159" i="2"/>
  <c r="BN158" i="2"/>
  <c r="BL158" i="2"/>
  <c r="X158" i="2"/>
  <c r="BO158" i="2" s="1"/>
  <c r="O158" i="2"/>
  <c r="BN157" i="2"/>
  <c r="BL157" i="2"/>
  <c r="X157" i="2"/>
  <c r="Y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O152" i="2" s="1"/>
  <c r="O152" i="2"/>
  <c r="W149" i="2"/>
  <c r="W148" i="2"/>
  <c r="BN147" i="2"/>
  <c r="BL147" i="2"/>
  <c r="X147" i="2"/>
  <c r="BO147" i="2" s="1"/>
  <c r="BN146" i="2"/>
  <c r="BL146" i="2"/>
  <c r="X146" i="2"/>
  <c r="BO146" i="2" s="1"/>
  <c r="BN145" i="2"/>
  <c r="BL145" i="2"/>
  <c r="X145" i="2"/>
  <c r="BO145" i="2" s="1"/>
  <c r="BN144" i="2"/>
  <c r="BL144" i="2"/>
  <c r="X144" i="2"/>
  <c r="BO144" i="2" s="1"/>
  <c r="BN143" i="2"/>
  <c r="BL143" i="2"/>
  <c r="X143" i="2"/>
  <c r="O143" i="2"/>
  <c r="W139" i="2"/>
  <c r="W138" i="2"/>
  <c r="BN137" i="2"/>
  <c r="BL137" i="2"/>
  <c r="X137" i="2"/>
  <c r="BO137" i="2" s="1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BN133" i="2"/>
  <c r="BL133" i="2"/>
  <c r="X133" i="2"/>
  <c r="O133" i="2"/>
  <c r="W130" i="2"/>
  <c r="W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BO124" i="2" s="1"/>
  <c r="O124" i="2"/>
  <c r="W122" i="2"/>
  <c r="W121" i="2"/>
  <c r="BN120" i="2"/>
  <c r="BL120" i="2"/>
  <c r="X120" i="2"/>
  <c r="BO120" i="2" s="1"/>
  <c r="BN119" i="2"/>
  <c r="BL119" i="2"/>
  <c r="X119" i="2"/>
  <c r="BM119" i="2" s="1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BN115" i="2"/>
  <c r="BL115" i="2"/>
  <c r="X115" i="2"/>
  <c r="BO115" i="2" s="1"/>
  <c r="BN114" i="2"/>
  <c r="BL114" i="2"/>
  <c r="X114" i="2"/>
  <c r="O114" i="2"/>
  <c r="BN113" i="2"/>
  <c r="BL113" i="2"/>
  <c r="X113" i="2"/>
  <c r="BO113" i="2" s="1"/>
  <c r="O113" i="2"/>
  <c r="BO112" i="2"/>
  <c r="BN112" i="2"/>
  <c r="BM112" i="2"/>
  <c r="BL112" i="2"/>
  <c r="Y112" i="2"/>
  <c r="X112" i="2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BO107" i="2" s="1"/>
  <c r="O107" i="2"/>
  <c r="BN106" i="2"/>
  <c r="BL106" i="2"/>
  <c r="X106" i="2"/>
  <c r="Y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Y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BO96" i="2" s="1"/>
  <c r="O96" i="2"/>
  <c r="W94" i="2"/>
  <c r="W93" i="2"/>
  <c r="BN92" i="2"/>
  <c r="BL92" i="2"/>
  <c r="X92" i="2"/>
  <c r="BO92" i="2" s="1"/>
  <c r="O92" i="2"/>
  <c r="BN91" i="2"/>
  <c r="BL91" i="2"/>
  <c r="X91" i="2"/>
  <c r="BO91" i="2" s="1"/>
  <c r="O91" i="2"/>
  <c r="BN90" i="2"/>
  <c r="BL90" i="2"/>
  <c r="X90" i="2"/>
  <c r="BM90" i="2" s="1"/>
  <c r="O90" i="2"/>
  <c r="W88" i="2"/>
  <c r="W87" i="2"/>
  <c r="BN86" i="2"/>
  <c r="BL86" i="2"/>
  <c r="X86" i="2"/>
  <c r="BM86" i="2" s="1"/>
  <c r="O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Y81" i="2" s="1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M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Y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O61" i="2" s="1"/>
  <c r="O61" i="2"/>
  <c r="BN60" i="2"/>
  <c r="BL60" i="2"/>
  <c r="X60" i="2"/>
  <c r="BO60" i="2" s="1"/>
  <c r="O60" i="2"/>
  <c r="BN59" i="2"/>
  <c r="BL59" i="2"/>
  <c r="X59" i="2"/>
  <c r="O59" i="2"/>
  <c r="W56" i="2"/>
  <c r="W55" i="2"/>
  <c r="BN54" i="2"/>
  <c r="BL54" i="2"/>
  <c r="X54" i="2"/>
  <c r="BO54" i="2" s="1"/>
  <c r="O54" i="2"/>
  <c r="BN53" i="2"/>
  <c r="BL53" i="2"/>
  <c r="X53" i="2"/>
  <c r="C559" i="2" s="1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BO33" i="2" s="1"/>
  <c r="BN32" i="2"/>
  <c r="BL32" i="2"/>
  <c r="X32" i="2"/>
  <c r="Y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A10" i="2" s="1"/>
  <c r="D7" i="2"/>
  <c r="P6" i="2"/>
  <c r="O2" i="2"/>
  <c r="Y27" i="2" l="1"/>
  <c r="BM27" i="2"/>
  <c r="X36" i="2"/>
  <c r="X63" i="2"/>
  <c r="BO74" i="2"/>
  <c r="Y273" i="2"/>
  <c r="Y281" i="2"/>
  <c r="BM281" i="2"/>
  <c r="BO90" i="2"/>
  <c r="Y159" i="2"/>
  <c r="BM159" i="2"/>
  <c r="Y368" i="2"/>
  <c r="BM368" i="2"/>
  <c r="Y394" i="2"/>
  <c r="BM394" i="2"/>
  <c r="Y396" i="2"/>
  <c r="Y401" i="2"/>
  <c r="BM401" i="2"/>
  <c r="V559" i="2"/>
  <c r="Y475" i="2"/>
  <c r="BM475" i="2"/>
  <c r="Y479" i="2"/>
  <c r="BM479" i="2"/>
  <c r="Y61" i="2"/>
  <c r="Y62" i="2"/>
  <c r="Y82" i="2"/>
  <c r="BO135" i="2"/>
  <c r="X148" i="2"/>
  <c r="Y179" i="2"/>
  <c r="Y199" i="2"/>
  <c r="BM199" i="2"/>
  <c r="X222" i="2"/>
  <c r="Y220" i="2"/>
  <c r="Y243" i="2"/>
  <c r="X262" i="2"/>
  <c r="Y253" i="2"/>
  <c r="BM253" i="2"/>
  <c r="Y254" i="2"/>
  <c r="Y255" i="2"/>
  <c r="BM255" i="2"/>
  <c r="Y264" i="2"/>
  <c r="X268" i="2"/>
  <c r="Y299" i="2"/>
  <c r="Y300" i="2" s="1"/>
  <c r="Y326" i="2"/>
  <c r="Y357" i="2"/>
  <c r="BM357" i="2"/>
  <c r="Y413" i="2"/>
  <c r="Y429" i="2"/>
  <c r="BM429" i="2"/>
  <c r="Y491" i="2"/>
  <c r="BM491" i="2"/>
  <c r="Y493" i="2"/>
  <c r="X41" i="2"/>
  <c r="X49" i="2"/>
  <c r="Y39" i="2"/>
  <c r="Y40" i="2" s="1"/>
  <c r="Y47" i="2"/>
  <c r="Y48" i="2" s="1"/>
  <c r="Y54" i="2"/>
  <c r="BM54" i="2"/>
  <c r="Y71" i="2"/>
  <c r="BM71" i="2"/>
  <c r="Y79" i="2"/>
  <c r="Y85" i="2"/>
  <c r="Y99" i="2"/>
  <c r="Y109" i="2"/>
  <c r="Y127" i="2"/>
  <c r="BM127" i="2"/>
  <c r="X138" i="2"/>
  <c r="Y155" i="2"/>
  <c r="Y169" i="2"/>
  <c r="Y186" i="2"/>
  <c r="BM186" i="2"/>
  <c r="Y188" i="2"/>
  <c r="Y189" i="2"/>
  <c r="BM189" i="2"/>
  <c r="Y190" i="2"/>
  <c r="Y195" i="2"/>
  <c r="BM195" i="2"/>
  <c r="Y216" i="2"/>
  <c r="Y217" i="2"/>
  <c r="Y226" i="2"/>
  <c r="Y234" i="2"/>
  <c r="BM234" i="2"/>
  <c r="Y266" i="2"/>
  <c r="BM266" i="2"/>
  <c r="X284" i="2"/>
  <c r="Y287" i="2"/>
  <c r="BM287" i="2"/>
  <c r="Y303" i="2"/>
  <c r="Y304" i="2" s="1"/>
  <c r="P559" i="2"/>
  <c r="Y312" i="2"/>
  <c r="Y330" i="2"/>
  <c r="BM330" i="2"/>
  <c r="Y350" i="2"/>
  <c r="BM350" i="2"/>
  <c r="Y363" i="2"/>
  <c r="BM363" i="2"/>
  <c r="Y375" i="2"/>
  <c r="Y389" i="2"/>
  <c r="BM389" i="2"/>
  <c r="Y405" i="2"/>
  <c r="BM405" i="2"/>
  <c r="Y409" i="2"/>
  <c r="T559" i="2"/>
  <c r="Y432" i="2"/>
  <c r="BM432" i="2"/>
  <c r="Y434" i="2"/>
  <c r="BM434" i="2"/>
  <c r="Y454" i="2"/>
  <c r="Y489" i="2"/>
  <c r="BM489" i="2"/>
  <c r="Y500" i="2"/>
  <c r="BM500" i="2"/>
  <c r="X559" i="2"/>
  <c r="Y531" i="2"/>
  <c r="X541" i="2"/>
  <c r="Y543" i="2"/>
  <c r="X37" i="2"/>
  <c r="BO30" i="2"/>
  <c r="BM34" i="2"/>
  <c r="BO34" i="2"/>
  <c r="BO67" i="2"/>
  <c r="X88" i="2"/>
  <c r="BM69" i="2"/>
  <c r="BO69" i="2"/>
  <c r="BM101" i="2"/>
  <c r="BO101" i="2"/>
  <c r="X122" i="2"/>
  <c r="BO117" i="2"/>
  <c r="BM118" i="2"/>
  <c r="BM120" i="2"/>
  <c r="BM125" i="2"/>
  <c r="BO125" i="2"/>
  <c r="BM157" i="2"/>
  <c r="BO157" i="2"/>
  <c r="BM174" i="2"/>
  <c r="BM175" i="2"/>
  <c r="BM181" i="2"/>
  <c r="BO181" i="2"/>
  <c r="BM185" i="2"/>
  <c r="BO185" i="2"/>
  <c r="F10" i="2"/>
  <c r="Y23" i="2"/>
  <c r="BM23" i="2"/>
  <c r="Y30" i="2"/>
  <c r="BM32" i="2"/>
  <c r="BO32" i="2"/>
  <c r="Y35" i="2"/>
  <c r="Y43" i="2"/>
  <c r="Y44" i="2" s="1"/>
  <c r="X45" i="2"/>
  <c r="Y53" i="2"/>
  <c r="Y59" i="2"/>
  <c r="BM59" i="2"/>
  <c r="BO59" i="2"/>
  <c r="BO62" i="2"/>
  <c r="Y70" i="2"/>
  <c r="Y73" i="2"/>
  <c r="Y76" i="2"/>
  <c r="BM76" i="2"/>
  <c r="BO79" i="2"/>
  <c r="BM81" i="2"/>
  <c r="BO81" i="2"/>
  <c r="Y83" i="2"/>
  <c r="BM83" i="2"/>
  <c r="BO86" i="2"/>
  <c r="Y92" i="2"/>
  <c r="BM92" i="2"/>
  <c r="X93" i="2"/>
  <c r="Y96" i="2"/>
  <c r="BM96" i="2"/>
  <c r="X103" i="2"/>
  <c r="BO99" i="2"/>
  <c r="BM100" i="2"/>
  <c r="Y102" i="2"/>
  <c r="X121" i="2"/>
  <c r="Y107" i="2"/>
  <c r="BM107" i="2"/>
  <c r="BO110" i="2"/>
  <c r="Y117" i="2"/>
  <c r="BO119" i="2"/>
  <c r="BM124" i="2"/>
  <c r="Y126" i="2"/>
  <c r="Y134" i="2"/>
  <c r="Y137" i="2"/>
  <c r="BM137" i="2"/>
  <c r="Y143" i="2"/>
  <c r="BM143" i="2"/>
  <c r="BO143" i="2"/>
  <c r="Y144" i="2"/>
  <c r="Y145" i="2"/>
  <c r="BM145" i="2"/>
  <c r="Y146" i="2"/>
  <c r="Y147" i="2"/>
  <c r="BM147" i="2"/>
  <c r="Y152" i="2"/>
  <c r="BM152" i="2"/>
  <c r="BO155" i="2"/>
  <c r="BM156" i="2"/>
  <c r="Y158" i="2"/>
  <c r="Y164" i="2"/>
  <c r="BM164" i="2"/>
  <c r="Y170" i="2"/>
  <c r="Y171" i="2" s="1"/>
  <c r="BM170" i="2"/>
  <c r="X171" i="2"/>
  <c r="BO176" i="2"/>
  <c r="BM176" i="2"/>
  <c r="Y176" i="2"/>
  <c r="BO179" i="2"/>
  <c r="BM180" i="2"/>
  <c r="BM187" i="2"/>
  <c r="BO187" i="2"/>
  <c r="Y191" i="2"/>
  <c r="Y197" i="2"/>
  <c r="BM197" i="2"/>
  <c r="Y200" i="2"/>
  <c r="Y205" i="2"/>
  <c r="BM205" i="2"/>
  <c r="Y215" i="2"/>
  <c r="BO217" i="2"/>
  <c r="BM218" i="2"/>
  <c r="Y219" i="2"/>
  <c r="BM219" i="2"/>
  <c r="Y221" i="2"/>
  <c r="BM221" i="2"/>
  <c r="BM225" i="2"/>
  <c r="BO225" i="2"/>
  <c r="X228" i="2"/>
  <c r="BO232" i="2"/>
  <c r="Y235" i="2"/>
  <c r="BM235" i="2"/>
  <c r="Y236" i="2"/>
  <c r="BM245" i="2"/>
  <c r="BM246" i="2"/>
  <c r="BM257" i="2"/>
  <c r="BO257" i="2"/>
  <c r="BM258" i="2"/>
  <c r="Y259" i="2"/>
  <c r="BM259" i="2"/>
  <c r="Y265" i="2"/>
  <c r="BM265" i="2"/>
  <c r="BO265" i="2"/>
  <c r="Y270" i="2"/>
  <c r="BM270" i="2"/>
  <c r="BO273" i="2"/>
  <c r="Y280" i="2"/>
  <c r="BM280" i="2"/>
  <c r="BO280" i="2"/>
  <c r="Y282" i="2"/>
  <c r="BM282" i="2"/>
  <c r="Y288" i="2"/>
  <c r="BM288" i="2"/>
  <c r="Y292" i="2"/>
  <c r="BM292" i="2"/>
  <c r="Y294" i="2"/>
  <c r="BO299" i="2"/>
  <c r="X300" i="2"/>
  <c r="X301" i="2"/>
  <c r="BO303" i="2"/>
  <c r="X304" i="2"/>
  <c r="X305" i="2"/>
  <c r="BO308" i="2"/>
  <c r="X309" i="2"/>
  <c r="X310" i="2"/>
  <c r="BO312" i="2"/>
  <c r="BM314" i="2"/>
  <c r="BO314" i="2"/>
  <c r="X315" i="2"/>
  <c r="Q559" i="2"/>
  <c r="BM324" i="2"/>
  <c r="BO324" i="2"/>
  <c r="Y328" i="2"/>
  <c r="BM328" i="2"/>
  <c r="Y331" i="2"/>
  <c r="BM331" i="2"/>
  <c r="BO334" i="2"/>
  <c r="BM344" i="2"/>
  <c r="BO344" i="2"/>
  <c r="X347" i="2"/>
  <c r="X353" i="2"/>
  <c r="BO361" i="2"/>
  <c r="BM361" i="2"/>
  <c r="Y361" i="2"/>
  <c r="BO191" i="2"/>
  <c r="BO236" i="2"/>
  <c r="X267" i="2"/>
  <c r="X283" i="2"/>
  <c r="BO294" i="2"/>
  <c r="BM318" i="2"/>
  <c r="BO318" i="2"/>
  <c r="X319" i="2"/>
  <c r="X337" i="2"/>
  <c r="BM340" i="2"/>
  <c r="BO340" i="2"/>
  <c r="X373" i="2"/>
  <c r="BO367" i="2"/>
  <c r="BM367" i="2"/>
  <c r="Y367" i="2"/>
  <c r="X372" i="2"/>
  <c r="BO371" i="2"/>
  <c r="BO398" i="2"/>
  <c r="BM400" i="2"/>
  <c r="BO400" i="2"/>
  <c r="BO465" i="2"/>
  <c r="X466" i="2"/>
  <c r="Y504" i="2"/>
  <c r="Y505" i="2" s="1"/>
  <c r="BM504" i="2"/>
  <c r="X506" i="2"/>
  <c r="BM511" i="2"/>
  <c r="BO511" i="2"/>
  <c r="BM513" i="2"/>
  <c r="BO513" i="2"/>
  <c r="BM515" i="2"/>
  <c r="BO515" i="2"/>
  <c r="BM517" i="2"/>
  <c r="BO517" i="2"/>
  <c r="Y530" i="2"/>
  <c r="BO531" i="2"/>
  <c r="Y532" i="2"/>
  <c r="BO533" i="2"/>
  <c r="X534" i="2"/>
  <c r="X535" i="2"/>
  <c r="X547" i="2"/>
  <c r="Y545" i="2"/>
  <c r="BM545" i="2"/>
  <c r="BM546" i="2"/>
  <c r="Y369" i="2"/>
  <c r="BM369" i="2"/>
  <c r="Y371" i="2"/>
  <c r="BO375" i="2"/>
  <c r="BM383" i="2"/>
  <c r="BO383" i="2"/>
  <c r="X411" i="2"/>
  <c r="BM387" i="2"/>
  <c r="BO387" i="2"/>
  <c r="Y388" i="2"/>
  <c r="BM388" i="2"/>
  <c r="Y391" i="2"/>
  <c r="BM391" i="2"/>
  <c r="BO396" i="2"/>
  <c r="Y397" i="2"/>
  <c r="BM397" i="2"/>
  <c r="Y398" i="2"/>
  <c r="BM402" i="2"/>
  <c r="BO402" i="2"/>
  <c r="Y404" i="2"/>
  <c r="BM404" i="2"/>
  <c r="BO409" i="2"/>
  <c r="BO413" i="2"/>
  <c r="BM419" i="2"/>
  <c r="BO419" i="2"/>
  <c r="Y425" i="2"/>
  <c r="Y426" i="2" s="1"/>
  <c r="BM425" i="2"/>
  <c r="BO425" i="2"/>
  <c r="X438" i="2"/>
  <c r="BM430" i="2"/>
  <c r="BO430" i="2"/>
  <c r="Y431" i="2"/>
  <c r="BM431" i="2"/>
  <c r="Y433" i="2"/>
  <c r="BM433" i="2"/>
  <c r="BO454" i="2"/>
  <c r="Y460" i="2"/>
  <c r="BM460" i="2"/>
  <c r="BO460" i="2"/>
  <c r="X463" i="2"/>
  <c r="Y465" i="2"/>
  <c r="Y466" i="2" s="1"/>
  <c r="W559" i="2"/>
  <c r="BO471" i="2"/>
  <c r="X482" i="2"/>
  <c r="Y474" i="2"/>
  <c r="BM474" i="2"/>
  <c r="Y476" i="2"/>
  <c r="BM476" i="2"/>
  <c r="Y485" i="2"/>
  <c r="BM485" i="2"/>
  <c r="X495" i="2"/>
  <c r="Y490" i="2"/>
  <c r="BM490" i="2"/>
  <c r="BO493" i="2"/>
  <c r="BM499" i="2"/>
  <c r="BO499" i="2"/>
  <c r="X505" i="2"/>
  <c r="BM510" i="2"/>
  <c r="BO510" i="2"/>
  <c r="BM512" i="2"/>
  <c r="BO512" i="2"/>
  <c r="BM514" i="2"/>
  <c r="BO514" i="2"/>
  <c r="BM516" i="2"/>
  <c r="BO516" i="2"/>
  <c r="BM518" i="2"/>
  <c r="BO518" i="2"/>
  <c r="BO530" i="2"/>
  <c r="BO532" i="2"/>
  <c r="BM544" i="2"/>
  <c r="Y78" i="2"/>
  <c r="Y98" i="2"/>
  <c r="Y114" i="2"/>
  <c r="Y116" i="2"/>
  <c r="X129" i="2"/>
  <c r="Y154" i="2"/>
  <c r="Y178" i="2"/>
  <c r="X201" i="2"/>
  <c r="Y207" i="2"/>
  <c r="X209" i="2"/>
  <c r="Y214" i="2"/>
  <c r="Y271" i="2"/>
  <c r="X104" i="2"/>
  <c r="X167" i="2"/>
  <c r="BM193" i="2"/>
  <c r="BM238" i="2"/>
  <c r="X248" i="2"/>
  <c r="BM275" i="2"/>
  <c r="Y286" i="2"/>
  <c r="X290" i="2"/>
  <c r="BM286" i="2"/>
  <c r="BM339" i="2"/>
  <c r="Y339" i="2"/>
  <c r="Y341" i="2" s="1"/>
  <c r="X342" i="2"/>
  <c r="BO339" i="2"/>
  <c r="Y346" i="2"/>
  <c r="BO362" i="2"/>
  <c r="Y362" i="2"/>
  <c r="BM382" i="2"/>
  <c r="X384" i="2"/>
  <c r="Y382" i="2"/>
  <c r="Y384" i="2" s="1"/>
  <c r="S559" i="2"/>
  <c r="X385" i="2"/>
  <c r="BO382" i="2"/>
  <c r="Y29" i="2"/>
  <c r="Y68" i="2"/>
  <c r="BM78" i="2"/>
  <c r="Y80" i="2"/>
  <c r="X87" i="2"/>
  <c r="BM98" i="2"/>
  <c r="Y100" i="2"/>
  <c r="BM114" i="2"/>
  <c r="BM116" i="2"/>
  <c r="Y118" i="2"/>
  <c r="Y120" i="2"/>
  <c r="Y124" i="2"/>
  <c r="BM154" i="2"/>
  <c r="Y156" i="2"/>
  <c r="BM178" i="2"/>
  <c r="Y180" i="2"/>
  <c r="BM207" i="2"/>
  <c r="BM214" i="2"/>
  <c r="Y218" i="2"/>
  <c r="K559" i="2"/>
  <c r="BM231" i="2"/>
  <c r="Y246" i="2"/>
  <c r="BM271" i="2"/>
  <c r="X278" i="2"/>
  <c r="R559" i="2"/>
  <c r="BM356" i="2"/>
  <c r="Y356" i="2"/>
  <c r="X358" i="2"/>
  <c r="Y22" i="2"/>
  <c r="W553" i="2"/>
  <c r="BM31" i="2"/>
  <c r="BM61" i="2"/>
  <c r="BM73" i="2"/>
  <c r="Y75" i="2"/>
  <c r="BM85" i="2"/>
  <c r="Y91" i="2"/>
  <c r="BM109" i="2"/>
  <c r="Y111" i="2"/>
  <c r="X130" i="2"/>
  <c r="BM134" i="2"/>
  <c r="Y136" i="2"/>
  <c r="BO193" i="2"/>
  <c r="X202" i="2"/>
  <c r="X210" i="2"/>
  <c r="BM216" i="2"/>
  <c r="Y231" i="2"/>
  <c r="Y233" i="2"/>
  <c r="BO238" i="2"/>
  <c r="Y244" i="2"/>
  <c r="X249" i="2"/>
  <c r="Y256" i="2"/>
  <c r="BO275" i="2"/>
  <c r="BO293" i="2"/>
  <c r="BM293" i="2"/>
  <c r="Y293" i="2"/>
  <c r="BM326" i="2"/>
  <c r="BM346" i="2"/>
  <c r="BM362" i="2"/>
  <c r="BO114" i="2"/>
  <c r="BO214" i="2"/>
  <c r="N559" i="2"/>
  <c r="BM252" i="2"/>
  <c r="BO286" i="2"/>
  <c r="BM313" i="2"/>
  <c r="Y313" i="2"/>
  <c r="BO313" i="2"/>
  <c r="X359" i="2"/>
  <c r="BM33" i="2"/>
  <c r="BM111" i="2"/>
  <c r="Y113" i="2"/>
  <c r="F559" i="2"/>
  <c r="BM136" i="2"/>
  <c r="Y153" i="2"/>
  <c r="X160" i="2"/>
  <c r="Y165" i="2"/>
  <c r="Y166" i="2" s="1"/>
  <c r="Y177" i="2"/>
  <c r="X183" i="2"/>
  <c r="Y192" i="2"/>
  <c r="J559" i="2"/>
  <c r="X223" i="2"/>
  <c r="BM233" i="2"/>
  <c r="Y237" i="2"/>
  <c r="X239" i="2"/>
  <c r="BM244" i="2"/>
  <c r="Y252" i="2"/>
  <c r="Y260" i="2"/>
  <c r="BO346" i="2"/>
  <c r="BM351" i="2"/>
  <c r="Y351" i="2"/>
  <c r="Y352" i="2" s="1"/>
  <c r="BO356" i="2"/>
  <c r="Y31" i="2"/>
  <c r="Y33" i="2"/>
  <c r="BM68" i="2"/>
  <c r="W551" i="2"/>
  <c r="W549" i="2"/>
  <c r="BM35" i="2"/>
  <c r="BM39" i="2"/>
  <c r="BM43" i="2"/>
  <c r="BM47" i="2"/>
  <c r="BM53" i="2"/>
  <c r="Y60" i="2"/>
  <c r="E559" i="2"/>
  <c r="BO68" i="2"/>
  <c r="BM70" i="2"/>
  <c r="Y72" i="2"/>
  <c r="BO80" i="2"/>
  <c r="BM82" i="2"/>
  <c r="Y84" i="2"/>
  <c r="BM102" i="2"/>
  <c r="BM106" i="2"/>
  <c r="Y108" i="2"/>
  <c r="Y115" i="2"/>
  <c r="BM126" i="2"/>
  <c r="Y128" i="2"/>
  <c r="Y133" i="2"/>
  <c r="BM144" i="2"/>
  <c r="BM146" i="2"/>
  <c r="BM158" i="2"/>
  <c r="X172" i="2"/>
  <c r="BM188" i="2"/>
  <c r="BM190" i="2"/>
  <c r="Y194" i="2"/>
  <c r="Y196" i="2"/>
  <c r="Y198" i="2"/>
  <c r="Y204" i="2"/>
  <c r="Y206" i="2"/>
  <c r="Y208" i="2"/>
  <c r="Y213" i="2"/>
  <c r="BM220" i="2"/>
  <c r="BO231" i="2"/>
  <c r="BO256" i="2"/>
  <c r="BM264" i="2"/>
  <c r="Y274" i="2"/>
  <c r="Y276" i="2"/>
  <c r="X289" i="2"/>
  <c r="BM335" i="2"/>
  <c r="Y335" i="2"/>
  <c r="BO335" i="2"/>
  <c r="X365" i="2"/>
  <c r="B559" i="2"/>
  <c r="BM29" i="2"/>
  <c r="W550" i="2"/>
  <c r="BO29" i="2"/>
  <c r="X64" i="2"/>
  <c r="BM75" i="2"/>
  <c r="X94" i="2"/>
  <c r="X139" i="2"/>
  <c r="X149" i="2"/>
  <c r="BM153" i="2"/>
  <c r="BO169" i="2"/>
  <c r="BO175" i="2"/>
  <c r="BM177" i="2"/>
  <c r="BM192" i="2"/>
  <c r="BO226" i="2"/>
  <c r="BM237" i="2"/>
  <c r="BO254" i="2"/>
  <c r="BO258" i="2"/>
  <c r="BM260" i="2"/>
  <c r="BM272" i="2"/>
  <c r="BM327" i="2"/>
  <c r="Y327" i="2"/>
  <c r="BO329" i="2"/>
  <c r="Y329" i="2"/>
  <c r="BM376" i="2"/>
  <c r="Y376" i="2"/>
  <c r="Y377" i="2" s="1"/>
  <c r="X378" i="2"/>
  <c r="X377" i="2"/>
  <c r="BO376" i="2"/>
  <c r="BM22" i="2"/>
  <c r="X55" i="2"/>
  <c r="Y77" i="2"/>
  <c r="Y97" i="2"/>
  <c r="BM113" i="2"/>
  <c r="H9" i="2"/>
  <c r="BO47" i="2"/>
  <c r="BM60" i="2"/>
  <c r="BM72" i="2"/>
  <c r="Y74" i="2"/>
  <c r="BM84" i="2"/>
  <c r="Y86" i="2"/>
  <c r="BO106" i="2"/>
  <c r="BM108" i="2"/>
  <c r="Y110" i="2"/>
  <c r="BM115" i="2"/>
  <c r="Y119" i="2"/>
  <c r="BM128" i="2"/>
  <c r="BM133" i="2"/>
  <c r="Y135" i="2"/>
  <c r="BO165" i="2"/>
  <c r="X182" i="2"/>
  <c r="Y185" i="2"/>
  <c r="BM194" i="2"/>
  <c r="BM196" i="2"/>
  <c r="BM198" i="2"/>
  <c r="BM204" i="2"/>
  <c r="BM206" i="2"/>
  <c r="BM208" i="2"/>
  <c r="BM213" i="2"/>
  <c r="Y232" i="2"/>
  <c r="X240" i="2"/>
  <c r="Y247" i="2"/>
  <c r="BO252" i="2"/>
  <c r="BM274" i="2"/>
  <c r="Y325" i="2"/>
  <c r="BO325" i="2"/>
  <c r="BM325" i="2"/>
  <c r="BO333" i="2"/>
  <c r="BM333" i="2"/>
  <c r="Y333" i="2"/>
  <c r="Y345" i="2"/>
  <c r="BO345" i="2"/>
  <c r="BM345" i="2"/>
  <c r="BO351" i="2"/>
  <c r="BO393" i="2"/>
  <c r="X410" i="2"/>
  <c r="Y393" i="2"/>
  <c r="X277" i="2"/>
  <c r="BM91" i="2"/>
  <c r="F9" i="2"/>
  <c r="BO22" i="2"/>
  <c r="X25" i="2"/>
  <c r="BM28" i="2"/>
  <c r="BM77" i="2"/>
  <c r="BM97" i="2"/>
  <c r="BO39" i="2"/>
  <c r="BO43" i="2"/>
  <c r="BO53" i="2"/>
  <c r="X56" i="2"/>
  <c r="Y90" i="2"/>
  <c r="J9" i="2"/>
  <c r="BO28" i="2"/>
  <c r="BM67" i="2"/>
  <c r="BO97" i="2"/>
  <c r="G559" i="2"/>
  <c r="H559" i="2"/>
  <c r="X161" i="2"/>
  <c r="I559" i="2"/>
  <c r="Y174" i="2"/>
  <c r="BM200" i="2"/>
  <c r="Y225" i="2"/>
  <c r="BO243" i="2"/>
  <c r="L559" i="2"/>
  <c r="Y245" i="2"/>
  <c r="BO272" i="2"/>
  <c r="BO276" i="2"/>
  <c r="X296" i="2"/>
  <c r="BM329" i="2"/>
  <c r="Y28" i="2"/>
  <c r="D559" i="2"/>
  <c r="BO133" i="2"/>
  <c r="X166" i="2"/>
  <c r="BO213" i="2"/>
  <c r="BO215" i="2"/>
  <c r="BM247" i="2"/>
  <c r="X261" i="2"/>
  <c r="BO327" i="2"/>
  <c r="X352" i="2"/>
  <c r="BM393" i="2"/>
  <c r="X316" i="2"/>
  <c r="X320" i="2"/>
  <c r="BM390" i="2"/>
  <c r="BM392" i="2"/>
  <c r="BO399" i="2"/>
  <c r="BM403" i="2"/>
  <c r="Y407" i="2"/>
  <c r="BO414" i="2"/>
  <c r="BO418" i="2"/>
  <c r="BM420" i="2"/>
  <c r="Y435" i="2"/>
  <c r="X437" i="2"/>
  <c r="X441" i="2"/>
  <c r="X445" i="2"/>
  <c r="X449" i="2"/>
  <c r="BO455" i="2"/>
  <c r="BO472" i="2"/>
  <c r="Y478" i="2"/>
  <c r="BO494" i="2"/>
  <c r="BO498" i="2"/>
  <c r="BO522" i="2"/>
  <c r="BO524" i="2"/>
  <c r="BO526" i="2"/>
  <c r="Y537" i="2"/>
  <c r="Y539" i="2"/>
  <c r="X336" i="2"/>
  <c r="X348" i="2"/>
  <c r="BO390" i="2"/>
  <c r="BO392" i="2"/>
  <c r="BO403" i="2"/>
  <c r="BM407" i="2"/>
  <c r="X415" i="2"/>
  <c r="BO420" i="2"/>
  <c r="BM435" i="2"/>
  <c r="X456" i="2"/>
  <c r="Y461" i="2"/>
  <c r="Y473" i="2"/>
  <c r="BM478" i="2"/>
  <c r="Y480" i="2"/>
  <c r="Y484" i="2"/>
  <c r="Y523" i="2"/>
  <c r="Y525" i="2"/>
  <c r="X527" i="2"/>
  <c r="BM537" i="2"/>
  <c r="BM539" i="2"/>
  <c r="X548" i="2"/>
  <c r="O559" i="2"/>
  <c r="BO292" i="2"/>
  <c r="BM308" i="2"/>
  <c r="Y324" i="2"/>
  <c r="X364" i="2"/>
  <c r="Y387" i="2"/>
  <c r="X426" i="2"/>
  <c r="X442" i="2"/>
  <c r="X446" i="2"/>
  <c r="X450" i="2"/>
  <c r="BM465" i="2"/>
  <c r="BM471" i="2"/>
  <c r="X486" i="2"/>
  <c r="X519" i="2"/>
  <c r="BO543" i="2"/>
  <c r="X421" i="2"/>
  <c r="BM461" i="2"/>
  <c r="BM473" i="2"/>
  <c r="BM480" i="2"/>
  <c r="BM484" i="2"/>
  <c r="X501" i="2"/>
  <c r="BM523" i="2"/>
  <c r="BM525" i="2"/>
  <c r="BO537" i="2"/>
  <c r="X416" i="2"/>
  <c r="X457" i="2"/>
  <c r="X496" i="2"/>
  <c r="X528" i="2"/>
  <c r="Y544" i="2"/>
  <c r="Y546" i="2"/>
  <c r="Y370" i="2"/>
  <c r="Y395" i="2"/>
  <c r="Y406" i="2"/>
  <c r="Y408" i="2"/>
  <c r="X427" i="2"/>
  <c r="Y436" i="2"/>
  <c r="Y440" i="2"/>
  <c r="Y441" i="2" s="1"/>
  <c r="Y444" i="2"/>
  <c r="Y445" i="2" s="1"/>
  <c r="Y448" i="2"/>
  <c r="Y449" i="2" s="1"/>
  <c r="Y453" i="2"/>
  <c r="BO461" i="2"/>
  <c r="Y477" i="2"/>
  <c r="BO484" i="2"/>
  <c r="Y492" i="2"/>
  <c r="X520" i="2"/>
  <c r="Y538" i="2"/>
  <c r="X540" i="2"/>
  <c r="X422" i="2"/>
  <c r="X502" i="2"/>
  <c r="BM370" i="2"/>
  <c r="BM395" i="2"/>
  <c r="Y399" i="2"/>
  <c r="BM406" i="2"/>
  <c r="BM408" i="2"/>
  <c r="Y414" i="2"/>
  <c r="Y415" i="2" s="1"/>
  <c r="Y418" i="2"/>
  <c r="Y421" i="2" s="1"/>
  <c r="BM436" i="2"/>
  <c r="BM440" i="2"/>
  <c r="BM444" i="2"/>
  <c r="BM448" i="2"/>
  <c r="BM453" i="2"/>
  <c r="Y455" i="2"/>
  <c r="X462" i="2"/>
  <c r="Y472" i="2"/>
  <c r="BM477" i="2"/>
  <c r="X481" i="2"/>
  <c r="BM492" i="2"/>
  <c r="Y494" i="2"/>
  <c r="Y498" i="2"/>
  <c r="Y501" i="2" s="1"/>
  <c r="Y522" i="2"/>
  <c r="Y524" i="2"/>
  <c r="Y526" i="2"/>
  <c r="BM538" i="2"/>
  <c r="U559" i="2"/>
  <c r="Y510" i="2"/>
  <c r="Y519" i="2" s="1"/>
  <c r="BM472" i="2"/>
  <c r="Y93" i="2" l="1"/>
  <c r="Y63" i="2"/>
  <c r="Y24" i="2"/>
  <c r="Y283" i="2"/>
  <c r="Y267" i="2"/>
  <c r="Y486" i="2"/>
  <c r="Y462" i="2"/>
  <c r="Y364" i="2"/>
  <c r="Y481" i="2"/>
  <c r="Y347" i="2"/>
  <c r="Y295" i="2"/>
  <c r="Y358" i="2"/>
  <c r="Y289" i="2"/>
  <c r="Y55" i="2"/>
  <c r="Y315" i="2"/>
  <c r="Y495" i="2"/>
  <c r="Y372" i="2"/>
  <c r="Y36" i="2"/>
  <c r="Y227" i="2"/>
  <c r="Y182" i="2"/>
  <c r="Y103" i="2"/>
  <c r="Y222" i="2"/>
  <c r="Y160" i="2"/>
  <c r="Y261" i="2"/>
  <c r="Y277" i="2"/>
  <c r="Y540" i="2"/>
  <c r="X553" i="2"/>
  <c r="W552" i="2"/>
  <c r="Y547" i="2"/>
  <c r="Y437" i="2"/>
  <c r="Y248" i="2"/>
  <c r="Y121" i="2"/>
  <c r="Y534" i="2"/>
  <c r="Y148" i="2"/>
  <c r="X549" i="2"/>
  <c r="Y138" i="2"/>
  <c r="X551" i="2"/>
  <c r="Y87" i="2"/>
  <c r="Y527" i="2"/>
  <c r="Y209" i="2"/>
  <c r="Y239" i="2"/>
  <c r="Y129" i="2"/>
  <c r="Y410" i="2"/>
  <c r="X550" i="2"/>
  <c r="Y456" i="2"/>
  <c r="Y336" i="2"/>
  <c r="Y201" i="2"/>
  <c r="X552" i="2" l="1"/>
  <c r="Y554" i="2"/>
</calcChain>
</file>

<file path=xl/sharedStrings.xml><?xml version="1.0" encoding="utf-8"?>
<sst xmlns="http://schemas.openxmlformats.org/spreadsheetml/2006/main" count="3716" uniqueCount="818">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</sst>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7" t="s">
        <v>29</v>
      </c>
      <c r="E1" s="387"/>
      <c r="F1" s="387"/>
      <c r="G1" s="14" t="s">
        <v>67</v>
      </c>
      <c r="H1" s="387" t="s">
        <v>49</v>
      </c>
      <c r="I1" s="387"/>
      <c r="J1" s="387"/>
      <c r="K1" s="387"/>
      <c r="L1" s="387"/>
      <c r="M1" s="387"/>
      <c r="N1" s="387"/>
      <c r="O1" s="387"/>
      <c r="P1" s="387"/>
      <c r="Q1" s="388" t="s">
        <v>68</v>
      </c>
      <c r="R1" s="389"/>
      <c r="S1" s="38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0"/>
      <c r="P3" s="390"/>
      <c r="Q3" s="390"/>
      <c r="R3" s="390"/>
      <c r="S3" s="390"/>
      <c r="T3" s="390"/>
      <c r="U3" s="390"/>
      <c r="V3" s="39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91" t="s">
        <v>8</v>
      </c>
      <c r="B5" s="391"/>
      <c r="C5" s="391"/>
      <c r="D5" s="392"/>
      <c r="E5" s="392"/>
      <c r="F5" s="393" t="s">
        <v>14</v>
      </c>
      <c r="G5" s="393"/>
      <c r="H5" s="392"/>
      <c r="I5" s="392"/>
      <c r="J5" s="392"/>
      <c r="K5" s="392"/>
      <c r="L5" s="392"/>
      <c r="M5" s="73"/>
      <c r="O5" s="27" t="s">
        <v>4</v>
      </c>
      <c r="P5" s="394">
        <v>45493</v>
      </c>
      <c r="Q5" s="394"/>
      <c r="S5" s="395" t="s">
        <v>3</v>
      </c>
      <c r="T5" s="396"/>
      <c r="U5" s="397" t="s">
        <v>786</v>
      </c>
      <c r="V5" s="398"/>
      <c r="AA5" s="60"/>
      <c r="AB5" s="60"/>
      <c r="AC5" s="60"/>
    </row>
    <row r="6" spans="1:30" s="17" customFormat="1" ht="24" customHeight="1" x14ac:dyDescent="0.2">
      <c r="A6" s="391" t="s">
        <v>1</v>
      </c>
      <c r="B6" s="391"/>
      <c r="C6" s="391"/>
      <c r="D6" s="399" t="s">
        <v>787</v>
      </c>
      <c r="E6" s="399"/>
      <c r="F6" s="399"/>
      <c r="G6" s="399"/>
      <c r="H6" s="399"/>
      <c r="I6" s="399"/>
      <c r="J6" s="399"/>
      <c r="K6" s="399"/>
      <c r="L6" s="399"/>
      <c r="M6" s="74"/>
      <c r="O6" s="27" t="s">
        <v>30</v>
      </c>
      <c r="P6" s="400" t="str">
        <f>IF(P5=0," ",CHOOSE(WEEKDAY(P5,2),"Понедельник","Вторник","Среда","Четверг","Пятница","Суббота","Воскресенье"))</f>
        <v>Суббота</v>
      </c>
      <c r="Q6" s="400"/>
      <c r="S6" s="401" t="s">
        <v>5</v>
      </c>
      <c r="T6" s="402"/>
      <c r="U6" s="403" t="s">
        <v>70</v>
      </c>
      <c r="V6" s="40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9" t="str">
        <f>IFERROR(VLOOKUP(DeliveryAddress,Table,3,0),1)</f>
        <v>1</v>
      </c>
      <c r="E7" s="410"/>
      <c r="F7" s="410"/>
      <c r="G7" s="410"/>
      <c r="H7" s="410"/>
      <c r="I7" s="410"/>
      <c r="J7" s="410"/>
      <c r="K7" s="410"/>
      <c r="L7" s="411"/>
      <c r="M7" s="75"/>
      <c r="O7" s="29"/>
      <c r="P7" s="49"/>
      <c r="Q7" s="49"/>
      <c r="S7" s="401"/>
      <c r="T7" s="402"/>
      <c r="U7" s="405"/>
      <c r="V7" s="406"/>
      <c r="AA7" s="60"/>
      <c r="AB7" s="60"/>
      <c r="AC7" s="60"/>
    </row>
    <row r="8" spans="1:30" s="17" customFormat="1" ht="25.5" customHeight="1" x14ac:dyDescent="0.2">
      <c r="A8" s="412" t="s">
        <v>60</v>
      </c>
      <c r="B8" s="412"/>
      <c r="C8" s="412"/>
      <c r="D8" s="413"/>
      <c r="E8" s="413"/>
      <c r="F8" s="413"/>
      <c r="G8" s="413"/>
      <c r="H8" s="413"/>
      <c r="I8" s="413"/>
      <c r="J8" s="413"/>
      <c r="K8" s="413"/>
      <c r="L8" s="413"/>
      <c r="M8" s="76"/>
      <c r="O8" s="27" t="s">
        <v>11</v>
      </c>
      <c r="P8" s="414">
        <v>0.41666666666666669</v>
      </c>
      <c r="Q8" s="414"/>
      <c r="S8" s="401"/>
      <c r="T8" s="402"/>
      <c r="U8" s="405"/>
      <c r="V8" s="406"/>
      <c r="AA8" s="60"/>
      <c r="AB8" s="60"/>
      <c r="AC8" s="60"/>
    </row>
    <row r="9" spans="1:30" s="17" customFormat="1" ht="39.950000000000003" customHeight="1" x14ac:dyDescent="0.2">
      <c r="A9" s="4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5"/>
      <c r="C9" s="415"/>
      <c r="D9" s="416" t="s">
        <v>48</v>
      </c>
      <c r="E9" s="417"/>
      <c r="F9" s="4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5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71"/>
      <c r="O9" s="31" t="s">
        <v>15</v>
      </c>
      <c r="P9" s="419"/>
      <c r="Q9" s="419"/>
      <c r="S9" s="401"/>
      <c r="T9" s="402"/>
      <c r="U9" s="407"/>
      <c r="V9" s="40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5"/>
      <c r="C10" s="415"/>
      <c r="D10" s="416"/>
      <c r="E10" s="417"/>
      <c r="F10" s="4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5"/>
      <c r="H10" s="420" t="str">
        <f>IFERROR(VLOOKUP($D$10,Proxy,2,FALSE),"")</f>
        <v/>
      </c>
      <c r="I10" s="420"/>
      <c r="J10" s="420"/>
      <c r="K10" s="420"/>
      <c r="L10" s="420"/>
      <c r="M10" s="72"/>
      <c r="O10" s="31" t="s">
        <v>35</v>
      </c>
      <c r="P10" s="421"/>
      <c r="Q10" s="421"/>
      <c r="T10" s="29" t="s">
        <v>12</v>
      </c>
      <c r="U10" s="422" t="s">
        <v>71</v>
      </c>
      <c r="V10" s="42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24"/>
      <c r="Q11" s="424"/>
      <c r="T11" s="29" t="s">
        <v>31</v>
      </c>
      <c r="U11" s="425" t="s">
        <v>57</v>
      </c>
      <c r="V11" s="42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26" t="s">
        <v>72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77"/>
      <c r="O12" s="27" t="s">
        <v>33</v>
      </c>
      <c r="P12" s="414"/>
      <c r="Q12" s="414"/>
      <c r="R12" s="28"/>
      <c r="S12"/>
      <c r="T12" s="29" t="s">
        <v>48</v>
      </c>
      <c r="U12" s="427"/>
      <c r="V12" s="427"/>
      <c r="W12"/>
      <c r="AA12" s="60"/>
      <c r="AB12" s="60"/>
      <c r="AC12" s="60"/>
    </row>
    <row r="13" spans="1:30" s="17" customFormat="1" ht="23.25" customHeight="1" x14ac:dyDescent="0.2">
      <c r="A13" s="426" t="s">
        <v>73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6"/>
      <c r="M13" s="77"/>
      <c r="N13" s="31"/>
      <c r="O13" s="31" t="s">
        <v>34</v>
      </c>
      <c r="P13" s="425"/>
      <c r="Q13" s="42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26" t="s">
        <v>74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6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8" t="s">
        <v>75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8"/>
      <c r="M15" s="78"/>
      <c r="N15"/>
      <c r="O15" s="429" t="s">
        <v>63</v>
      </c>
      <c r="P15" s="429"/>
      <c r="Q15" s="429"/>
      <c r="R15" s="429"/>
      <c r="S15" s="42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30"/>
      <c r="P16" s="430"/>
      <c r="Q16" s="430"/>
      <c r="R16" s="430"/>
      <c r="S16" s="43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2" t="s">
        <v>61</v>
      </c>
      <c r="B17" s="432" t="s">
        <v>51</v>
      </c>
      <c r="C17" s="433" t="s">
        <v>50</v>
      </c>
      <c r="D17" s="432" t="s">
        <v>52</v>
      </c>
      <c r="E17" s="432"/>
      <c r="F17" s="432" t="s">
        <v>24</v>
      </c>
      <c r="G17" s="432" t="s">
        <v>27</v>
      </c>
      <c r="H17" s="432" t="s">
        <v>25</v>
      </c>
      <c r="I17" s="432" t="s">
        <v>26</v>
      </c>
      <c r="J17" s="434" t="s">
        <v>16</v>
      </c>
      <c r="K17" s="434" t="s">
        <v>65</v>
      </c>
      <c r="L17" s="434" t="s">
        <v>2</v>
      </c>
      <c r="M17" s="434" t="s">
        <v>66</v>
      </c>
      <c r="N17" s="432" t="s">
        <v>28</v>
      </c>
      <c r="O17" s="432" t="s">
        <v>17</v>
      </c>
      <c r="P17" s="432"/>
      <c r="Q17" s="432"/>
      <c r="R17" s="432"/>
      <c r="S17" s="432"/>
      <c r="T17" s="431" t="s">
        <v>58</v>
      </c>
      <c r="U17" s="432"/>
      <c r="V17" s="432" t="s">
        <v>6</v>
      </c>
      <c r="W17" s="432" t="s">
        <v>44</v>
      </c>
      <c r="X17" s="436" t="s">
        <v>56</v>
      </c>
      <c r="Y17" s="432" t="s">
        <v>18</v>
      </c>
      <c r="Z17" s="438" t="s">
        <v>62</v>
      </c>
      <c r="AA17" s="438" t="s">
        <v>19</v>
      </c>
      <c r="AB17" s="439" t="s">
        <v>59</v>
      </c>
      <c r="AC17" s="440"/>
      <c r="AD17" s="441"/>
      <c r="AE17" s="445"/>
      <c r="BB17" s="446" t="s">
        <v>64</v>
      </c>
    </row>
    <row r="18" spans="1:67" ht="14.25" customHeight="1" x14ac:dyDescent="0.2">
      <c r="A18" s="432"/>
      <c r="B18" s="432"/>
      <c r="C18" s="433"/>
      <c r="D18" s="432"/>
      <c r="E18" s="432"/>
      <c r="F18" s="432" t="s">
        <v>20</v>
      </c>
      <c r="G18" s="432" t="s">
        <v>21</v>
      </c>
      <c r="H18" s="432" t="s">
        <v>22</v>
      </c>
      <c r="I18" s="432" t="s">
        <v>22</v>
      </c>
      <c r="J18" s="435"/>
      <c r="K18" s="435"/>
      <c r="L18" s="435"/>
      <c r="M18" s="435"/>
      <c r="N18" s="432"/>
      <c r="O18" s="432"/>
      <c r="P18" s="432"/>
      <c r="Q18" s="432"/>
      <c r="R18" s="432"/>
      <c r="S18" s="432"/>
      <c r="T18" s="36" t="s">
        <v>47</v>
      </c>
      <c r="U18" s="36" t="s">
        <v>46</v>
      </c>
      <c r="V18" s="432"/>
      <c r="W18" s="432"/>
      <c r="X18" s="437"/>
      <c r="Y18" s="432"/>
      <c r="Z18" s="438"/>
      <c r="AA18" s="438"/>
      <c r="AB18" s="442"/>
      <c r="AC18" s="443"/>
      <c r="AD18" s="444"/>
      <c r="AE18" s="445"/>
      <c r="BB18" s="446"/>
    </row>
    <row r="19" spans="1:67" ht="27.75" customHeight="1" x14ac:dyDescent="0.2">
      <c r="A19" s="447" t="s">
        <v>76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55"/>
      <c r="AA19" s="55"/>
    </row>
    <row r="20" spans="1:67" ht="16.5" customHeight="1" x14ac:dyDescent="0.25">
      <c r="A20" s="448" t="s">
        <v>76</v>
      </c>
      <c r="B20" s="448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66"/>
      <c r="AA20" s="66"/>
    </row>
    <row r="21" spans="1:67" ht="14.25" customHeight="1" x14ac:dyDescent="0.25">
      <c r="A21" s="449" t="s">
        <v>77</v>
      </c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49"/>
      <c r="U21" s="449"/>
      <c r="V21" s="449"/>
      <c r="W21" s="449"/>
      <c r="X21" s="449"/>
      <c r="Y21" s="449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50">
        <v>4607091389258</v>
      </c>
      <c r="E22" s="45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2"/>
      <c r="Q22" s="452"/>
      <c r="R22" s="452"/>
      <c r="S22" s="453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50">
        <v>4680115885004</v>
      </c>
      <c r="E23" s="450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2"/>
      <c r="Q23" s="452"/>
      <c r="R23" s="452"/>
      <c r="S23" s="453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58"/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9"/>
      <c r="O24" s="455" t="s">
        <v>43</v>
      </c>
      <c r="P24" s="456"/>
      <c r="Q24" s="456"/>
      <c r="R24" s="456"/>
      <c r="S24" s="456"/>
      <c r="T24" s="456"/>
      <c r="U24" s="457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58"/>
      <c r="B25" s="458"/>
      <c r="C25" s="458"/>
      <c r="D25" s="458"/>
      <c r="E25" s="458"/>
      <c r="F25" s="458"/>
      <c r="G25" s="458"/>
      <c r="H25" s="458"/>
      <c r="I25" s="458"/>
      <c r="J25" s="458"/>
      <c r="K25" s="458"/>
      <c r="L25" s="458"/>
      <c r="M25" s="458"/>
      <c r="N25" s="459"/>
      <c r="O25" s="455" t="s">
        <v>43</v>
      </c>
      <c r="P25" s="456"/>
      <c r="Q25" s="456"/>
      <c r="R25" s="456"/>
      <c r="S25" s="456"/>
      <c r="T25" s="456"/>
      <c r="U25" s="457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49" t="s">
        <v>85</v>
      </c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49"/>
      <c r="U26" s="449"/>
      <c r="V26" s="449"/>
      <c r="W26" s="449"/>
      <c r="X26" s="449"/>
      <c r="Y26" s="449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50">
        <v>4607091383881</v>
      </c>
      <c r="E27" s="45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2"/>
      <c r="Q27" s="452"/>
      <c r="R27" s="452"/>
      <c r="S27" s="453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50">
        <v>4607091388237</v>
      </c>
      <c r="E28" s="45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2"/>
      <c r="Q28" s="452"/>
      <c r="R28" s="452"/>
      <c r="S28" s="453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50">
        <v>4607091383935</v>
      </c>
      <c r="E29" s="45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2"/>
      <c r="Q29" s="452"/>
      <c r="R29" s="452"/>
      <c r="S29" s="453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50">
        <v>4607091383935</v>
      </c>
      <c r="E30" s="45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2"/>
      <c r="Q30" s="452"/>
      <c r="R30" s="452"/>
      <c r="S30" s="453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50">
        <v>4680115881990</v>
      </c>
      <c r="E31" s="45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64" t="s">
        <v>95</v>
      </c>
      <c r="P31" s="452"/>
      <c r="Q31" s="452"/>
      <c r="R31" s="452"/>
      <c r="S31" s="453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450">
        <v>4680115881853</v>
      </c>
      <c r="E32" s="45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52"/>
      <c r="Q32" s="452"/>
      <c r="R32" s="452"/>
      <c r="S32" s="453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450">
        <v>4680115881853</v>
      </c>
      <c r="E33" s="450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66" t="s">
        <v>99</v>
      </c>
      <c r="P33" s="452"/>
      <c r="Q33" s="452"/>
      <c r="R33" s="452"/>
      <c r="S33" s="453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50">
        <v>4607091383911</v>
      </c>
      <c r="E34" s="450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6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2"/>
      <c r="Q34" s="452"/>
      <c r="R34" s="452"/>
      <c r="S34" s="453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50">
        <v>4607091388244</v>
      </c>
      <c r="E35" s="450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2"/>
      <c r="Q35" s="452"/>
      <c r="R35" s="452"/>
      <c r="S35" s="453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58"/>
      <c r="B36" s="458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9"/>
      <c r="O36" s="455" t="s">
        <v>43</v>
      </c>
      <c r="P36" s="456"/>
      <c r="Q36" s="456"/>
      <c r="R36" s="456"/>
      <c r="S36" s="456"/>
      <c r="T36" s="456"/>
      <c r="U36" s="457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58"/>
      <c r="B37" s="458"/>
      <c r="C37" s="458"/>
      <c r="D37" s="458"/>
      <c r="E37" s="458"/>
      <c r="F37" s="458"/>
      <c r="G37" s="458"/>
      <c r="H37" s="458"/>
      <c r="I37" s="458"/>
      <c r="J37" s="458"/>
      <c r="K37" s="458"/>
      <c r="L37" s="458"/>
      <c r="M37" s="458"/>
      <c r="N37" s="459"/>
      <c r="O37" s="455" t="s">
        <v>43</v>
      </c>
      <c r="P37" s="456"/>
      <c r="Q37" s="456"/>
      <c r="R37" s="456"/>
      <c r="S37" s="456"/>
      <c r="T37" s="456"/>
      <c r="U37" s="457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49" t="s">
        <v>104</v>
      </c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49"/>
      <c r="U38" s="449"/>
      <c r="V38" s="449"/>
      <c r="W38" s="449"/>
      <c r="X38" s="449"/>
      <c r="Y38" s="449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50">
        <v>4607091388503</v>
      </c>
      <c r="E39" s="450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2"/>
      <c r="Q39" s="452"/>
      <c r="R39" s="452"/>
      <c r="S39" s="453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58"/>
      <c r="B40" s="458"/>
      <c r="C40" s="458"/>
      <c r="D40" s="458"/>
      <c r="E40" s="458"/>
      <c r="F40" s="458"/>
      <c r="G40" s="458"/>
      <c r="H40" s="458"/>
      <c r="I40" s="458"/>
      <c r="J40" s="458"/>
      <c r="K40" s="458"/>
      <c r="L40" s="458"/>
      <c r="M40" s="458"/>
      <c r="N40" s="459"/>
      <c r="O40" s="455" t="s">
        <v>43</v>
      </c>
      <c r="P40" s="456"/>
      <c r="Q40" s="456"/>
      <c r="R40" s="456"/>
      <c r="S40" s="456"/>
      <c r="T40" s="456"/>
      <c r="U40" s="457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58"/>
      <c r="B41" s="458"/>
      <c r="C41" s="458"/>
      <c r="D41" s="458"/>
      <c r="E41" s="458"/>
      <c r="F41" s="458"/>
      <c r="G41" s="458"/>
      <c r="H41" s="458"/>
      <c r="I41" s="458"/>
      <c r="J41" s="458"/>
      <c r="K41" s="458"/>
      <c r="L41" s="458"/>
      <c r="M41" s="458"/>
      <c r="N41" s="459"/>
      <c r="O41" s="455" t="s">
        <v>43</v>
      </c>
      <c r="P41" s="456"/>
      <c r="Q41" s="456"/>
      <c r="R41" s="456"/>
      <c r="S41" s="456"/>
      <c r="T41" s="456"/>
      <c r="U41" s="457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49" t="s">
        <v>109</v>
      </c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49"/>
      <c r="U42" s="449"/>
      <c r="V42" s="449"/>
      <c r="W42" s="449"/>
      <c r="X42" s="449"/>
      <c r="Y42" s="449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50">
        <v>4607091388282</v>
      </c>
      <c r="E43" s="450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2"/>
      <c r="Q43" s="452"/>
      <c r="R43" s="452"/>
      <c r="S43" s="453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58"/>
      <c r="B44" s="458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9"/>
      <c r="O44" s="455" t="s">
        <v>43</v>
      </c>
      <c r="P44" s="456"/>
      <c r="Q44" s="456"/>
      <c r="R44" s="456"/>
      <c r="S44" s="456"/>
      <c r="T44" s="456"/>
      <c r="U44" s="457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58"/>
      <c r="B45" s="458"/>
      <c r="C45" s="458"/>
      <c r="D45" s="458"/>
      <c r="E45" s="458"/>
      <c r="F45" s="458"/>
      <c r="G45" s="458"/>
      <c r="H45" s="458"/>
      <c r="I45" s="458"/>
      <c r="J45" s="458"/>
      <c r="K45" s="458"/>
      <c r="L45" s="458"/>
      <c r="M45" s="458"/>
      <c r="N45" s="459"/>
      <c r="O45" s="455" t="s">
        <v>43</v>
      </c>
      <c r="P45" s="456"/>
      <c r="Q45" s="456"/>
      <c r="R45" s="456"/>
      <c r="S45" s="456"/>
      <c r="T45" s="456"/>
      <c r="U45" s="457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49" t="s">
        <v>113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/>
      <c r="R46" s="449"/>
      <c r="S46" s="449"/>
      <c r="T46" s="449"/>
      <c r="U46" s="449"/>
      <c r="V46" s="449"/>
      <c r="W46" s="449"/>
      <c r="X46" s="449"/>
      <c r="Y46" s="449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50">
        <v>4607091389111</v>
      </c>
      <c r="E47" s="450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2"/>
      <c r="Q47" s="452"/>
      <c r="R47" s="452"/>
      <c r="S47" s="453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58"/>
      <c r="B48" s="458"/>
      <c r="C48" s="458"/>
      <c r="D48" s="458"/>
      <c r="E48" s="458"/>
      <c r="F48" s="458"/>
      <c r="G48" s="458"/>
      <c r="H48" s="458"/>
      <c r="I48" s="458"/>
      <c r="J48" s="458"/>
      <c r="K48" s="458"/>
      <c r="L48" s="458"/>
      <c r="M48" s="458"/>
      <c r="N48" s="459"/>
      <c r="O48" s="455" t="s">
        <v>43</v>
      </c>
      <c r="P48" s="456"/>
      <c r="Q48" s="456"/>
      <c r="R48" s="456"/>
      <c r="S48" s="456"/>
      <c r="T48" s="456"/>
      <c r="U48" s="457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58"/>
      <c r="B49" s="458"/>
      <c r="C49" s="458"/>
      <c r="D49" s="458"/>
      <c r="E49" s="458"/>
      <c r="F49" s="458"/>
      <c r="G49" s="458"/>
      <c r="H49" s="458"/>
      <c r="I49" s="458"/>
      <c r="J49" s="458"/>
      <c r="K49" s="458"/>
      <c r="L49" s="458"/>
      <c r="M49" s="458"/>
      <c r="N49" s="459"/>
      <c r="O49" s="455" t="s">
        <v>43</v>
      </c>
      <c r="P49" s="456"/>
      <c r="Q49" s="456"/>
      <c r="R49" s="456"/>
      <c r="S49" s="456"/>
      <c r="T49" s="456"/>
      <c r="U49" s="457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47" t="s">
        <v>116</v>
      </c>
      <c r="B50" s="447"/>
      <c r="C50" s="447"/>
      <c r="D50" s="447"/>
      <c r="E50" s="447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7"/>
      <c r="S50" s="447"/>
      <c r="T50" s="447"/>
      <c r="U50" s="447"/>
      <c r="V50" s="447"/>
      <c r="W50" s="447"/>
      <c r="X50" s="447"/>
      <c r="Y50" s="447"/>
      <c r="Z50" s="55"/>
      <c r="AA50" s="55"/>
    </row>
    <row r="51" spans="1:67" ht="16.5" customHeight="1" x14ac:dyDescent="0.25">
      <c r="A51" s="448" t="s">
        <v>117</v>
      </c>
      <c r="B51" s="448"/>
      <c r="C51" s="448"/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8"/>
      <c r="X51" s="448"/>
      <c r="Y51" s="448"/>
      <c r="Z51" s="66"/>
      <c r="AA51" s="66"/>
    </row>
    <row r="52" spans="1:67" ht="14.25" customHeight="1" x14ac:dyDescent="0.25">
      <c r="A52" s="449" t="s">
        <v>118</v>
      </c>
      <c r="B52" s="449"/>
      <c r="C52" s="449"/>
      <c r="D52" s="449"/>
      <c r="E52" s="449"/>
      <c r="F52" s="449"/>
      <c r="G52" s="449"/>
      <c r="H52" s="449"/>
      <c r="I52" s="449"/>
      <c r="J52" s="449"/>
      <c r="K52" s="449"/>
      <c r="L52" s="449"/>
      <c r="M52" s="449"/>
      <c r="N52" s="449"/>
      <c r="O52" s="449"/>
      <c r="P52" s="449"/>
      <c r="Q52" s="449"/>
      <c r="R52" s="449"/>
      <c r="S52" s="449"/>
      <c r="T52" s="449"/>
      <c r="U52" s="449"/>
      <c r="V52" s="449"/>
      <c r="W52" s="449"/>
      <c r="X52" s="449"/>
      <c r="Y52" s="449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50">
        <v>4680115881440</v>
      </c>
      <c r="E53" s="45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2"/>
      <c r="Q53" s="452"/>
      <c r="R53" s="452"/>
      <c r="S53" s="453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50">
        <v>4680115881433</v>
      </c>
      <c r="E54" s="450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2"/>
      <c r="Q54" s="452"/>
      <c r="R54" s="452"/>
      <c r="S54" s="453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58"/>
      <c r="B55" s="458"/>
      <c r="C55" s="458"/>
      <c r="D55" s="458"/>
      <c r="E55" s="458"/>
      <c r="F55" s="458"/>
      <c r="G55" s="458"/>
      <c r="H55" s="458"/>
      <c r="I55" s="458"/>
      <c r="J55" s="458"/>
      <c r="K55" s="458"/>
      <c r="L55" s="458"/>
      <c r="M55" s="458"/>
      <c r="N55" s="459"/>
      <c r="O55" s="455" t="s">
        <v>43</v>
      </c>
      <c r="P55" s="456"/>
      <c r="Q55" s="456"/>
      <c r="R55" s="456"/>
      <c r="S55" s="456"/>
      <c r="T55" s="456"/>
      <c r="U55" s="457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58"/>
      <c r="B56" s="458"/>
      <c r="C56" s="458"/>
      <c r="D56" s="458"/>
      <c r="E56" s="458"/>
      <c r="F56" s="458"/>
      <c r="G56" s="458"/>
      <c r="H56" s="458"/>
      <c r="I56" s="458"/>
      <c r="J56" s="458"/>
      <c r="K56" s="458"/>
      <c r="L56" s="458"/>
      <c r="M56" s="458"/>
      <c r="N56" s="459"/>
      <c r="O56" s="455" t="s">
        <v>43</v>
      </c>
      <c r="P56" s="456"/>
      <c r="Q56" s="456"/>
      <c r="R56" s="456"/>
      <c r="S56" s="456"/>
      <c r="T56" s="456"/>
      <c r="U56" s="457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48" t="s">
        <v>125</v>
      </c>
      <c r="B57" s="448"/>
      <c r="C57" s="448"/>
      <c r="D57" s="448"/>
      <c r="E57" s="448"/>
      <c r="F57" s="448"/>
      <c r="G57" s="448"/>
      <c r="H57" s="448"/>
      <c r="I57" s="448"/>
      <c r="J57" s="448"/>
      <c r="K57" s="448"/>
      <c r="L57" s="448"/>
      <c r="M57" s="448"/>
      <c r="N57" s="448"/>
      <c r="O57" s="448"/>
      <c r="P57" s="448"/>
      <c r="Q57" s="448"/>
      <c r="R57" s="448"/>
      <c r="S57" s="448"/>
      <c r="T57" s="448"/>
      <c r="U57" s="448"/>
      <c r="V57" s="448"/>
      <c r="W57" s="448"/>
      <c r="X57" s="448"/>
      <c r="Y57" s="448"/>
      <c r="Z57" s="66"/>
      <c r="AA57" s="66"/>
    </row>
    <row r="58" spans="1:67" ht="14.25" customHeight="1" x14ac:dyDescent="0.25">
      <c r="A58" s="449" t="s">
        <v>126</v>
      </c>
      <c r="B58" s="449"/>
      <c r="C58" s="449"/>
      <c r="D58" s="449"/>
      <c r="E58" s="449"/>
      <c r="F58" s="449"/>
      <c r="G58" s="449"/>
      <c r="H58" s="449"/>
      <c r="I58" s="449"/>
      <c r="J58" s="449"/>
      <c r="K58" s="449"/>
      <c r="L58" s="449"/>
      <c r="M58" s="449"/>
      <c r="N58" s="449"/>
      <c r="O58" s="449"/>
      <c r="P58" s="449"/>
      <c r="Q58" s="449"/>
      <c r="R58" s="449"/>
      <c r="S58" s="449"/>
      <c r="T58" s="449"/>
      <c r="U58" s="449"/>
      <c r="V58" s="449"/>
      <c r="W58" s="449"/>
      <c r="X58" s="449"/>
      <c r="Y58" s="449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50">
        <v>4680115881426</v>
      </c>
      <c r="E59" s="450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4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2"/>
      <c r="Q59" s="452"/>
      <c r="R59" s="452"/>
      <c r="S59" s="453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50">
        <v>4680115881426</v>
      </c>
      <c r="E60" s="450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4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2"/>
      <c r="Q60" s="452"/>
      <c r="R60" s="452"/>
      <c r="S60" s="453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50">
        <v>4680115881419</v>
      </c>
      <c r="E61" s="450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4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2"/>
      <c r="Q61" s="452"/>
      <c r="R61" s="452"/>
      <c r="S61" s="453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50">
        <v>4680115881525</v>
      </c>
      <c r="E62" s="450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477" t="s">
        <v>135</v>
      </c>
      <c r="P62" s="452"/>
      <c r="Q62" s="452"/>
      <c r="R62" s="452"/>
      <c r="S62" s="453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58"/>
      <c r="B63" s="458"/>
      <c r="C63" s="458"/>
      <c r="D63" s="458"/>
      <c r="E63" s="458"/>
      <c r="F63" s="458"/>
      <c r="G63" s="458"/>
      <c r="H63" s="458"/>
      <c r="I63" s="458"/>
      <c r="J63" s="458"/>
      <c r="K63" s="458"/>
      <c r="L63" s="458"/>
      <c r="M63" s="458"/>
      <c r="N63" s="459"/>
      <c r="O63" s="455" t="s">
        <v>43</v>
      </c>
      <c r="P63" s="456"/>
      <c r="Q63" s="456"/>
      <c r="R63" s="456"/>
      <c r="S63" s="456"/>
      <c r="T63" s="456"/>
      <c r="U63" s="457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58"/>
      <c r="B64" s="458"/>
      <c r="C64" s="458"/>
      <c r="D64" s="458"/>
      <c r="E64" s="458"/>
      <c r="F64" s="458"/>
      <c r="G64" s="458"/>
      <c r="H64" s="458"/>
      <c r="I64" s="458"/>
      <c r="J64" s="458"/>
      <c r="K64" s="458"/>
      <c r="L64" s="458"/>
      <c r="M64" s="458"/>
      <c r="N64" s="459"/>
      <c r="O64" s="455" t="s">
        <v>43</v>
      </c>
      <c r="P64" s="456"/>
      <c r="Q64" s="456"/>
      <c r="R64" s="456"/>
      <c r="S64" s="456"/>
      <c r="T64" s="456"/>
      <c r="U64" s="457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48" t="s">
        <v>116</v>
      </c>
      <c r="B65" s="448"/>
      <c r="C65" s="448"/>
      <c r="D65" s="448"/>
      <c r="E65" s="448"/>
      <c r="F65" s="448"/>
      <c r="G65" s="448"/>
      <c r="H65" s="448"/>
      <c r="I65" s="448"/>
      <c r="J65" s="448"/>
      <c r="K65" s="448"/>
      <c r="L65" s="448"/>
      <c r="M65" s="448"/>
      <c r="N65" s="448"/>
      <c r="O65" s="448"/>
      <c r="P65" s="448"/>
      <c r="Q65" s="448"/>
      <c r="R65" s="448"/>
      <c r="S65" s="448"/>
      <c r="T65" s="448"/>
      <c r="U65" s="448"/>
      <c r="V65" s="448"/>
      <c r="W65" s="448"/>
      <c r="X65" s="448"/>
      <c r="Y65" s="448"/>
      <c r="Z65" s="66"/>
      <c r="AA65" s="66"/>
    </row>
    <row r="66" spans="1:67" ht="14.25" customHeight="1" x14ac:dyDescent="0.25">
      <c r="A66" s="449" t="s">
        <v>126</v>
      </c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P66" s="449"/>
      <c r="Q66" s="449"/>
      <c r="R66" s="449"/>
      <c r="S66" s="449"/>
      <c r="T66" s="449"/>
      <c r="U66" s="449"/>
      <c r="V66" s="449"/>
      <c r="W66" s="449"/>
      <c r="X66" s="449"/>
      <c r="Y66" s="449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50">
        <v>4607091382945</v>
      </c>
      <c r="E67" s="450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2"/>
      <c r="Q67" s="452"/>
      <c r="R67" s="452"/>
      <c r="S67" s="453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6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6" si="8">IFERROR(W67*I67/H67,"0")</f>
        <v>0</v>
      </c>
      <c r="BM67" s="80">
        <f t="shared" ref="BM67:BM86" si="9">IFERROR(X67*I67/H67,"0")</f>
        <v>0</v>
      </c>
      <c r="BN67" s="80">
        <f t="shared" ref="BN67:BN86" si="10">IFERROR(1/J67*(W67/H67),"0")</f>
        <v>0</v>
      </c>
      <c r="BO67" s="80">
        <f t="shared" ref="BO67:BO86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50">
        <v>4607091385670</v>
      </c>
      <c r="E68" s="45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2"/>
      <c r="Q68" s="452"/>
      <c r="R68" s="452"/>
      <c r="S68" s="453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50">
        <v>4607091385670</v>
      </c>
      <c r="E69" s="450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2"/>
      <c r="Q69" s="452"/>
      <c r="R69" s="452"/>
      <c r="S69" s="453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50">
        <v>4680115883956</v>
      </c>
      <c r="E70" s="450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48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2"/>
      <c r="Q70" s="452"/>
      <c r="R70" s="452"/>
      <c r="S70" s="453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50">
        <v>4680115881327</v>
      </c>
      <c r="E71" s="450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4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2"/>
      <c r="Q71" s="452"/>
      <c r="R71" s="452"/>
      <c r="S71" s="453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50">
        <v>4680115882133</v>
      </c>
      <c r="E72" s="450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2"/>
      <c r="Q72" s="452"/>
      <c r="R72" s="452"/>
      <c r="S72" s="453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50">
        <v>4680115882133</v>
      </c>
      <c r="E73" s="450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4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2"/>
      <c r="Q73" s="452"/>
      <c r="R73" s="452"/>
      <c r="S73" s="453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50">
        <v>4607091382952</v>
      </c>
      <c r="E74" s="450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2"/>
      <c r="Q74" s="452"/>
      <c r="R74" s="452"/>
      <c r="S74" s="453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50">
        <v>4607091385687</v>
      </c>
      <c r="E75" s="450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2"/>
      <c r="Q75" s="452"/>
      <c r="R75" s="452"/>
      <c r="S75" s="453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0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50">
        <v>4680115882539</v>
      </c>
      <c r="E76" s="450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4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2"/>
      <c r="Q76" s="452"/>
      <c r="R76" s="452"/>
      <c r="S76" s="453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50">
        <v>4607091384604</v>
      </c>
      <c r="E77" s="450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2"/>
      <c r="Q77" s="452"/>
      <c r="R77" s="452"/>
      <c r="S77" s="453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50">
        <v>4680115880283</v>
      </c>
      <c r="E78" s="450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4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2"/>
      <c r="Q78" s="452"/>
      <c r="R78" s="452"/>
      <c r="S78" s="453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50">
        <v>4680115883949</v>
      </c>
      <c r="E79" s="450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2"/>
      <c r="Q79" s="452"/>
      <c r="R79" s="452"/>
      <c r="S79" s="453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162</v>
      </c>
      <c r="B80" s="64" t="s">
        <v>163</v>
      </c>
      <c r="C80" s="37">
        <v>4301011443</v>
      </c>
      <c r="D80" s="450">
        <v>4680115881303</v>
      </c>
      <c r="E80" s="450"/>
      <c r="F80" s="63">
        <v>0.45</v>
      </c>
      <c r="G80" s="38">
        <v>10</v>
      </c>
      <c r="H80" s="63">
        <v>4.5</v>
      </c>
      <c r="I80" s="63">
        <v>4.71</v>
      </c>
      <c r="J80" s="38">
        <v>120</v>
      </c>
      <c r="K80" s="38" t="s">
        <v>81</v>
      </c>
      <c r="L80" s="39" t="s">
        <v>146</v>
      </c>
      <c r="M80" s="39"/>
      <c r="N80" s="38">
        <v>50</v>
      </c>
      <c r="O80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52"/>
      <c r="Q80" s="452"/>
      <c r="R80" s="452"/>
      <c r="S80" s="453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4301011562</v>
      </c>
      <c r="D81" s="450">
        <v>4680115882577</v>
      </c>
      <c r="E81" s="450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108</v>
      </c>
      <c r="M81" s="39"/>
      <c r="N81" s="38">
        <v>90</v>
      </c>
      <c r="O81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52"/>
      <c r="Q81" s="452"/>
      <c r="R81" s="452"/>
      <c r="S81" s="453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166</v>
      </c>
      <c r="C82" s="37">
        <v>4301011564</v>
      </c>
      <c r="D82" s="450">
        <v>4680115882577</v>
      </c>
      <c r="E82" s="450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52"/>
      <c r="Q82" s="452"/>
      <c r="R82" s="452"/>
      <c r="S82" s="453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168</v>
      </c>
      <c r="C83" s="37">
        <v>4301011432</v>
      </c>
      <c r="D83" s="450">
        <v>4680115882720</v>
      </c>
      <c r="E83" s="450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121</v>
      </c>
      <c r="M83" s="39"/>
      <c r="N83" s="38">
        <v>90</v>
      </c>
      <c r="O83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52"/>
      <c r="Q83" s="452"/>
      <c r="R83" s="452"/>
      <c r="S83" s="453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4301011417</v>
      </c>
      <c r="D84" s="450">
        <v>4680115880269</v>
      </c>
      <c r="E84" s="450"/>
      <c r="F84" s="63">
        <v>0.375</v>
      </c>
      <c r="G84" s="38">
        <v>10</v>
      </c>
      <c r="H84" s="63">
        <v>3.75</v>
      </c>
      <c r="I84" s="63">
        <v>3.96</v>
      </c>
      <c r="J84" s="38">
        <v>120</v>
      </c>
      <c r="K84" s="38" t="s">
        <v>81</v>
      </c>
      <c r="L84" s="39" t="s">
        <v>141</v>
      </c>
      <c r="M84" s="39"/>
      <c r="N84" s="38">
        <v>50</v>
      </c>
      <c r="O84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52"/>
      <c r="Q84" s="452"/>
      <c r="R84" s="452"/>
      <c r="S84" s="453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171</v>
      </c>
      <c r="B85" s="64" t="s">
        <v>172</v>
      </c>
      <c r="C85" s="37">
        <v>4301011415</v>
      </c>
      <c r="D85" s="450">
        <v>4680115880429</v>
      </c>
      <c r="E85" s="45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52"/>
      <c r="Q85" s="452"/>
      <c r="R85" s="452"/>
      <c r="S85" s="453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4301011462</v>
      </c>
      <c r="D86" s="450">
        <v>4680115881457</v>
      </c>
      <c r="E86" s="450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52"/>
      <c r="Q86" s="452"/>
      <c r="R86" s="452"/>
      <c r="S86" s="453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x14ac:dyDescent="0.2">
      <c r="A87" s="458"/>
      <c r="B87" s="458"/>
      <c r="C87" s="458"/>
      <c r="D87" s="458"/>
      <c r="E87" s="458"/>
      <c r="F87" s="458"/>
      <c r="G87" s="458"/>
      <c r="H87" s="458"/>
      <c r="I87" s="458"/>
      <c r="J87" s="458"/>
      <c r="K87" s="458"/>
      <c r="L87" s="458"/>
      <c r="M87" s="458"/>
      <c r="N87" s="459"/>
      <c r="O87" s="455" t="s">
        <v>43</v>
      </c>
      <c r="P87" s="456"/>
      <c r="Q87" s="456"/>
      <c r="R87" s="456"/>
      <c r="S87" s="456"/>
      <c r="T87" s="456"/>
      <c r="U87" s="457"/>
      <c r="V87" s="43" t="s">
        <v>42</v>
      </c>
      <c r="W87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458"/>
      <c r="B88" s="458"/>
      <c r="C88" s="458"/>
      <c r="D88" s="458"/>
      <c r="E88" s="458"/>
      <c r="F88" s="458"/>
      <c r="G88" s="458"/>
      <c r="H88" s="458"/>
      <c r="I88" s="458"/>
      <c r="J88" s="458"/>
      <c r="K88" s="458"/>
      <c r="L88" s="458"/>
      <c r="M88" s="458"/>
      <c r="N88" s="459"/>
      <c r="O88" s="455" t="s">
        <v>43</v>
      </c>
      <c r="P88" s="456"/>
      <c r="Q88" s="456"/>
      <c r="R88" s="456"/>
      <c r="S88" s="456"/>
      <c r="T88" s="456"/>
      <c r="U88" s="457"/>
      <c r="V88" s="43" t="s">
        <v>0</v>
      </c>
      <c r="W88" s="44">
        <f>IFERROR(SUM(W67:W86),"0")</f>
        <v>0</v>
      </c>
      <c r="X88" s="44">
        <f>IFERROR(SUM(X67:X86),"0")</f>
        <v>0</v>
      </c>
      <c r="Y88" s="43"/>
      <c r="Z88" s="68"/>
      <c r="AA88" s="68"/>
    </row>
    <row r="89" spans="1:67" ht="14.25" customHeight="1" x14ac:dyDescent="0.25">
      <c r="A89" s="449" t="s">
        <v>118</v>
      </c>
      <c r="B89" s="449"/>
      <c r="C89" s="449"/>
      <c r="D89" s="449"/>
      <c r="E89" s="449"/>
      <c r="F89" s="449"/>
      <c r="G89" s="449"/>
      <c r="H89" s="449"/>
      <c r="I89" s="449"/>
      <c r="J89" s="449"/>
      <c r="K89" s="449"/>
      <c r="L89" s="449"/>
      <c r="M89" s="449"/>
      <c r="N89" s="449"/>
      <c r="O89" s="449"/>
      <c r="P89" s="449"/>
      <c r="Q89" s="449"/>
      <c r="R89" s="449"/>
      <c r="S89" s="449"/>
      <c r="T89" s="449"/>
      <c r="U89" s="449"/>
      <c r="V89" s="449"/>
      <c r="W89" s="449"/>
      <c r="X89" s="449"/>
      <c r="Y89" s="449"/>
      <c r="Z89" s="67"/>
      <c r="AA89" s="67"/>
    </row>
    <row r="90" spans="1:67" ht="16.5" customHeight="1" x14ac:dyDescent="0.25">
      <c r="A90" s="64" t="s">
        <v>175</v>
      </c>
      <c r="B90" s="64" t="s">
        <v>176</v>
      </c>
      <c r="C90" s="37">
        <v>4301020235</v>
      </c>
      <c r="D90" s="450">
        <v>4680115881488</v>
      </c>
      <c r="E90" s="450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122</v>
      </c>
      <c r="L90" s="39" t="s">
        <v>121</v>
      </c>
      <c r="M90" s="39"/>
      <c r="N90" s="38">
        <v>50</v>
      </c>
      <c r="O90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52"/>
      <c r="Q90" s="452"/>
      <c r="R90" s="452"/>
      <c r="S90" s="453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IFERROR(IF(X90=0,"",ROUNDUP(X90/H90,0)*0.02175),"")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177</v>
      </c>
      <c r="B91" s="64" t="s">
        <v>178</v>
      </c>
      <c r="C91" s="37">
        <v>4301020258</v>
      </c>
      <c r="D91" s="450">
        <v>4680115882775</v>
      </c>
      <c r="E91" s="450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141</v>
      </c>
      <c r="M91" s="39"/>
      <c r="N91" s="38">
        <v>50</v>
      </c>
      <c r="O91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52"/>
      <c r="Q91" s="452"/>
      <c r="R91" s="452"/>
      <c r="S91" s="453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4301020217</v>
      </c>
      <c r="D92" s="450">
        <v>4680115880658</v>
      </c>
      <c r="E92" s="450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121</v>
      </c>
      <c r="M92" s="39"/>
      <c r="N92" s="38">
        <v>50</v>
      </c>
      <c r="O92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52"/>
      <c r="Q92" s="452"/>
      <c r="R92" s="452"/>
      <c r="S92" s="453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458"/>
      <c r="B93" s="458"/>
      <c r="C93" s="458"/>
      <c r="D93" s="458"/>
      <c r="E93" s="458"/>
      <c r="F93" s="458"/>
      <c r="G93" s="458"/>
      <c r="H93" s="458"/>
      <c r="I93" s="458"/>
      <c r="J93" s="458"/>
      <c r="K93" s="458"/>
      <c r="L93" s="458"/>
      <c r="M93" s="458"/>
      <c r="N93" s="459"/>
      <c r="O93" s="455" t="s">
        <v>43</v>
      </c>
      <c r="P93" s="456"/>
      <c r="Q93" s="456"/>
      <c r="R93" s="456"/>
      <c r="S93" s="456"/>
      <c r="T93" s="456"/>
      <c r="U93" s="457"/>
      <c r="V93" s="43" t="s">
        <v>42</v>
      </c>
      <c r="W93" s="44">
        <f>IFERROR(W90/H90,"0")+IFERROR(W91/H91,"0")+IFERROR(W92/H92,"0")</f>
        <v>0</v>
      </c>
      <c r="X93" s="44">
        <f>IFERROR(X90/H90,"0")+IFERROR(X91/H91,"0")+IFERROR(X92/H92,"0")</f>
        <v>0</v>
      </c>
      <c r="Y93" s="44">
        <f>IFERROR(IF(Y90="",0,Y90),"0")+IFERROR(IF(Y91="",0,Y91),"0")+IFERROR(IF(Y92="",0,Y92),"0")</f>
        <v>0</v>
      </c>
      <c r="Z93" s="68"/>
      <c r="AA93" s="68"/>
    </row>
    <row r="94" spans="1:67" x14ac:dyDescent="0.2">
      <c r="A94" s="458"/>
      <c r="B94" s="458"/>
      <c r="C94" s="458"/>
      <c r="D94" s="458"/>
      <c r="E94" s="458"/>
      <c r="F94" s="458"/>
      <c r="G94" s="458"/>
      <c r="H94" s="458"/>
      <c r="I94" s="458"/>
      <c r="J94" s="458"/>
      <c r="K94" s="458"/>
      <c r="L94" s="458"/>
      <c r="M94" s="458"/>
      <c r="N94" s="459"/>
      <c r="O94" s="455" t="s">
        <v>43</v>
      </c>
      <c r="P94" s="456"/>
      <c r="Q94" s="456"/>
      <c r="R94" s="456"/>
      <c r="S94" s="456"/>
      <c r="T94" s="456"/>
      <c r="U94" s="457"/>
      <c r="V94" s="43" t="s">
        <v>0</v>
      </c>
      <c r="W94" s="44">
        <f>IFERROR(SUM(W90:W92),"0")</f>
        <v>0</v>
      </c>
      <c r="X94" s="44">
        <f>IFERROR(SUM(X90:X92),"0")</f>
        <v>0</v>
      </c>
      <c r="Y94" s="43"/>
      <c r="Z94" s="68"/>
      <c r="AA94" s="68"/>
    </row>
    <row r="95" spans="1:67" ht="14.25" customHeight="1" x14ac:dyDescent="0.25">
      <c r="A95" s="449" t="s">
        <v>77</v>
      </c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67"/>
      <c r="AA95" s="67"/>
    </row>
    <row r="96" spans="1:67" ht="16.5" customHeight="1" x14ac:dyDescent="0.25">
      <c r="A96" s="64" t="s">
        <v>181</v>
      </c>
      <c r="B96" s="64" t="s">
        <v>182</v>
      </c>
      <c r="C96" s="37">
        <v>4301030895</v>
      </c>
      <c r="D96" s="450">
        <v>4607091387667</v>
      </c>
      <c r="E96" s="45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122</v>
      </c>
      <c r="L96" s="39" t="s">
        <v>121</v>
      </c>
      <c r="M96" s="39"/>
      <c r="N96" s="38">
        <v>40</v>
      </c>
      <c r="O96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52"/>
      <c r="Q96" s="452"/>
      <c r="R96" s="452"/>
      <c r="S96" s="453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183</v>
      </c>
      <c r="B97" s="64" t="s">
        <v>184</v>
      </c>
      <c r="C97" s="37">
        <v>4301030961</v>
      </c>
      <c r="D97" s="450">
        <v>4607091387636</v>
      </c>
      <c r="E97" s="450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52"/>
      <c r="Q97" s="452"/>
      <c r="R97" s="452"/>
      <c r="S97" s="453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185</v>
      </c>
      <c r="B98" s="64" t="s">
        <v>186</v>
      </c>
      <c r="C98" s="37">
        <v>4301030963</v>
      </c>
      <c r="D98" s="450">
        <v>4607091382426</v>
      </c>
      <c r="E98" s="450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122</v>
      </c>
      <c r="L98" s="39" t="s">
        <v>80</v>
      </c>
      <c r="M98" s="39"/>
      <c r="N98" s="38">
        <v>40</v>
      </c>
      <c r="O98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52"/>
      <c r="Q98" s="452"/>
      <c r="R98" s="452"/>
      <c r="S98" s="453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187</v>
      </c>
      <c r="B99" s="64" t="s">
        <v>188</v>
      </c>
      <c r="C99" s="37">
        <v>4301030962</v>
      </c>
      <c r="D99" s="450">
        <v>4607091386547</v>
      </c>
      <c r="E99" s="450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52"/>
      <c r="Q99" s="452"/>
      <c r="R99" s="452"/>
      <c r="S99" s="453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4301030964</v>
      </c>
      <c r="D100" s="450">
        <v>4607091382464</v>
      </c>
      <c r="E100" s="450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52"/>
      <c r="Q100" s="452"/>
      <c r="R100" s="452"/>
      <c r="S100" s="453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4301031234</v>
      </c>
      <c r="D101" s="450">
        <v>4680115883444</v>
      </c>
      <c r="E101" s="45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108</v>
      </c>
      <c r="M101" s="39"/>
      <c r="N101" s="38">
        <v>90</v>
      </c>
      <c r="O101" s="5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52"/>
      <c r="Q101" s="452"/>
      <c r="R101" s="452"/>
      <c r="S101" s="453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191</v>
      </c>
      <c r="B102" s="64" t="s">
        <v>193</v>
      </c>
      <c r="C102" s="37">
        <v>4301031235</v>
      </c>
      <c r="D102" s="450">
        <v>4680115883444</v>
      </c>
      <c r="E102" s="450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5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2"/>
      <c r="Q102" s="452"/>
      <c r="R102" s="452"/>
      <c r="S102" s="453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458"/>
      <c r="B103" s="458"/>
      <c r="C103" s="458"/>
      <c r="D103" s="458"/>
      <c r="E103" s="458"/>
      <c r="F103" s="458"/>
      <c r="G103" s="458"/>
      <c r="H103" s="458"/>
      <c r="I103" s="458"/>
      <c r="J103" s="458"/>
      <c r="K103" s="458"/>
      <c r="L103" s="458"/>
      <c r="M103" s="458"/>
      <c r="N103" s="459"/>
      <c r="O103" s="455" t="s">
        <v>43</v>
      </c>
      <c r="P103" s="456"/>
      <c r="Q103" s="456"/>
      <c r="R103" s="456"/>
      <c r="S103" s="456"/>
      <c r="T103" s="456"/>
      <c r="U103" s="457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458"/>
      <c r="B104" s="458"/>
      <c r="C104" s="458"/>
      <c r="D104" s="458"/>
      <c r="E104" s="458"/>
      <c r="F104" s="458"/>
      <c r="G104" s="458"/>
      <c r="H104" s="458"/>
      <c r="I104" s="458"/>
      <c r="J104" s="458"/>
      <c r="K104" s="458"/>
      <c r="L104" s="458"/>
      <c r="M104" s="458"/>
      <c r="N104" s="459"/>
      <c r="O104" s="455" t="s">
        <v>43</v>
      </c>
      <c r="P104" s="456"/>
      <c r="Q104" s="456"/>
      <c r="R104" s="456"/>
      <c r="S104" s="456"/>
      <c r="T104" s="456"/>
      <c r="U104" s="457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449" t="s">
        <v>85</v>
      </c>
      <c r="B105" s="449"/>
      <c r="C105" s="449"/>
      <c r="D105" s="449"/>
      <c r="E105" s="449"/>
      <c r="F105" s="449"/>
      <c r="G105" s="449"/>
      <c r="H105" s="449"/>
      <c r="I105" s="449"/>
      <c r="J105" s="449"/>
      <c r="K105" s="449"/>
      <c r="L105" s="449"/>
      <c r="M105" s="449"/>
      <c r="N105" s="449"/>
      <c r="O105" s="449"/>
      <c r="P105" s="449"/>
      <c r="Q105" s="449"/>
      <c r="R105" s="449"/>
      <c r="S105" s="449"/>
      <c r="T105" s="449"/>
      <c r="U105" s="449"/>
      <c r="V105" s="449"/>
      <c r="W105" s="449"/>
      <c r="X105" s="449"/>
      <c r="Y105" s="449"/>
      <c r="Z105" s="67"/>
      <c r="AA105" s="67"/>
    </row>
    <row r="106" spans="1:67" ht="27" customHeight="1" x14ac:dyDescent="0.25">
      <c r="A106" s="64" t="s">
        <v>194</v>
      </c>
      <c r="B106" s="64" t="s">
        <v>195</v>
      </c>
      <c r="C106" s="37">
        <v>4301051437</v>
      </c>
      <c r="D106" s="450">
        <v>4607091386967</v>
      </c>
      <c r="E106" s="450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122</v>
      </c>
      <c r="L106" s="39" t="s">
        <v>141</v>
      </c>
      <c r="M106" s="39"/>
      <c r="N106" s="38">
        <v>45</v>
      </c>
      <c r="O106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452"/>
      <c r="Q106" s="452"/>
      <c r="R106" s="452"/>
      <c r="S106" s="453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20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20" si="19">IFERROR(W106*I106/H106,"0")</f>
        <v>0</v>
      </c>
      <c r="BM106" s="80">
        <f t="shared" ref="BM106:BM120" si="20">IFERROR(X106*I106/H106,"0")</f>
        <v>0</v>
      </c>
      <c r="BN106" s="80">
        <f t="shared" ref="BN106:BN120" si="21">IFERROR(1/J106*(W106/H106),"0")</f>
        <v>0</v>
      </c>
      <c r="BO106" s="80">
        <f t="shared" ref="BO106:BO120" si="22">IFERROR(1/J106*(X106/H106),"0")</f>
        <v>0</v>
      </c>
    </row>
    <row r="107" spans="1:67" ht="27" customHeight="1" x14ac:dyDescent="0.25">
      <c r="A107" s="64" t="s">
        <v>194</v>
      </c>
      <c r="B107" s="64" t="s">
        <v>196</v>
      </c>
      <c r="C107" s="37">
        <v>4301051543</v>
      </c>
      <c r="D107" s="450">
        <v>4607091386967</v>
      </c>
      <c r="E107" s="450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122</v>
      </c>
      <c r="L107" s="39" t="s">
        <v>80</v>
      </c>
      <c r="M107" s="39"/>
      <c r="N107" s="38">
        <v>45</v>
      </c>
      <c r="O107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452"/>
      <c r="Q107" s="452"/>
      <c r="R107" s="452"/>
      <c r="S107" s="453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197</v>
      </c>
      <c r="B108" s="64" t="s">
        <v>198</v>
      </c>
      <c r="C108" s="37">
        <v>4301051611</v>
      </c>
      <c r="D108" s="450">
        <v>4607091385304</v>
      </c>
      <c r="E108" s="450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40</v>
      </c>
      <c r="O108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52"/>
      <c r="Q108" s="452"/>
      <c r="R108" s="452"/>
      <c r="S108" s="453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4301051648</v>
      </c>
      <c r="D109" s="450">
        <v>4607091386264</v>
      </c>
      <c r="E109" s="450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52"/>
      <c r="Q109" s="452"/>
      <c r="R109" s="452"/>
      <c r="S109" s="453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4301051476</v>
      </c>
      <c r="D110" s="450">
        <v>4680115882584</v>
      </c>
      <c r="E110" s="450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108</v>
      </c>
      <c r="M110" s="39"/>
      <c r="N110" s="38">
        <v>60</v>
      </c>
      <c r="O110" s="51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52"/>
      <c r="Q110" s="452"/>
      <c r="R110" s="452"/>
      <c r="S110" s="453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201</v>
      </c>
      <c r="B111" s="64" t="s">
        <v>203</v>
      </c>
      <c r="C111" s="37">
        <v>4301051477</v>
      </c>
      <c r="D111" s="450">
        <v>4680115882584</v>
      </c>
      <c r="E111" s="450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2"/>
      <c r="Q111" s="452"/>
      <c r="R111" s="452"/>
      <c r="S111" s="453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204</v>
      </c>
      <c r="B112" s="64" t="s">
        <v>205</v>
      </c>
      <c r="C112" s="37">
        <v>4301051436</v>
      </c>
      <c r="D112" s="450">
        <v>4607091385731</v>
      </c>
      <c r="E112" s="450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141</v>
      </c>
      <c r="M112" s="39"/>
      <c r="N112" s="38">
        <v>45</v>
      </c>
      <c r="O112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52"/>
      <c r="Q112" s="452"/>
      <c r="R112" s="452"/>
      <c r="S112" s="453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4301051438</v>
      </c>
      <c r="D113" s="450">
        <v>4680115880894</v>
      </c>
      <c r="E113" s="450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452"/>
      <c r="Q113" s="452"/>
      <c r="R113" s="452"/>
      <c r="S113" s="453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4301051439</v>
      </c>
      <c r="D114" s="450">
        <v>4680115880214</v>
      </c>
      <c r="E114" s="450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52"/>
      <c r="Q114" s="452"/>
      <c r="R114" s="452"/>
      <c r="S114" s="453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210</v>
      </c>
      <c r="B115" s="64" t="s">
        <v>211</v>
      </c>
      <c r="C115" s="37">
        <v>4301051842</v>
      </c>
      <c r="D115" s="450">
        <v>4680115885233</v>
      </c>
      <c r="E115" s="450"/>
      <c r="F115" s="63">
        <v>0.2</v>
      </c>
      <c r="G115" s="38">
        <v>6</v>
      </c>
      <c r="H115" s="63">
        <v>1.2</v>
      </c>
      <c r="I115" s="63">
        <v>1.3</v>
      </c>
      <c r="J115" s="38">
        <v>234</v>
      </c>
      <c r="K115" s="38" t="s">
        <v>84</v>
      </c>
      <c r="L115" s="39" t="s">
        <v>141</v>
      </c>
      <c r="M115" s="39"/>
      <c r="N115" s="38">
        <v>40</v>
      </c>
      <c r="O115" s="517" t="s">
        <v>212</v>
      </c>
      <c r="P115" s="452"/>
      <c r="Q115" s="452"/>
      <c r="R115" s="452"/>
      <c r="S115" s="453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IFERROR(IF(X115=0,"",ROUNDUP(X115/H115,0)*0.00502),"")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213</v>
      </c>
      <c r="B116" s="64" t="s">
        <v>214</v>
      </c>
      <c r="C116" s="37">
        <v>4301051820</v>
      </c>
      <c r="D116" s="450">
        <v>4680115884915</v>
      </c>
      <c r="E116" s="450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141</v>
      </c>
      <c r="M116" s="39"/>
      <c r="N116" s="38">
        <v>40</v>
      </c>
      <c r="O116" s="518" t="s">
        <v>215</v>
      </c>
      <c r="P116" s="452"/>
      <c r="Q116" s="452"/>
      <c r="R116" s="452"/>
      <c r="S116" s="453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216</v>
      </c>
      <c r="B117" s="64" t="s">
        <v>217</v>
      </c>
      <c r="C117" s="37">
        <v>4301051313</v>
      </c>
      <c r="D117" s="450">
        <v>4607091385427</v>
      </c>
      <c r="E117" s="450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52"/>
      <c r="Q117" s="452"/>
      <c r="R117" s="452"/>
      <c r="S117" s="453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4301051480</v>
      </c>
      <c r="D118" s="450">
        <v>4680115882645</v>
      </c>
      <c r="E118" s="450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52"/>
      <c r="Q118" s="452"/>
      <c r="R118" s="452"/>
      <c r="S118" s="453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4301051837</v>
      </c>
      <c r="D119" s="450">
        <v>4680115884311</v>
      </c>
      <c r="E119" s="450"/>
      <c r="F119" s="63">
        <v>0.3</v>
      </c>
      <c r="G119" s="38">
        <v>6</v>
      </c>
      <c r="H119" s="63">
        <v>1.8</v>
      </c>
      <c r="I119" s="63">
        <v>2.0659999999999998</v>
      </c>
      <c r="J119" s="38">
        <v>156</v>
      </c>
      <c r="K119" s="38" t="s">
        <v>81</v>
      </c>
      <c r="L119" s="39" t="s">
        <v>141</v>
      </c>
      <c r="M119" s="39"/>
      <c r="N119" s="38">
        <v>40</v>
      </c>
      <c r="O119" s="521" t="s">
        <v>222</v>
      </c>
      <c r="P119" s="452"/>
      <c r="Q119" s="452"/>
      <c r="R119" s="452"/>
      <c r="S119" s="453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223</v>
      </c>
      <c r="B120" s="64" t="s">
        <v>224</v>
      </c>
      <c r="C120" s="37">
        <v>4301051827</v>
      </c>
      <c r="D120" s="450">
        <v>4680115884403</v>
      </c>
      <c r="E120" s="450"/>
      <c r="F120" s="63">
        <v>0.3</v>
      </c>
      <c r="G120" s="38">
        <v>6</v>
      </c>
      <c r="H120" s="63">
        <v>1.8</v>
      </c>
      <c r="I120" s="63">
        <v>2</v>
      </c>
      <c r="J120" s="38">
        <v>156</v>
      </c>
      <c r="K120" s="38" t="s">
        <v>81</v>
      </c>
      <c r="L120" s="39" t="s">
        <v>80</v>
      </c>
      <c r="M120" s="39"/>
      <c r="N120" s="38">
        <v>40</v>
      </c>
      <c r="O120" s="522" t="s">
        <v>225</v>
      </c>
      <c r="P120" s="452"/>
      <c r="Q120" s="452"/>
      <c r="R120" s="452"/>
      <c r="S120" s="453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x14ac:dyDescent="0.2">
      <c r="A121" s="458"/>
      <c r="B121" s="458"/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9"/>
      <c r="O121" s="455" t="s">
        <v>43</v>
      </c>
      <c r="P121" s="456"/>
      <c r="Q121" s="456"/>
      <c r="R121" s="456"/>
      <c r="S121" s="456"/>
      <c r="T121" s="456"/>
      <c r="U121" s="457"/>
      <c r="V121" s="43" t="s">
        <v>42</v>
      </c>
      <c r="W121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8"/>
      <c r="AA121" s="68"/>
    </row>
    <row r="122" spans="1:67" x14ac:dyDescent="0.2">
      <c r="A122" s="458"/>
      <c r="B122" s="458"/>
      <c r="C122" s="458"/>
      <c r="D122" s="458"/>
      <c r="E122" s="458"/>
      <c r="F122" s="458"/>
      <c r="G122" s="458"/>
      <c r="H122" s="458"/>
      <c r="I122" s="458"/>
      <c r="J122" s="458"/>
      <c r="K122" s="458"/>
      <c r="L122" s="458"/>
      <c r="M122" s="458"/>
      <c r="N122" s="459"/>
      <c r="O122" s="455" t="s">
        <v>43</v>
      </c>
      <c r="P122" s="456"/>
      <c r="Q122" s="456"/>
      <c r="R122" s="456"/>
      <c r="S122" s="456"/>
      <c r="T122" s="456"/>
      <c r="U122" s="457"/>
      <c r="V122" s="43" t="s">
        <v>0</v>
      </c>
      <c r="W122" s="44">
        <f>IFERROR(SUM(W106:W120),"0")</f>
        <v>0</v>
      </c>
      <c r="X122" s="44">
        <f>IFERROR(SUM(X106:X120),"0")</f>
        <v>0</v>
      </c>
      <c r="Y122" s="43"/>
      <c r="Z122" s="68"/>
      <c r="AA122" s="68"/>
    </row>
    <row r="123" spans="1:67" ht="14.25" customHeight="1" x14ac:dyDescent="0.25">
      <c r="A123" s="449" t="s">
        <v>226</v>
      </c>
      <c r="B123" s="449"/>
      <c r="C123" s="449"/>
      <c r="D123" s="449"/>
      <c r="E123" s="449"/>
      <c r="F123" s="449"/>
      <c r="G123" s="449"/>
      <c r="H123" s="449"/>
      <c r="I123" s="449"/>
      <c r="J123" s="449"/>
      <c r="K123" s="449"/>
      <c r="L123" s="449"/>
      <c r="M123" s="449"/>
      <c r="N123" s="449"/>
      <c r="O123" s="449"/>
      <c r="P123" s="449"/>
      <c r="Q123" s="449"/>
      <c r="R123" s="449"/>
      <c r="S123" s="449"/>
      <c r="T123" s="449"/>
      <c r="U123" s="449"/>
      <c r="V123" s="449"/>
      <c r="W123" s="449"/>
      <c r="X123" s="449"/>
      <c r="Y123" s="449"/>
      <c r="Z123" s="67"/>
      <c r="AA123" s="67"/>
    </row>
    <row r="124" spans="1:67" ht="27" customHeight="1" x14ac:dyDescent="0.25">
      <c r="A124" s="64" t="s">
        <v>227</v>
      </c>
      <c r="B124" s="64" t="s">
        <v>228</v>
      </c>
      <c r="C124" s="37">
        <v>4301060371</v>
      </c>
      <c r="D124" s="450">
        <v>4680115881532</v>
      </c>
      <c r="E124" s="450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122</v>
      </c>
      <c r="L124" s="39" t="s">
        <v>80</v>
      </c>
      <c r="M124" s="39"/>
      <c r="N124" s="38">
        <v>30</v>
      </c>
      <c r="O124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52"/>
      <c r="Q124" s="452"/>
      <c r="R124" s="452"/>
      <c r="S124" s="453"/>
      <c r="T124" s="40" t="s">
        <v>48</v>
      </c>
      <c r="U124" s="40" t="s">
        <v>48</v>
      </c>
      <c r="V124" s="41" t="s">
        <v>0</v>
      </c>
      <c r="W124" s="59">
        <v>0</v>
      </c>
      <c r="X124" s="56">
        <f>IFERROR(IF(W124="",0,CEILING((W124/$H124),1)*$H124),"")</f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>IFERROR(W124*I124/H124,"0")</f>
        <v>0</v>
      </c>
      <c r="BM124" s="80">
        <f>IFERROR(X124*I124/H124,"0")</f>
        <v>0</v>
      </c>
      <c r="BN124" s="80">
        <f>IFERROR(1/J124*(W124/H124),"0")</f>
        <v>0</v>
      </c>
      <c r="BO124" s="80">
        <f>IFERROR(1/J124*(X124/H124),"0")</f>
        <v>0</v>
      </c>
    </row>
    <row r="125" spans="1:67" ht="27" customHeight="1" x14ac:dyDescent="0.25">
      <c r="A125" s="64" t="s">
        <v>227</v>
      </c>
      <c r="B125" s="64" t="s">
        <v>229</v>
      </c>
      <c r="C125" s="37">
        <v>4301060366</v>
      </c>
      <c r="D125" s="450">
        <v>4680115881532</v>
      </c>
      <c r="E125" s="450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122</v>
      </c>
      <c r="L125" s="39" t="s">
        <v>80</v>
      </c>
      <c r="M125" s="39"/>
      <c r="N125" s="38">
        <v>30</v>
      </c>
      <c r="O125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52"/>
      <c r="Q125" s="452"/>
      <c r="R125" s="452"/>
      <c r="S125" s="453"/>
      <c r="T125" s="40" t="s">
        <v>48</v>
      </c>
      <c r="U125" s="40" t="s">
        <v>48</v>
      </c>
      <c r="V125" s="41" t="s">
        <v>0</v>
      </c>
      <c r="W125" s="59">
        <v>0</v>
      </c>
      <c r="X125" s="56">
        <f>IFERROR(IF(W125="",0,CEILING((W125/$H125),1)*$H125),"")</f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>IFERROR(W125*I125/H125,"0")</f>
        <v>0</v>
      </c>
      <c r="BM125" s="80">
        <f>IFERROR(X125*I125/H125,"0")</f>
        <v>0</v>
      </c>
      <c r="BN125" s="80">
        <f>IFERROR(1/J125*(W125/H125),"0")</f>
        <v>0</v>
      </c>
      <c r="BO125" s="80">
        <f>IFERROR(1/J125*(X125/H125),"0")</f>
        <v>0</v>
      </c>
    </row>
    <row r="126" spans="1:67" ht="27" customHeight="1" x14ac:dyDescent="0.25">
      <c r="A126" s="64" t="s">
        <v>230</v>
      </c>
      <c r="B126" s="64" t="s">
        <v>231</v>
      </c>
      <c r="C126" s="37">
        <v>4301060356</v>
      </c>
      <c r="D126" s="450">
        <v>4680115882652</v>
      </c>
      <c r="E126" s="450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81</v>
      </c>
      <c r="L126" s="39" t="s">
        <v>80</v>
      </c>
      <c r="M126" s="39"/>
      <c r="N126" s="38">
        <v>40</v>
      </c>
      <c r="O126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452"/>
      <c r="Q126" s="452"/>
      <c r="R126" s="452"/>
      <c r="S126" s="453"/>
      <c r="T126" s="40" t="s">
        <v>48</v>
      </c>
      <c r="U126" s="40" t="s">
        <v>48</v>
      </c>
      <c r="V126" s="41" t="s">
        <v>0</v>
      </c>
      <c r="W126" s="59">
        <v>0</v>
      </c>
      <c r="X126" s="56">
        <f>IFERROR(IF(W126="",0,CEILING((W126/$H126),1)*$H126),"")</f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>IFERROR(W126*I126/H126,"0")</f>
        <v>0</v>
      </c>
      <c r="BM126" s="80">
        <f>IFERROR(X126*I126/H126,"0")</f>
        <v>0</v>
      </c>
      <c r="BN126" s="80">
        <f>IFERROR(1/J126*(W126/H126),"0")</f>
        <v>0</v>
      </c>
      <c r="BO126" s="80">
        <f>IFERROR(1/J126*(X126/H126),"0")</f>
        <v>0</v>
      </c>
    </row>
    <row r="127" spans="1:67" ht="16.5" customHeight="1" x14ac:dyDescent="0.25">
      <c r="A127" s="64" t="s">
        <v>232</v>
      </c>
      <c r="B127" s="64" t="s">
        <v>233</v>
      </c>
      <c r="C127" s="37">
        <v>4301060309</v>
      </c>
      <c r="D127" s="450">
        <v>4680115880238</v>
      </c>
      <c r="E127" s="450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452"/>
      <c r="Q127" s="452"/>
      <c r="R127" s="452"/>
      <c r="S127" s="453"/>
      <c r="T127" s="40" t="s">
        <v>48</v>
      </c>
      <c r="U127" s="40" t="s">
        <v>48</v>
      </c>
      <c r="V127" s="41" t="s">
        <v>0</v>
      </c>
      <c r="W127" s="59">
        <v>0</v>
      </c>
      <c r="X127" s="56">
        <f>IFERROR(IF(W127="",0,CEILING((W127/$H127),1)*$H127),"")</f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>IFERROR(W127*I127/H127,"0")</f>
        <v>0</v>
      </c>
      <c r="BM127" s="80">
        <f>IFERROR(X127*I127/H127,"0")</f>
        <v>0</v>
      </c>
      <c r="BN127" s="80">
        <f>IFERROR(1/J127*(W127/H127),"0")</f>
        <v>0</v>
      </c>
      <c r="BO127" s="80">
        <f>IFERROR(1/J127*(X127/H127),"0")</f>
        <v>0</v>
      </c>
    </row>
    <row r="128" spans="1:67" ht="27" customHeight="1" x14ac:dyDescent="0.25">
      <c r="A128" s="64" t="s">
        <v>234</v>
      </c>
      <c r="B128" s="64" t="s">
        <v>235</v>
      </c>
      <c r="C128" s="37">
        <v>4301060351</v>
      </c>
      <c r="D128" s="450">
        <v>4680115881464</v>
      </c>
      <c r="E128" s="450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81</v>
      </c>
      <c r="L128" s="39" t="s">
        <v>141</v>
      </c>
      <c r="M128" s="39"/>
      <c r="N128" s="38">
        <v>30</v>
      </c>
      <c r="O128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452"/>
      <c r="Q128" s="452"/>
      <c r="R128" s="452"/>
      <c r="S128" s="453"/>
      <c r="T128" s="40" t="s">
        <v>48</v>
      </c>
      <c r="U128" s="40" t="s">
        <v>48</v>
      </c>
      <c r="V128" s="41" t="s">
        <v>0</v>
      </c>
      <c r="W128" s="59">
        <v>0</v>
      </c>
      <c r="X128" s="56">
        <f>IFERROR(IF(W128="",0,CEILING((W128/$H128),1)*$H128),"")</f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>IFERROR(W128*I128/H128,"0")</f>
        <v>0</v>
      </c>
      <c r="BM128" s="80">
        <f>IFERROR(X128*I128/H128,"0")</f>
        <v>0</v>
      </c>
      <c r="BN128" s="80">
        <f>IFERROR(1/J128*(W128/H128),"0")</f>
        <v>0</v>
      </c>
      <c r="BO128" s="80">
        <f>IFERROR(1/J128*(X128/H128),"0")</f>
        <v>0</v>
      </c>
    </row>
    <row r="129" spans="1:67" x14ac:dyDescent="0.2">
      <c r="A129" s="458"/>
      <c r="B129" s="458"/>
      <c r="C129" s="458"/>
      <c r="D129" s="458"/>
      <c r="E129" s="458"/>
      <c r="F129" s="458"/>
      <c r="G129" s="458"/>
      <c r="H129" s="458"/>
      <c r="I129" s="458"/>
      <c r="J129" s="458"/>
      <c r="K129" s="458"/>
      <c r="L129" s="458"/>
      <c r="M129" s="458"/>
      <c r="N129" s="459"/>
      <c r="O129" s="455" t="s">
        <v>43</v>
      </c>
      <c r="P129" s="456"/>
      <c r="Q129" s="456"/>
      <c r="R129" s="456"/>
      <c r="S129" s="456"/>
      <c r="T129" s="456"/>
      <c r="U129" s="457"/>
      <c r="V129" s="43" t="s">
        <v>42</v>
      </c>
      <c r="W129" s="44">
        <f>IFERROR(W124/H124,"0")+IFERROR(W125/H125,"0")+IFERROR(W126/H126,"0")+IFERROR(W127/H127,"0")+IFERROR(W128/H128,"0")</f>
        <v>0</v>
      </c>
      <c r="X129" s="44">
        <f>IFERROR(X124/H124,"0")+IFERROR(X125/H125,"0")+IFERROR(X126/H126,"0")+IFERROR(X127/H127,"0")+IFERROR(X128/H128,"0")</f>
        <v>0</v>
      </c>
      <c r="Y129" s="44">
        <f>IFERROR(IF(Y124="",0,Y124),"0")+IFERROR(IF(Y125="",0,Y125),"0")+IFERROR(IF(Y126="",0,Y126),"0")+IFERROR(IF(Y127="",0,Y127),"0")+IFERROR(IF(Y128="",0,Y128),"0")</f>
        <v>0</v>
      </c>
      <c r="Z129" s="68"/>
      <c r="AA129" s="68"/>
    </row>
    <row r="130" spans="1:67" x14ac:dyDescent="0.2">
      <c r="A130" s="458"/>
      <c r="B130" s="458"/>
      <c r="C130" s="458"/>
      <c r="D130" s="458"/>
      <c r="E130" s="458"/>
      <c r="F130" s="458"/>
      <c r="G130" s="458"/>
      <c r="H130" s="458"/>
      <c r="I130" s="458"/>
      <c r="J130" s="458"/>
      <c r="K130" s="458"/>
      <c r="L130" s="458"/>
      <c r="M130" s="458"/>
      <c r="N130" s="459"/>
      <c r="O130" s="455" t="s">
        <v>43</v>
      </c>
      <c r="P130" s="456"/>
      <c r="Q130" s="456"/>
      <c r="R130" s="456"/>
      <c r="S130" s="456"/>
      <c r="T130" s="456"/>
      <c r="U130" s="457"/>
      <c r="V130" s="43" t="s">
        <v>0</v>
      </c>
      <c r="W130" s="44">
        <f>IFERROR(SUM(W124:W128),"0")</f>
        <v>0</v>
      </c>
      <c r="X130" s="44">
        <f>IFERROR(SUM(X124:X128),"0")</f>
        <v>0</v>
      </c>
      <c r="Y130" s="43"/>
      <c r="Z130" s="68"/>
      <c r="AA130" s="68"/>
    </row>
    <row r="131" spans="1:67" ht="16.5" customHeight="1" x14ac:dyDescent="0.25">
      <c r="A131" s="448" t="s">
        <v>236</v>
      </c>
      <c r="B131" s="448"/>
      <c r="C131" s="448"/>
      <c r="D131" s="448"/>
      <c r="E131" s="448"/>
      <c r="F131" s="448"/>
      <c r="G131" s="448"/>
      <c r="H131" s="448"/>
      <c r="I131" s="448"/>
      <c r="J131" s="448"/>
      <c r="K131" s="448"/>
      <c r="L131" s="448"/>
      <c r="M131" s="448"/>
      <c r="N131" s="448"/>
      <c r="O131" s="448"/>
      <c r="P131" s="448"/>
      <c r="Q131" s="448"/>
      <c r="R131" s="448"/>
      <c r="S131" s="448"/>
      <c r="T131" s="448"/>
      <c r="U131" s="448"/>
      <c r="V131" s="448"/>
      <c r="W131" s="448"/>
      <c r="X131" s="448"/>
      <c r="Y131" s="448"/>
      <c r="Z131" s="66"/>
      <c r="AA131" s="66"/>
    </row>
    <row r="132" spans="1:67" ht="14.25" customHeight="1" x14ac:dyDescent="0.25">
      <c r="A132" s="449" t="s">
        <v>85</v>
      </c>
      <c r="B132" s="449"/>
      <c r="C132" s="449"/>
      <c r="D132" s="449"/>
      <c r="E132" s="449"/>
      <c r="F132" s="449"/>
      <c r="G132" s="449"/>
      <c r="H132" s="449"/>
      <c r="I132" s="449"/>
      <c r="J132" s="449"/>
      <c r="K132" s="449"/>
      <c r="L132" s="449"/>
      <c r="M132" s="449"/>
      <c r="N132" s="449"/>
      <c r="O132" s="449"/>
      <c r="P132" s="449"/>
      <c r="Q132" s="449"/>
      <c r="R132" s="449"/>
      <c r="S132" s="449"/>
      <c r="T132" s="449"/>
      <c r="U132" s="449"/>
      <c r="V132" s="449"/>
      <c r="W132" s="449"/>
      <c r="X132" s="449"/>
      <c r="Y132" s="449"/>
      <c r="Z132" s="67"/>
      <c r="AA132" s="67"/>
    </row>
    <row r="133" spans="1:67" ht="27" customHeight="1" x14ac:dyDescent="0.25">
      <c r="A133" s="64" t="s">
        <v>237</v>
      </c>
      <c r="B133" s="64" t="s">
        <v>238</v>
      </c>
      <c r="C133" s="37">
        <v>4301051360</v>
      </c>
      <c r="D133" s="450">
        <v>4607091385168</v>
      </c>
      <c r="E133" s="450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122</v>
      </c>
      <c r="L133" s="39" t="s">
        <v>141</v>
      </c>
      <c r="M133" s="39"/>
      <c r="N133" s="38">
        <v>45</v>
      </c>
      <c r="O133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452"/>
      <c r="Q133" s="452"/>
      <c r="R133" s="452"/>
      <c r="S133" s="453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IFERROR(IF(X133=0,"",ROUNDUP(X133/H133,0)*0.02175),"")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27" customHeight="1" x14ac:dyDescent="0.25">
      <c r="A134" s="64" t="s">
        <v>237</v>
      </c>
      <c r="B134" s="64" t="s">
        <v>239</v>
      </c>
      <c r="C134" s="37">
        <v>4301051612</v>
      </c>
      <c r="D134" s="450">
        <v>4607091385168</v>
      </c>
      <c r="E134" s="450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122</v>
      </c>
      <c r="L134" s="39" t="s">
        <v>80</v>
      </c>
      <c r="M134" s="39"/>
      <c r="N134" s="38">
        <v>45</v>
      </c>
      <c r="O134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52"/>
      <c r="Q134" s="452"/>
      <c r="R134" s="452"/>
      <c r="S134" s="453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240</v>
      </c>
      <c r="B135" s="64" t="s">
        <v>241</v>
      </c>
      <c r="C135" s="37">
        <v>4301051362</v>
      </c>
      <c r="D135" s="450">
        <v>4607091383256</v>
      </c>
      <c r="E135" s="450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81</v>
      </c>
      <c r="L135" s="39" t="s">
        <v>141</v>
      </c>
      <c r="M135" s="39"/>
      <c r="N135" s="38">
        <v>45</v>
      </c>
      <c r="O135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452"/>
      <c r="Q135" s="452"/>
      <c r="R135" s="452"/>
      <c r="S135" s="453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242</v>
      </c>
      <c r="B136" s="64" t="s">
        <v>243</v>
      </c>
      <c r="C136" s="37">
        <v>4301051358</v>
      </c>
      <c r="D136" s="450">
        <v>4607091385748</v>
      </c>
      <c r="E136" s="450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81</v>
      </c>
      <c r="L136" s="39" t="s">
        <v>141</v>
      </c>
      <c r="M136" s="39"/>
      <c r="N136" s="38">
        <v>45</v>
      </c>
      <c r="O136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452"/>
      <c r="Q136" s="452"/>
      <c r="R136" s="452"/>
      <c r="S136" s="453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244</v>
      </c>
      <c r="B137" s="64" t="s">
        <v>245</v>
      </c>
      <c r="C137" s="37">
        <v>4301051738</v>
      </c>
      <c r="D137" s="450">
        <v>4680115884533</v>
      </c>
      <c r="E137" s="450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81</v>
      </c>
      <c r="L137" s="39" t="s">
        <v>80</v>
      </c>
      <c r="M137" s="39"/>
      <c r="N137" s="38">
        <v>45</v>
      </c>
      <c r="O137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452"/>
      <c r="Q137" s="452"/>
      <c r="R137" s="452"/>
      <c r="S137" s="453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x14ac:dyDescent="0.2">
      <c r="A138" s="458"/>
      <c r="B138" s="458"/>
      <c r="C138" s="458"/>
      <c r="D138" s="458"/>
      <c r="E138" s="458"/>
      <c r="F138" s="458"/>
      <c r="G138" s="458"/>
      <c r="H138" s="458"/>
      <c r="I138" s="458"/>
      <c r="J138" s="458"/>
      <c r="K138" s="458"/>
      <c r="L138" s="458"/>
      <c r="M138" s="458"/>
      <c r="N138" s="459"/>
      <c r="O138" s="455" t="s">
        <v>43</v>
      </c>
      <c r="P138" s="456"/>
      <c r="Q138" s="456"/>
      <c r="R138" s="456"/>
      <c r="S138" s="456"/>
      <c r="T138" s="456"/>
      <c r="U138" s="457"/>
      <c r="V138" s="43" t="s">
        <v>42</v>
      </c>
      <c r="W138" s="44">
        <f>IFERROR(W133/H133,"0")+IFERROR(W134/H134,"0")+IFERROR(W135/H135,"0")+IFERROR(W136/H136,"0")+IFERROR(W137/H137,"0")</f>
        <v>0</v>
      </c>
      <c r="X138" s="44">
        <f>IFERROR(X133/H133,"0")+IFERROR(X134/H134,"0")+IFERROR(X135/H135,"0")+IFERROR(X136/H136,"0")+IFERROR(X137/H137,"0")</f>
        <v>0</v>
      </c>
      <c r="Y138" s="44">
        <f>IFERROR(IF(Y133="",0,Y133),"0")+IFERROR(IF(Y134="",0,Y134),"0")+IFERROR(IF(Y135="",0,Y135),"0")+IFERROR(IF(Y136="",0,Y136),"0")+IFERROR(IF(Y137="",0,Y137),"0")</f>
        <v>0</v>
      </c>
      <c r="Z138" s="68"/>
      <c r="AA138" s="68"/>
    </row>
    <row r="139" spans="1:67" x14ac:dyDescent="0.2">
      <c r="A139" s="458"/>
      <c r="B139" s="458"/>
      <c r="C139" s="458"/>
      <c r="D139" s="458"/>
      <c r="E139" s="458"/>
      <c r="F139" s="458"/>
      <c r="G139" s="458"/>
      <c r="H139" s="458"/>
      <c r="I139" s="458"/>
      <c r="J139" s="458"/>
      <c r="K139" s="458"/>
      <c r="L139" s="458"/>
      <c r="M139" s="458"/>
      <c r="N139" s="459"/>
      <c r="O139" s="455" t="s">
        <v>43</v>
      </c>
      <c r="P139" s="456"/>
      <c r="Q139" s="456"/>
      <c r="R139" s="456"/>
      <c r="S139" s="456"/>
      <c r="T139" s="456"/>
      <c r="U139" s="457"/>
      <c r="V139" s="43" t="s">
        <v>0</v>
      </c>
      <c r="W139" s="44">
        <f>IFERROR(SUM(W133:W137),"0")</f>
        <v>0</v>
      </c>
      <c r="X139" s="44">
        <f>IFERROR(SUM(X133:X137),"0")</f>
        <v>0</v>
      </c>
      <c r="Y139" s="43"/>
      <c r="Z139" s="68"/>
      <c r="AA139" s="68"/>
    </row>
    <row r="140" spans="1:67" ht="27.75" customHeight="1" x14ac:dyDescent="0.2">
      <c r="A140" s="447" t="s">
        <v>246</v>
      </c>
      <c r="B140" s="447"/>
      <c r="C140" s="447"/>
      <c r="D140" s="447"/>
      <c r="E140" s="447"/>
      <c r="F140" s="447"/>
      <c r="G140" s="447"/>
      <c r="H140" s="447"/>
      <c r="I140" s="447"/>
      <c r="J140" s="447"/>
      <c r="K140" s="447"/>
      <c r="L140" s="447"/>
      <c r="M140" s="447"/>
      <c r="N140" s="447"/>
      <c r="O140" s="447"/>
      <c r="P140" s="447"/>
      <c r="Q140" s="447"/>
      <c r="R140" s="447"/>
      <c r="S140" s="447"/>
      <c r="T140" s="447"/>
      <c r="U140" s="447"/>
      <c r="V140" s="447"/>
      <c r="W140" s="447"/>
      <c r="X140" s="447"/>
      <c r="Y140" s="447"/>
      <c r="Z140" s="55"/>
      <c r="AA140" s="55"/>
    </row>
    <row r="141" spans="1:67" ht="16.5" customHeight="1" x14ac:dyDescent="0.25">
      <c r="A141" s="448" t="s">
        <v>247</v>
      </c>
      <c r="B141" s="448"/>
      <c r="C141" s="448"/>
      <c r="D141" s="448"/>
      <c r="E141" s="448"/>
      <c r="F141" s="448"/>
      <c r="G141" s="448"/>
      <c r="H141" s="448"/>
      <c r="I141" s="448"/>
      <c r="J141" s="448"/>
      <c r="K141" s="448"/>
      <c r="L141" s="448"/>
      <c r="M141" s="448"/>
      <c r="N141" s="448"/>
      <c r="O141" s="448"/>
      <c r="P141" s="448"/>
      <c r="Q141" s="448"/>
      <c r="R141" s="448"/>
      <c r="S141" s="448"/>
      <c r="T141" s="448"/>
      <c r="U141" s="448"/>
      <c r="V141" s="448"/>
      <c r="W141" s="448"/>
      <c r="X141" s="448"/>
      <c r="Y141" s="448"/>
      <c r="Z141" s="66"/>
      <c r="AA141" s="66"/>
    </row>
    <row r="142" spans="1:67" ht="14.25" customHeight="1" x14ac:dyDescent="0.25">
      <c r="A142" s="449" t="s">
        <v>126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67"/>
      <c r="AA142" s="67"/>
    </row>
    <row r="143" spans="1:67" ht="27" customHeight="1" x14ac:dyDescent="0.25">
      <c r="A143" s="64" t="s">
        <v>248</v>
      </c>
      <c r="B143" s="64" t="s">
        <v>249</v>
      </c>
      <c r="C143" s="37">
        <v>4301011223</v>
      </c>
      <c r="D143" s="450">
        <v>4607091383423</v>
      </c>
      <c r="E143" s="450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122</v>
      </c>
      <c r="L143" s="39" t="s">
        <v>141</v>
      </c>
      <c r="M143" s="39"/>
      <c r="N143" s="38">
        <v>35</v>
      </c>
      <c r="O143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452"/>
      <c r="Q143" s="452"/>
      <c r="R143" s="452"/>
      <c r="S143" s="453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27" customHeight="1" x14ac:dyDescent="0.25">
      <c r="A144" s="64" t="s">
        <v>250</v>
      </c>
      <c r="B144" s="64" t="s">
        <v>251</v>
      </c>
      <c r="C144" s="37">
        <v>4301011876</v>
      </c>
      <c r="D144" s="450">
        <v>4680115885707</v>
      </c>
      <c r="E144" s="450"/>
      <c r="F144" s="63">
        <v>0.9</v>
      </c>
      <c r="G144" s="38">
        <v>10</v>
      </c>
      <c r="H144" s="63">
        <v>9</v>
      </c>
      <c r="I144" s="63">
        <v>9.48</v>
      </c>
      <c r="J144" s="38">
        <v>56</v>
      </c>
      <c r="K144" s="38" t="s">
        <v>122</v>
      </c>
      <c r="L144" s="39" t="s">
        <v>121</v>
      </c>
      <c r="M144" s="39"/>
      <c r="N144" s="38">
        <v>31</v>
      </c>
      <c r="O144" s="534" t="s">
        <v>252</v>
      </c>
      <c r="P144" s="452"/>
      <c r="Q144" s="452"/>
      <c r="R144" s="452"/>
      <c r="S144" s="453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253</v>
      </c>
      <c r="B145" s="64" t="s">
        <v>254</v>
      </c>
      <c r="C145" s="37">
        <v>4301011878</v>
      </c>
      <c r="D145" s="450">
        <v>4680115885660</v>
      </c>
      <c r="E145" s="45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8" t="s">
        <v>122</v>
      </c>
      <c r="L145" s="39" t="s">
        <v>80</v>
      </c>
      <c r="M145" s="39"/>
      <c r="N145" s="38">
        <v>35</v>
      </c>
      <c r="O145" s="535" t="s">
        <v>255</v>
      </c>
      <c r="P145" s="452"/>
      <c r="Q145" s="452"/>
      <c r="R145" s="452"/>
      <c r="S145" s="453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256</v>
      </c>
      <c r="B146" s="64" t="s">
        <v>257</v>
      </c>
      <c r="C146" s="37">
        <v>4301011879</v>
      </c>
      <c r="D146" s="450">
        <v>4680115885691</v>
      </c>
      <c r="E146" s="450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8" t="s">
        <v>122</v>
      </c>
      <c r="L146" s="39" t="s">
        <v>80</v>
      </c>
      <c r="M146" s="39"/>
      <c r="N146" s="38">
        <v>30</v>
      </c>
      <c r="O146" s="536" t="s">
        <v>258</v>
      </c>
      <c r="P146" s="452"/>
      <c r="Q146" s="452"/>
      <c r="R146" s="452"/>
      <c r="S146" s="453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259</v>
      </c>
      <c r="B147" s="64" t="s">
        <v>260</v>
      </c>
      <c r="C147" s="37">
        <v>4301011877</v>
      </c>
      <c r="D147" s="450">
        <v>4680115885714</v>
      </c>
      <c r="E147" s="450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122</v>
      </c>
      <c r="L147" s="39" t="s">
        <v>121</v>
      </c>
      <c r="M147" s="39"/>
      <c r="N147" s="38">
        <v>31</v>
      </c>
      <c r="O147" s="537" t="s">
        <v>261</v>
      </c>
      <c r="P147" s="452"/>
      <c r="Q147" s="452"/>
      <c r="R147" s="452"/>
      <c r="S147" s="453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x14ac:dyDescent="0.2">
      <c r="A148" s="458"/>
      <c r="B148" s="458"/>
      <c r="C148" s="458"/>
      <c r="D148" s="458"/>
      <c r="E148" s="458"/>
      <c r="F148" s="458"/>
      <c r="G148" s="458"/>
      <c r="H148" s="458"/>
      <c r="I148" s="458"/>
      <c r="J148" s="458"/>
      <c r="K148" s="458"/>
      <c r="L148" s="458"/>
      <c r="M148" s="458"/>
      <c r="N148" s="459"/>
      <c r="O148" s="455" t="s">
        <v>43</v>
      </c>
      <c r="P148" s="456"/>
      <c r="Q148" s="456"/>
      <c r="R148" s="456"/>
      <c r="S148" s="456"/>
      <c r="T148" s="456"/>
      <c r="U148" s="457"/>
      <c r="V148" s="43" t="s">
        <v>42</v>
      </c>
      <c r="W148" s="44">
        <f>IFERROR(W143/H143,"0")+IFERROR(W144/H144,"0")+IFERROR(W145/H145,"0")+IFERROR(W146/H146,"0")+IFERROR(W147/H147,"0")</f>
        <v>0</v>
      </c>
      <c r="X148" s="44">
        <f>IFERROR(X143/H143,"0")+IFERROR(X144/H144,"0")+IFERROR(X145/H145,"0")+IFERROR(X146/H146,"0")+IFERROR(X147/H147,"0")</f>
        <v>0</v>
      </c>
      <c r="Y148" s="44">
        <f>IFERROR(IF(Y143="",0,Y143),"0")+IFERROR(IF(Y144="",0,Y144),"0")+IFERROR(IF(Y145="",0,Y145),"0")+IFERROR(IF(Y146="",0,Y146),"0")+IFERROR(IF(Y147="",0,Y147),"0")</f>
        <v>0</v>
      </c>
      <c r="Z148" s="68"/>
      <c r="AA148" s="68"/>
    </row>
    <row r="149" spans="1:67" x14ac:dyDescent="0.2">
      <c r="A149" s="458"/>
      <c r="B149" s="458"/>
      <c r="C149" s="458"/>
      <c r="D149" s="458"/>
      <c r="E149" s="458"/>
      <c r="F149" s="458"/>
      <c r="G149" s="458"/>
      <c r="H149" s="458"/>
      <c r="I149" s="458"/>
      <c r="J149" s="458"/>
      <c r="K149" s="458"/>
      <c r="L149" s="458"/>
      <c r="M149" s="458"/>
      <c r="N149" s="459"/>
      <c r="O149" s="455" t="s">
        <v>43</v>
      </c>
      <c r="P149" s="456"/>
      <c r="Q149" s="456"/>
      <c r="R149" s="456"/>
      <c r="S149" s="456"/>
      <c r="T149" s="456"/>
      <c r="U149" s="457"/>
      <c r="V149" s="43" t="s">
        <v>0</v>
      </c>
      <c r="W149" s="44">
        <f>IFERROR(SUM(W143:W147),"0")</f>
        <v>0</v>
      </c>
      <c r="X149" s="44">
        <f>IFERROR(SUM(X143:X147),"0")</f>
        <v>0</v>
      </c>
      <c r="Y149" s="43"/>
      <c r="Z149" s="68"/>
      <c r="AA149" s="68"/>
    </row>
    <row r="150" spans="1:67" ht="16.5" customHeight="1" x14ac:dyDescent="0.25">
      <c r="A150" s="448" t="s">
        <v>262</v>
      </c>
      <c r="B150" s="448"/>
      <c r="C150" s="448"/>
      <c r="D150" s="448"/>
      <c r="E150" s="448"/>
      <c r="F150" s="448"/>
      <c r="G150" s="448"/>
      <c r="H150" s="448"/>
      <c r="I150" s="448"/>
      <c r="J150" s="448"/>
      <c r="K150" s="448"/>
      <c r="L150" s="448"/>
      <c r="M150" s="448"/>
      <c r="N150" s="448"/>
      <c r="O150" s="448"/>
      <c r="P150" s="448"/>
      <c r="Q150" s="448"/>
      <c r="R150" s="448"/>
      <c r="S150" s="448"/>
      <c r="T150" s="448"/>
      <c r="U150" s="448"/>
      <c r="V150" s="448"/>
      <c r="W150" s="448"/>
      <c r="X150" s="448"/>
      <c r="Y150" s="448"/>
      <c r="Z150" s="66"/>
      <c r="AA150" s="66"/>
    </row>
    <row r="151" spans="1:67" ht="14.25" customHeight="1" x14ac:dyDescent="0.25">
      <c r="A151" s="449" t="s">
        <v>77</v>
      </c>
      <c r="B151" s="449"/>
      <c r="C151" s="449"/>
      <c r="D151" s="449"/>
      <c r="E151" s="449"/>
      <c r="F151" s="449"/>
      <c r="G151" s="449"/>
      <c r="H151" s="449"/>
      <c r="I151" s="449"/>
      <c r="J151" s="449"/>
      <c r="K151" s="449"/>
      <c r="L151" s="449"/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67"/>
      <c r="AA151" s="67"/>
    </row>
    <row r="152" spans="1:67" ht="27" customHeight="1" x14ac:dyDescent="0.25">
      <c r="A152" s="64" t="s">
        <v>263</v>
      </c>
      <c r="B152" s="64" t="s">
        <v>264</v>
      </c>
      <c r="C152" s="37">
        <v>4301031191</v>
      </c>
      <c r="D152" s="450">
        <v>4680115880993</v>
      </c>
      <c r="E152" s="450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52"/>
      <c r="Q152" s="452"/>
      <c r="R152" s="452"/>
      <c r="S152" s="453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ref="X152:X159" si="23">IFERROR(IF(W152="",0,CEILING((W152/$H152),1)*$H152),"")</f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ref="BL152:BL159" si="24">IFERROR(W152*I152/H152,"0")</f>
        <v>0</v>
      </c>
      <c r="BM152" s="80">
        <f t="shared" ref="BM152:BM159" si="25">IFERROR(X152*I152/H152,"0")</f>
        <v>0</v>
      </c>
      <c r="BN152" s="80">
        <f t="shared" ref="BN152:BN159" si="26">IFERROR(1/J152*(W152/H152),"0")</f>
        <v>0</v>
      </c>
      <c r="BO152" s="80">
        <f t="shared" ref="BO152:BO159" si="27">IFERROR(1/J152*(X152/H152),"0")</f>
        <v>0</v>
      </c>
    </row>
    <row r="153" spans="1:67" ht="27" customHeight="1" x14ac:dyDescent="0.25">
      <c r="A153" s="64" t="s">
        <v>265</v>
      </c>
      <c r="B153" s="64" t="s">
        <v>266</v>
      </c>
      <c r="C153" s="37">
        <v>4301031204</v>
      </c>
      <c r="D153" s="450">
        <v>4680115881761</v>
      </c>
      <c r="E153" s="450"/>
      <c r="F153" s="63">
        <v>0.7</v>
      </c>
      <c r="G153" s="38">
        <v>6</v>
      </c>
      <c r="H153" s="63">
        <v>4.2</v>
      </c>
      <c r="I153" s="63">
        <v>4.46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52"/>
      <c r="Q153" s="452"/>
      <c r="R153" s="452"/>
      <c r="S153" s="453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3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4"/>
        <v>0</v>
      </c>
      <c r="BM153" s="80">
        <f t="shared" si="25"/>
        <v>0</v>
      </c>
      <c r="BN153" s="80">
        <f t="shared" si="26"/>
        <v>0</v>
      </c>
      <c r="BO153" s="80">
        <f t="shared" si="27"/>
        <v>0</v>
      </c>
    </row>
    <row r="154" spans="1:67" ht="27" customHeight="1" x14ac:dyDescent="0.25">
      <c r="A154" s="64" t="s">
        <v>267</v>
      </c>
      <c r="B154" s="64" t="s">
        <v>268</v>
      </c>
      <c r="C154" s="37">
        <v>4301031201</v>
      </c>
      <c r="D154" s="450">
        <v>4680115881563</v>
      </c>
      <c r="E154" s="450"/>
      <c r="F154" s="63">
        <v>0.7</v>
      </c>
      <c r="G154" s="38">
        <v>6</v>
      </c>
      <c r="H154" s="63">
        <v>4.2</v>
      </c>
      <c r="I154" s="63">
        <v>4.4000000000000004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52"/>
      <c r="Q154" s="452"/>
      <c r="R154" s="452"/>
      <c r="S154" s="453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3"/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4"/>
        <v>0</v>
      </c>
      <c r="BM154" s="80">
        <f t="shared" si="25"/>
        <v>0</v>
      </c>
      <c r="BN154" s="80">
        <f t="shared" si="26"/>
        <v>0</v>
      </c>
      <c r="BO154" s="80">
        <f t="shared" si="27"/>
        <v>0</v>
      </c>
    </row>
    <row r="155" spans="1:67" ht="27" customHeight="1" x14ac:dyDescent="0.25">
      <c r="A155" s="64" t="s">
        <v>269</v>
      </c>
      <c r="B155" s="64" t="s">
        <v>270</v>
      </c>
      <c r="C155" s="37">
        <v>4301031199</v>
      </c>
      <c r="D155" s="450">
        <v>4680115880986</v>
      </c>
      <c r="E155" s="450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52"/>
      <c r="Q155" s="452"/>
      <c r="R155" s="452"/>
      <c r="S155" s="453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3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4"/>
        <v>0</v>
      </c>
      <c r="BM155" s="80">
        <f t="shared" si="25"/>
        <v>0</v>
      </c>
      <c r="BN155" s="80">
        <f t="shared" si="26"/>
        <v>0</v>
      </c>
      <c r="BO155" s="80">
        <f t="shared" si="27"/>
        <v>0</v>
      </c>
    </row>
    <row r="156" spans="1:67" ht="27" customHeight="1" x14ac:dyDescent="0.25">
      <c r="A156" s="64" t="s">
        <v>271</v>
      </c>
      <c r="B156" s="64" t="s">
        <v>272</v>
      </c>
      <c r="C156" s="37">
        <v>4301031205</v>
      </c>
      <c r="D156" s="450">
        <v>4680115881785</v>
      </c>
      <c r="E156" s="450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52"/>
      <c r="Q156" s="452"/>
      <c r="R156" s="452"/>
      <c r="S156" s="453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3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4"/>
        <v>0</v>
      </c>
      <c r="BM156" s="80">
        <f t="shared" si="25"/>
        <v>0</v>
      </c>
      <c r="BN156" s="80">
        <f t="shared" si="26"/>
        <v>0</v>
      </c>
      <c r="BO156" s="80">
        <f t="shared" si="27"/>
        <v>0</v>
      </c>
    </row>
    <row r="157" spans="1:67" ht="27" customHeight="1" x14ac:dyDescent="0.25">
      <c r="A157" s="64" t="s">
        <v>273</v>
      </c>
      <c r="B157" s="64" t="s">
        <v>274</v>
      </c>
      <c r="C157" s="37">
        <v>4301031202</v>
      </c>
      <c r="D157" s="450">
        <v>4680115881679</v>
      </c>
      <c r="E157" s="450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52"/>
      <c r="Q157" s="452"/>
      <c r="R157" s="452"/>
      <c r="S157" s="453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3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4"/>
        <v>0</v>
      </c>
      <c r="BM157" s="80">
        <f t="shared" si="25"/>
        <v>0</v>
      </c>
      <c r="BN157" s="80">
        <f t="shared" si="26"/>
        <v>0</v>
      </c>
      <c r="BO157" s="80">
        <f t="shared" si="27"/>
        <v>0</v>
      </c>
    </row>
    <row r="158" spans="1:67" ht="27" customHeight="1" x14ac:dyDescent="0.25">
      <c r="A158" s="64" t="s">
        <v>275</v>
      </c>
      <c r="B158" s="64" t="s">
        <v>276</v>
      </c>
      <c r="C158" s="37">
        <v>4301031158</v>
      </c>
      <c r="D158" s="450">
        <v>4680115880191</v>
      </c>
      <c r="E158" s="450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52"/>
      <c r="Q158" s="452"/>
      <c r="R158" s="452"/>
      <c r="S158" s="453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3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4"/>
        <v>0</v>
      </c>
      <c r="BM158" s="80">
        <f t="shared" si="25"/>
        <v>0</v>
      </c>
      <c r="BN158" s="80">
        <f t="shared" si="26"/>
        <v>0</v>
      </c>
      <c r="BO158" s="80">
        <f t="shared" si="27"/>
        <v>0</v>
      </c>
    </row>
    <row r="159" spans="1:67" ht="27" customHeight="1" x14ac:dyDescent="0.25">
      <c r="A159" s="64" t="s">
        <v>277</v>
      </c>
      <c r="B159" s="64" t="s">
        <v>278</v>
      </c>
      <c r="C159" s="37">
        <v>4301031245</v>
      </c>
      <c r="D159" s="450">
        <v>4680115883963</v>
      </c>
      <c r="E159" s="450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52"/>
      <c r="Q159" s="452"/>
      <c r="R159" s="452"/>
      <c r="S159" s="453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3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4"/>
        <v>0</v>
      </c>
      <c r="BM159" s="80">
        <f t="shared" si="25"/>
        <v>0</v>
      </c>
      <c r="BN159" s="80">
        <f t="shared" si="26"/>
        <v>0</v>
      </c>
      <c r="BO159" s="80">
        <f t="shared" si="27"/>
        <v>0</v>
      </c>
    </row>
    <row r="160" spans="1:67" x14ac:dyDescent="0.2">
      <c r="A160" s="458"/>
      <c r="B160" s="458"/>
      <c r="C160" s="458"/>
      <c r="D160" s="458"/>
      <c r="E160" s="458"/>
      <c r="F160" s="458"/>
      <c r="G160" s="458"/>
      <c r="H160" s="458"/>
      <c r="I160" s="458"/>
      <c r="J160" s="458"/>
      <c r="K160" s="458"/>
      <c r="L160" s="458"/>
      <c r="M160" s="458"/>
      <c r="N160" s="459"/>
      <c r="O160" s="455" t="s">
        <v>43</v>
      </c>
      <c r="P160" s="456"/>
      <c r="Q160" s="456"/>
      <c r="R160" s="456"/>
      <c r="S160" s="456"/>
      <c r="T160" s="456"/>
      <c r="U160" s="457"/>
      <c r="V160" s="43" t="s">
        <v>42</v>
      </c>
      <c r="W160" s="44">
        <f>IFERROR(W152/H152,"0")+IFERROR(W153/H153,"0")+IFERROR(W154/H154,"0")+IFERROR(W155/H155,"0")+IFERROR(W156/H156,"0")+IFERROR(W157/H157,"0")+IFERROR(W158/H158,"0")+IFERROR(W159/H159,"0")</f>
        <v>0</v>
      </c>
      <c r="X160" s="44">
        <f>IFERROR(X152/H152,"0")+IFERROR(X153/H153,"0")+IFERROR(X154/H154,"0")+IFERROR(X155/H155,"0")+IFERROR(X156/H156,"0")+IFERROR(X157/H157,"0")+IFERROR(X158/H158,"0")+IFERROR(X159/H159,"0")</f>
        <v>0</v>
      </c>
      <c r="Y160" s="44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458"/>
      <c r="B161" s="458"/>
      <c r="C161" s="458"/>
      <c r="D161" s="458"/>
      <c r="E161" s="458"/>
      <c r="F161" s="458"/>
      <c r="G161" s="458"/>
      <c r="H161" s="458"/>
      <c r="I161" s="458"/>
      <c r="J161" s="458"/>
      <c r="K161" s="458"/>
      <c r="L161" s="458"/>
      <c r="M161" s="458"/>
      <c r="N161" s="459"/>
      <c r="O161" s="455" t="s">
        <v>43</v>
      </c>
      <c r="P161" s="456"/>
      <c r="Q161" s="456"/>
      <c r="R161" s="456"/>
      <c r="S161" s="456"/>
      <c r="T161" s="456"/>
      <c r="U161" s="457"/>
      <c r="V161" s="43" t="s">
        <v>0</v>
      </c>
      <c r="W161" s="44">
        <f>IFERROR(SUM(W152:W159),"0")</f>
        <v>0</v>
      </c>
      <c r="X161" s="44">
        <f>IFERROR(SUM(X152:X159),"0")</f>
        <v>0</v>
      </c>
      <c r="Y161" s="43"/>
      <c r="Z161" s="68"/>
      <c r="AA161" s="68"/>
    </row>
    <row r="162" spans="1:67" ht="16.5" customHeight="1" x14ac:dyDescent="0.25">
      <c r="A162" s="448" t="s">
        <v>279</v>
      </c>
      <c r="B162" s="448"/>
      <c r="C162" s="448"/>
      <c r="D162" s="448"/>
      <c r="E162" s="448"/>
      <c r="F162" s="448"/>
      <c r="G162" s="448"/>
      <c r="H162" s="448"/>
      <c r="I162" s="448"/>
      <c r="J162" s="448"/>
      <c r="K162" s="448"/>
      <c r="L162" s="448"/>
      <c r="M162" s="448"/>
      <c r="N162" s="448"/>
      <c r="O162" s="448"/>
      <c r="P162" s="448"/>
      <c r="Q162" s="448"/>
      <c r="R162" s="448"/>
      <c r="S162" s="448"/>
      <c r="T162" s="448"/>
      <c r="U162" s="448"/>
      <c r="V162" s="448"/>
      <c r="W162" s="448"/>
      <c r="X162" s="448"/>
      <c r="Y162" s="448"/>
      <c r="Z162" s="66"/>
      <c r="AA162" s="66"/>
    </row>
    <row r="163" spans="1:67" ht="14.25" customHeight="1" x14ac:dyDescent="0.25">
      <c r="A163" s="449" t="s">
        <v>126</v>
      </c>
      <c r="B163" s="449"/>
      <c r="C163" s="449"/>
      <c r="D163" s="449"/>
      <c r="E163" s="449"/>
      <c r="F163" s="449"/>
      <c r="G163" s="449"/>
      <c r="H163" s="449"/>
      <c r="I163" s="449"/>
      <c r="J163" s="449"/>
      <c r="K163" s="449"/>
      <c r="L163" s="449"/>
      <c r="M163" s="449"/>
      <c r="N163" s="449"/>
      <c r="O163" s="449"/>
      <c r="P163" s="449"/>
      <c r="Q163" s="449"/>
      <c r="R163" s="449"/>
      <c r="S163" s="449"/>
      <c r="T163" s="449"/>
      <c r="U163" s="449"/>
      <c r="V163" s="449"/>
      <c r="W163" s="449"/>
      <c r="X163" s="449"/>
      <c r="Y163" s="449"/>
      <c r="Z163" s="67"/>
      <c r="AA163" s="67"/>
    </row>
    <row r="164" spans="1:67" ht="16.5" customHeight="1" x14ac:dyDescent="0.25">
      <c r="A164" s="64" t="s">
        <v>280</v>
      </c>
      <c r="B164" s="64" t="s">
        <v>281</v>
      </c>
      <c r="C164" s="37">
        <v>4301011450</v>
      </c>
      <c r="D164" s="450">
        <v>4680115881402</v>
      </c>
      <c r="E164" s="450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122</v>
      </c>
      <c r="L164" s="39" t="s">
        <v>121</v>
      </c>
      <c r="M164" s="39"/>
      <c r="N164" s="38">
        <v>55</v>
      </c>
      <c r="O164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52"/>
      <c r="Q164" s="452"/>
      <c r="R164" s="452"/>
      <c r="S164" s="453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282</v>
      </c>
      <c r="B165" s="64" t="s">
        <v>283</v>
      </c>
      <c r="C165" s="37">
        <v>4301011454</v>
      </c>
      <c r="D165" s="450">
        <v>4680115881396</v>
      </c>
      <c r="E165" s="450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52"/>
      <c r="Q165" s="452"/>
      <c r="R165" s="452"/>
      <c r="S165" s="453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458"/>
      <c r="B166" s="458"/>
      <c r="C166" s="458"/>
      <c r="D166" s="458"/>
      <c r="E166" s="458"/>
      <c r="F166" s="458"/>
      <c r="G166" s="458"/>
      <c r="H166" s="458"/>
      <c r="I166" s="458"/>
      <c r="J166" s="458"/>
      <c r="K166" s="458"/>
      <c r="L166" s="458"/>
      <c r="M166" s="458"/>
      <c r="N166" s="459"/>
      <c r="O166" s="455" t="s">
        <v>43</v>
      </c>
      <c r="P166" s="456"/>
      <c r="Q166" s="456"/>
      <c r="R166" s="456"/>
      <c r="S166" s="456"/>
      <c r="T166" s="456"/>
      <c r="U166" s="457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458"/>
      <c r="B167" s="458"/>
      <c r="C167" s="458"/>
      <c r="D167" s="458"/>
      <c r="E167" s="458"/>
      <c r="F167" s="458"/>
      <c r="G167" s="458"/>
      <c r="H167" s="458"/>
      <c r="I167" s="458"/>
      <c r="J167" s="458"/>
      <c r="K167" s="458"/>
      <c r="L167" s="458"/>
      <c r="M167" s="458"/>
      <c r="N167" s="459"/>
      <c r="O167" s="455" t="s">
        <v>43</v>
      </c>
      <c r="P167" s="456"/>
      <c r="Q167" s="456"/>
      <c r="R167" s="456"/>
      <c r="S167" s="456"/>
      <c r="T167" s="456"/>
      <c r="U167" s="457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449" t="s">
        <v>118</v>
      </c>
      <c r="B168" s="449"/>
      <c r="C168" s="449"/>
      <c r="D168" s="449"/>
      <c r="E168" s="449"/>
      <c r="F168" s="449"/>
      <c r="G168" s="449"/>
      <c r="H168" s="449"/>
      <c r="I168" s="449"/>
      <c r="J168" s="449"/>
      <c r="K168" s="449"/>
      <c r="L168" s="449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67"/>
      <c r="AA168" s="67"/>
    </row>
    <row r="169" spans="1:67" ht="16.5" customHeight="1" x14ac:dyDescent="0.25">
      <c r="A169" s="64" t="s">
        <v>284</v>
      </c>
      <c r="B169" s="64" t="s">
        <v>285</v>
      </c>
      <c r="C169" s="37">
        <v>4301020262</v>
      </c>
      <c r="D169" s="450">
        <v>4680115882935</v>
      </c>
      <c r="E169" s="450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122</v>
      </c>
      <c r="L169" s="39" t="s">
        <v>141</v>
      </c>
      <c r="M169" s="39"/>
      <c r="N169" s="38">
        <v>50</v>
      </c>
      <c r="O169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52"/>
      <c r="Q169" s="452"/>
      <c r="R169" s="452"/>
      <c r="S169" s="453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286</v>
      </c>
      <c r="B170" s="64" t="s">
        <v>287</v>
      </c>
      <c r="C170" s="37">
        <v>4301020220</v>
      </c>
      <c r="D170" s="450">
        <v>4680115880764</v>
      </c>
      <c r="E170" s="450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121</v>
      </c>
      <c r="M170" s="39"/>
      <c r="N170" s="38">
        <v>50</v>
      </c>
      <c r="O170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52"/>
      <c r="Q170" s="452"/>
      <c r="R170" s="452"/>
      <c r="S170" s="453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458"/>
      <c r="B171" s="458"/>
      <c r="C171" s="458"/>
      <c r="D171" s="458"/>
      <c r="E171" s="458"/>
      <c r="F171" s="458"/>
      <c r="G171" s="458"/>
      <c r="H171" s="458"/>
      <c r="I171" s="458"/>
      <c r="J171" s="458"/>
      <c r="K171" s="458"/>
      <c r="L171" s="458"/>
      <c r="M171" s="458"/>
      <c r="N171" s="459"/>
      <c r="O171" s="455" t="s">
        <v>43</v>
      </c>
      <c r="P171" s="456"/>
      <c r="Q171" s="456"/>
      <c r="R171" s="456"/>
      <c r="S171" s="456"/>
      <c r="T171" s="456"/>
      <c r="U171" s="457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458"/>
      <c r="B172" s="458"/>
      <c r="C172" s="458"/>
      <c r="D172" s="458"/>
      <c r="E172" s="458"/>
      <c r="F172" s="458"/>
      <c r="G172" s="458"/>
      <c r="H172" s="458"/>
      <c r="I172" s="458"/>
      <c r="J172" s="458"/>
      <c r="K172" s="458"/>
      <c r="L172" s="458"/>
      <c r="M172" s="458"/>
      <c r="N172" s="459"/>
      <c r="O172" s="455" t="s">
        <v>43</v>
      </c>
      <c r="P172" s="456"/>
      <c r="Q172" s="456"/>
      <c r="R172" s="456"/>
      <c r="S172" s="456"/>
      <c r="T172" s="456"/>
      <c r="U172" s="457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449" t="s">
        <v>77</v>
      </c>
      <c r="B173" s="449"/>
      <c r="C173" s="449"/>
      <c r="D173" s="449"/>
      <c r="E173" s="449"/>
      <c r="F173" s="449"/>
      <c r="G173" s="449"/>
      <c r="H173" s="449"/>
      <c r="I173" s="449"/>
      <c r="J173" s="449"/>
      <c r="K173" s="449"/>
      <c r="L173" s="449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67"/>
      <c r="AA173" s="67"/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50">
        <v>4680115882683</v>
      </c>
      <c r="E174" s="450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52"/>
      <c r="Q174" s="452"/>
      <c r="R174" s="452"/>
      <c r="S174" s="453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ref="X174:X181" si="28"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 t="shared" ref="BL174:BL181" si="29">IFERROR(W174*I174/H174,"0")</f>
        <v>0</v>
      </c>
      <c r="BM174" s="80">
        <f t="shared" ref="BM174:BM181" si="30">IFERROR(X174*I174/H174,"0")</f>
        <v>0</v>
      </c>
      <c r="BN174" s="80">
        <f t="shared" ref="BN174:BN181" si="31">IFERROR(1/J174*(W174/H174),"0")</f>
        <v>0</v>
      </c>
      <c r="BO174" s="80">
        <f t="shared" ref="BO174:BO181" si="32">IFERROR(1/J174*(X174/H174),"0")</f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50">
        <v>4680115882690</v>
      </c>
      <c r="E175" s="450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52"/>
      <c r="Q175" s="452"/>
      <c r="R175" s="452"/>
      <c r="S175" s="453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28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 t="shared" si="29"/>
        <v>0</v>
      </c>
      <c r="BM175" s="80">
        <f t="shared" si="30"/>
        <v>0</v>
      </c>
      <c r="BN175" s="80">
        <f t="shared" si="31"/>
        <v>0</v>
      </c>
      <c r="BO175" s="80">
        <f t="shared" si="32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50">
        <v>4680115882669</v>
      </c>
      <c r="E176" s="450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52"/>
      <c r="Q176" s="452"/>
      <c r="R176" s="452"/>
      <c r="S176" s="453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28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 t="shared" si="29"/>
        <v>0</v>
      </c>
      <c r="BM176" s="80">
        <f t="shared" si="30"/>
        <v>0</v>
      </c>
      <c r="BN176" s="80">
        <f t="shared" si="31"/>
        <v>0</v>
      </c>
      <c r="BO176" s="80">
        <f t="shared" si="32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50">
        <v>4680115882676</v>
      </c>
      <c r="E177" s="450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52"/>
      <c r="Q177" s="452"/>
      <c r="R177" s="452"/>
      <c r="S177" s="453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28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si="29"/>
        <v>0</v>
      </c>
      <c r="BM177" s="80">
        <f t="shared" si="30"/>
        <v>0</v>
      </c>
      <c r="BN177" s="80">
        <f t="shared" si="31"/>
        <v>0</v>
      </c>
      <c r="BO177" s="80">
        <f t="shared" si="32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4301031223</v>
      </c>
      <c r="D178" s="450">
        <v>4680115884014</v>
      </c>
      <c r="E178" s="450"/>
      <c r="F178" s="63">
        <v>0.3</v>
      </c>
      <c r="G178" s="38">
        <v>6</v>
      </c>
      <c r="H178" s="63">
        <v>1.8</v>
      </c>
      <c r="I178" s="63">
        <v>1.93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52"/>
      <c r="Q178" s="452"/>
      <c r="R178" s="452"/>
      <c r="S178" s="453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28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29"/>
        <v>0</v>
      </c>
      <c r="BM178" s="80">
        <f t="shared" si="30"/>
        <v>0</v>
      </c>
      <c r="BN178" s="80">
        <f t="shared" si="31"/>
        <v>0</v>
      </c>
      <c r="BO178" s="80">
        <f t="shared" si="32"/>
        <v>0</v>
      </c>
    </row>
    <row r="179" spans="1:67" ht="27" customHeight="1" x14ac:dyDescent="0.25">
      <c r="A179" s="64" t="s">
        <v>298</v>
      </c>
      <c r="B179" s="64" t="s">
        <v>299</v>
      </c>
      <c r="C179" s="37">
        <v>4301031222</v>
      </c>
      <c r="D179" s="450">
        <v>4680115884007</v>
      </c>
      <c r="E179" s="450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52"/>
      <c r="Q179" s="452"/>
      <c r="R179" s="452"/>
      <c r="S179" s="453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28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29"/>
        <v>0</v>
      </c>
      <c r="BM179" s="80">
        <f t="shared" si="30"/>
        <v>0</v>
      </c>
      <c r="BN179" s="80">
        <f t="shared" si="31"/>
        <v>0</v>
      </c>
      <c r="BO179" s="80">
        <f t="shared" si="32"/>
        <v>0</v>
      </c>
    </row>
    <row r="180" spans="1:67" ht="27" customHeight="1" x14ac:dyDescent="0.25">
      <c r="A180" s="64" t="s">
        <v>300</v>
      </c>
      <c r="B180" s="64" t="s">
        <v>301</v>
      </c>
      <c r="C180" s="37">
        <v>4301031229</v>
      </c>
      <c r="D180" s="450">
        <v>4680115884038</v>
      </c>
      <c r="E180" s="450"/>
      <c r="F180" s="63">
        <v>0.3</v>
      </c>
      <c r="G180" s="38">
        <v>6</v>
      </c>
      <c r="H180" s="63">
        <v>1.8</v>
      </c>
      <c r="I180" s="63">
        <v>1.9</v>
      </c>
      <c r="J180" s="38">
        <v>234</v>
      </c>
      <c r="K180" s="38" t="s">
        <v>84</v>
      </c>
      <c r="L180" s="39" t="s">
        <v>80</v>
      </c>
      <c r="M180" s="39"/>
      <c r="N180" s="38">
        <v>40</v>
      </c>
      <c r="O180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52"/>
      <c r="Q180" s="452"/>
      <c r="R180" s="452"/>
      <c r="S180" s="453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28"/>
        <v>0</v>
      </c>
      <c r="Y180" s="42" t="str">
        <f>IFERROR(IF(X180=0,"",ROUNDUP(X180/H180,0)*0.00502),"")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29"/>
        <v>0</v>
      </c>
      <c r="BM180" s="80">
        <f t="shared" si="30"/>
        <v>0</v>
      </c>
      <c r="BN180" s="80">
        <f t="shared" si="31"/>
        <v>0</v>
      </c>
      <c r="BO180" s="80">
        <f t="shared" si="32"/>
        <v>0</v>
      </c>
    </row>
    <row r="181" spans="1:67" ht="27" customHeight="1" x14ac:dyDescent="0.25">
      <c r="A181" s="64" t="s">
        <v>302</v>
      </c>
      <c r="B181" s="64" t="s">
        <v>303</v>
      </c>
      <c r="C181" s="37">
        <v>4301031225</v>
      </c>
      <c r="D181" s="450">
        <v>4680115884021</v>
      </c>
      <c r="E181" s="450"/>
      <c r="F181" s="63">
        <v>0.3</v>
      </c>
      <c r="G181" s="38">
        <v>6</v>
      </c>
      <c r="H181" s="63">
        <v>1.8</v>
      </c>
      <c r="I181" s="63">
        <v>1.9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52"/>
      <c r="Q181" s="452"/>
      <c r="R181" s="452"/>
      <c r="S181" s="453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28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29"/>
        <v>0</v>
      </c>
      <c r="BM181" s="80">
        <f t="shared" si="30"/>
        <v>0</v>
      </c>
      <c r="BN181" s="80">
        <f t="shared" si="31"/>
        <v>0</v>
      </c>
      <c r="BO181" s="80">
        <f t="shared" si="32"/>
        <v>0</v>
      </c>
    </row>
    <row r="182" spans="1:67" x14ac:dyDescent="0.2">
      <c r="A182" s="458"/>
      <c r="B182" s="458"/>
      <c r="C182" s="458"/>
      <c r="D182" s="458"/>
      <c r="E182" s="458"/>
      <c r="F182" s="458"/>
      <c r="G182" s="458"/>
      <c r="H182" s="458"/>
      <c r="I182" s="458"/>
      <c r="J182" s="458"/>
      <c r="K182" s="458"/>
      <c r="L182" s="458"/>
      <c r="M182" s="458"/>
      <c r="N182" s="459"/>
      <c r="O182" s="455" t="s">
        <v>43</v>
      </c>
      <c r="P182" s="456"/>
      <c r="Q182" s="456"/>
      <c r="R182" s="456"/>
      <c r="S182" s="456"/>
      <c r="T182" s="456"/>
      <c r="U182" s="457"/>
      <c r="V182" s="43" t="s">
        <v>42</v>
      </c>
      <c r="W182" s="44">
        <f>IFERROR(W174/H174,"0")+IFERROR(W175/H175,"0")+IFERROR(W176/H176,"0")+IFERROR(W177/H177,"0")+IFERROR(W178/H178,"0")+IFERROR(W179/H179,"0")+IFERROR(W180/H180,"0")+IFERROR(W181/H181,"0")</f>
        <v>0</v>
      </c>
      <c r="X182" s="44">
        <f>IFERROR(X174/H174,"0")+IFERROR(X175/H175,"0")+IFERROR(X176/H176,"0")+IFERROR(X177/H177,"0")+IFERROR(X178/H178,"0")+IFERROR(X179/H179,"0")+IFERROR(X180/H180,"0")+IFERROR(X181/H181,"0")</f>
        <v>0</v>
      </c>
      <c r="Y182" s="44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68"/>
      <c r="AA182" s="68"/>
    </row>
    <row r="183" spans="1:67" x14ac:dyDescent="0.2">
      <c r="A183" s="458"/>
      <c r="B183" s="458"/>
      <c r="C183" s="458"/>
      <c r="D183" s="458"/>
      <c r="E183" s="458"/>
      <c r="F183" s="458"/>
      <c r="G183" s="458"/>
      <c r="H183" s="458"/>
      <c r="I183" s="458"/>
      <c r="J183" s="458"/>
      <c r="K183" s="458"/>
      <c r="L183" s="458"/>
      <c r="M183" s="458"/>
      <c r="N183" s="459"/>
      <c r="O183" s="455" t="s">
        <v>43</v>
      </c>
      <c r="P183" s="456"/>
      <c r="Q183" s="456"/>
      <c r="R183" s="456"/>
      <c r="S183" s="456"/>
      <c r="T183" s="456"/>
      <c r="U183" s="457"/>
      <c r="V183" s="43" t="s">
        <v>0</v>
      </c>
      <c r="W183" s="44">
        <f>IFERROR(SUM(W174:W181),"0")</f>
        <v>0</v>
      </c>
      <c r="X183" s="44">
        <f>IFERROR(SUM(X174:X181),"0")</f>
        <v>0</v>
      </c>
      <c r="Y183" s="43"/>
      <c r="Z183" s="68"/>
      <c r="AA183" s="68"/>
    </row>
    <row r="184" spans="1:67" ht="14.25" customHeight="1" x14ac:dyDescent="0.25">
      <c r="A184" s="449" t="s">
        <v>85</v>
      </c>
      <c r="B184" s="449"/>
      <c r="C184" s="449"/>
      <c r="D184" s="449"/>
      <c r="E184" s="449"/>
      <c r="F184" s="449"/>
      <c r="G184" s="449"/>
      <c r="H184" s="449"/>
      <c r="I184" s="449"/>
      <c r="J184" s="449"/>
      <c r="K184" s="449"/>
      <c r="L184" s="449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67"/>
      <c r="AA184" s="67"/>
    </row>
    <row r="185" spans="1:67" ht="27" customHeight="1" x14ac:dyDescent="0.25">
      <c r="A185" s="64" t="s">
        <v>304</v>
      </c>
      <c r="B185" s="64" t="s">
        <v>305</v>
      </c>
      <c r="C185" s="37">
        <v>4301051409</v>
      </c>
      <c r="D185" s="450">
        <v>4680115881556</v>
      </c>
      <c r="E185" s="450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122</v>
      </c>
      <c r="L185" s="39" t="s">
        <v>141</v>
      </c>
      <c r="M185" s="39"/>
      <c r="N185" s="38">
        <v>45</v>
      </c>
      <c r="O185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52"/>
      <c r="Q185" s="452"/>
      <c r="R185" s="452"/>
      <c r="S185" s="453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ref="X185:X200" si="33">IFERROR(IF(W185="",0,CEILING((W185/$H185),1)*$H185),"")</f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ref="BL185:BL200" si="34">IFERROR(W185*I185/H185,"0")</f>
        <v>0</v>
      </c>
      <c r="BM185" s="80">
        <f t="shared" ref="BM185:BM200" si="35">IFERROR(X185*I185/H185,"0")</f>
        <v>0</v>
      </c>
      <c r="BN185" s="80">
        <f t="shared" ref="BN185:BN200" si="36">IFERROR(1/J185*(W185/H185),"0")</f>
        <v>0</v>
      </c>
      <c r="BO185" s="80">
        <f t="shared" ref="BO185:BO200" si="37">IFERROR(1/J185*(X185/H185),"0")</f>
        <v>0</v>
      </c>
    </row>
    <row r="186" spans="1:67" ht="27" customHeight="1" x14ac:dyDescent="0.25">
      <c r="A186" s="64" t="s">
        <v>306</v>
      </c>
      <c r="B186" s="64" t="s">
        <v>307</v>
      </c>
      <c r="C186" s="37">
        <v>4301051408</v>
      </c>
      <c r="D186" s="450">
        <v>4680115881594</v>
      </c>
      <c r="E186" s="450"/>
      <c r="F186" s="63">
        <v>1.35</v>
      </c>
      <c r="G186" s="38">
        <v>6</v>
      </c>
      <c r="H186" s="63">
        <v>8.1</v>
      </c>
      <c r="I186" s="63">
        <v>8.6639999999999997</v>
      </c>
      <c r="J186" s="38">
        <v>56</v>
      </c>
      <c r="K186" s="38" t="s">
        <v>122</v>
      </c>
      <c r="L186" s="39" t="s">
        <v>141</v>
      </c>
      <c r="M186" s="39"/>
      <c r="N186" s="38">
        <v>40</v>
      </c>
      <c r="O186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52"/>
      <c r="Q186" s="452"/>
      <c r="R186" s="452"/>
      <c r="S186" s="453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16.5" customHeight="1" x14ac:dyDescent="0.25">
      <c r="A187" s="64" t="s">
        <v>308</v>
      </c>
      <c r="B187" s="64" t="s">
        <v>309</v>
      </c>
      <c r="C187" s="37">
        <v>4301051754</v>
      </c>
      <c r="D187" s="450">
        <v>4680115880962</v>
      </c>
      <c r="E187" s="45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122</v>
      </c>
      <c r="L187" s="39" t="s">
        <v>80</v>
      </c>
      <c r="M187" s="39"/>
      <c r="N187" s="38">
        <v>40</v>
      </c>
      <c r="O187" s="560" t="s">
        <v>310</v>
      </c>
      <c r="P187" s="452"/>
      <c r="Q187" s="452"/>
      <c r="R187" s="452"/>
      <c r="S187" s="453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311</v>
      </c>
      <c r="B188" s="64" t="s">
        <v>312</v>
      </c>
      <c r="C188" s="37">
        <v>4301051411</v>
      </c>
      <c r="D188" s="450">
        <v>4680115881617</v>
      </c>
      <c r="E188" s="45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122</v>
      </c>
      <c r="L188" s="39" t="s">
        <v>141</v>
      </c>
      <c r="M188" s="39"/>
      <c r="N188" s="38">
        <v>40</v>
      </c>
      <c r="O188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52"/>
      <c r="Q188" s="452"/>
      <c r="R188" s="452"/>
      <c r="S188" s="453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16.5" customHeight="1" x14ac:dyDescent="0.25">
      <c r="A189" s="64" t="s">
        <v>313</v>
      </c>
      <c r="B189" s="64" t="s">
        <v>314</v>
      </c>
      <c r="C189" s="37">
        <v>4301051632</v>
      </c>
      <c r="D189" s="450">
        <v>4680115880573</v>
      </c>
      <c r="E189" s="450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122</v>
      </c>
      <c r="L189" s="39" t="s">
        <v>80</v>
      </c>
      <c r="M189" s="39"/>
      <c r="N189" s="38">
        <v>45</v>
      </c>
      <c r="O189" s="562" t="s">
        <v>315</v>
      </c>
      <c r="P189" s="452"/>
      <c r="Q189" s="452"/>
      <c r="R189" s="452"/>
      <c r="S189" s="453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316</v>
      </c>
      <c r="B190" s="64" t="s">
        <v>317</v>
      </c>
      <c r="C190" s="37">
        <v>4301051487</v>
      </c>
      <c r="D190" s="450">
        <v>4680115881228</v>
      </c>
      <c r="E190" s="45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81</v>
      </c>
      <c r="L190" s="39" t="s">
        <v>80</v>
      </c>
      <c r="M190" s="39"/>
      <c r="N190" s="38">
        <v>40</v>
      </c>
      <c r="O190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52"/>
      <c r="Q190" s="452"/>
      <c r="R190" s="452"/>
      <c r="S190" s="453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318</v>
      </c>
      <c r="B191" s="64" t="s">
        <v>319</v>
      </c>
      <c r="C191" s="37">
        <v>4301051506</v>
      </c>
      <c r="D191" s="450">
        <v>4680115881037</v>
      </c>
      <c r="E191" s="45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8" t="s">
        <v>81</v>
      </c>
      <c r="L191" s="39" t="s">
        <v>80</v>
      </c>
      <c r="M191" s="39"/>
      <c r="N191" s="38">
        <v>40</v>
      </c>
      <c r="O191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52"/>
      <c r="Q191" s="452"/>
      <c r="R191" s="452"/>
      <c r="S191" s="453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customHeight="1" x14ac:dyDescent="0.25">
      <c r="A192" s="64" t="s">
        <v>320</v>
      </c>
      <c r="B192" s="64" t="s">
        <v>321</v>
      </c>
      <c r="C192" s="37">
        <v>4301051384</v>
      </c>
      <c r="D192" s="450">
        <v>4680115881211</v>
      </c>
      <c r="E192" s="45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81</v>
      </c>
      <c r="L192" s="39" t="s">
        <v>80</v>
      </c>
      <c r="M192" s="39"/>
      <c r="N192" s="38">
        <v>45</v>
      </c>
      <c r="O192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52"/>
      <c r="Q192" s="452"/>
      <c r="R192" s="452"/>
      <c r="S192" s="453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customHeight="1" x14ac:dyDescent="0.25">
      <c r="A193" s="64" t="s">
        <v>322</v>
      </c>
      <c r="B193" s="64" t="s">
        <v>323</v>
      </c>
      <c r="C193" s="37">
        <v>4301051378</v>
      </c>
      <c r="D193" s="450">
        <v>4680115881020</v>
      </c>
      <c r="E193" s="45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8" t="s">
        <v>81</v>
      </c>
      <c r="L193" s="39" t="s">
        <v>80</v>
      </c>
      <c r="M193" s="39"/>
      <c r="N193" s="38">
        <v>45</v>
      </c>
      <c r="O193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52"/>
      <c r="Q193" s="452"/>
      <c r="R193" s="452"/>
      <c r="S193" s="453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>IFERROR(IF(X193=0,"",ROUNDUP(X193/H193,0)*0.00937),"")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324</v>
      </c>
      <c r="B194" s="64" t="s">
        <v>325</v>
      </c>
      <c r="C194" s="37">
        <v>4301051407</v>
      </c>
      <c r="D194" s="450">
        <v>4680115882195</v>
      </c>
      <c r="E194" s="450"/>
      <c r="F194" s="63">
        <v>0.4</v>
      </c>
      <c r="G194" s="38">
        <v>6</v>
      </c>
      <c r="H194" s="63">
        <v>2.4</v>
      </c>
      <c r="I194" s="63">
        <v>2.69</v>
      </c>
      <c r="J194" s="38">
        <v>156</v>
      </c>
      <c r="K194" s="38" t="s">
        <v>81</v>
      </c>
      <c r="L194" s="39" t="s">
        <v>141</v>
      </c>
      <c r="M194" s="39"/>
      <c r="N194" s="38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52"/>
      <c r="Q194" s="452"/>
      <c r="R194" s="452"/>
      <c r="S194" s="453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ref="Y194:Y200" si="38">IFERROR(IF(X194=0,"",ROUNDUP(X194/H194,0)*0.00753),"")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27" customHeight="1" x14ac:dyDescent="0.25">
      <c r="A195" s="64" t="s">
        <v>326</v>
      </c>
      <c r="B195" s="64" t="s">
        <v>327</v>
      </c>
      <c r="C195" s="37">
        <v>4301051752</v>
      </c>
      <c r="D195" s="450">
        <v>4680115882607</v>
      </c>
      <c r="E195" s="450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81</v>
      </c>
      <c r="L195" s="39" t="s">
        <v>146</v>
      </c>
      <c r="M195" s="39"/>
      <c r="N195" s="38">
        <v>45</v>
      </c>
      <c r="O195" s="568" t="s">
        <v>328</v>
      </c>
      <c r="P195" s="452"/>
      <c r="Q195" s="452"/>
      <c r="R195" s="452"/>
      <c r="S195" s="453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27" customHeight="1" x14ac:dyDescent="0.25">
      <c r="A196" s="64" t="s">
        <v>329</v>
      </c>
      <c r="B196" s="64" t="s">
        <v>330</v>
      </c>
      <c r="C196" s="37">
        <v>4301051630</v>
      </c>
      <c r="D196" s="450">
        <v>4680115880092</v>
      </c>
      <c r="E196" s="45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69" t="s">
        <v>331</v>
      </c>
      <c r="P196" s="452"/>
      <c r="Q196" s="452"/>
      <c r="R196" s="452"/>
      <c r="S196" s="453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customHeight="1" x14ac:dyDescent="0.25">
      <c r="A197" s="64" t="s">
        <v>332</v>
      </c>
      <c r="B197" s="64" t="s">
        <v>333</v>
      </c>
      <c r="C197" s="37">
        <v>4301051631</v>
      </c>
      <c r="D197" s="450">
        <v>4680115880221</v>
      </c>
      <c r="E197" s="45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80</v>
      </c>
      <c r="M197" s="39"/>
      <c r="N197" s="38">
        <v>45</v>
      </c>
      <c r="O197" s="570" t="s">
        <v>334</v>
      </c>
      <c r="P197" s="452"/>
      <c r="Q197" s="452"/>
      <c r="R197" s="452"/>
      <c r="S197" s="453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t="27" customHeight="1" x14ac:dyDescent="0.25">
      <c r="A198" s="64" t="s">
        <v>335</v>
      </c>
      <c r="B198" s="64" t="s">
        <v>336</v>
      </c>
      <c r="C198" s="37">
        <v>4301051749</v>
      </c>
      <c r="D198" s="450">
        <v>4680115882942</v>
      </c>
      <c r="E198" s="450"/>
      <c r="F198" s="63">
        <v>0.3</v>
      </c>
      <c r="G198" s="38">
        <v>6</v>
      </c>
      <c r="H198" s="63">
        <v>1.8</v>
      </c>
      <c r="I198" s="63">
        <v>2.0720000000000001</v>
      </c>
      <c r="J198" s="38">
        <v>156</v>
      </c>
      <c r="K198" s="38" t="s">
        <v>81</v>
      </c>
      <c r="L198" s="39" t="s">
        <v>80</v>
      </c>
      <c r="M198" s="39"/>
      <c r="N198" s="38">
        <v>40</v>
      </c>
      <c r="O198" s="571" t="s">
        <v>337</v>
      </c>
      <c r="P198" s="452"/>
      <c r="Q198" s="452"/>
      <c r="R198" s="452"/>
      <c r="S198" s="453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3"/>
        <v>0</v>
      </c>
      <c r="Y198" s="42" t="str">
        <f t="shared" si="38"/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4"/>
        <v>0</v>
      </c>
      <c r="BM198" s="80">
        <f t="shared" si="35"/>
        <v>0</v>
      </c>
      <c r="BN198" s="80">
        <f t="shared" si="36"/>
        <v>0</v>
      </c>
      <c r="BO198" s="80">
        <f t="shared" si="37"/>
        <v>0</v>
      </c>
    </row>
    <row r="199" spans="1:67" ht="27" customHeight="1" x14ac:dyDescent="0.25">
      <c r="A199" s="64" t="s">
        <v>338</v>
      </c>
      <c r="B199" s="64" t="s">
        <v>339</v>
      </c>
      <c r="C199" s="37">
        <v>4301051753</v>
      </c>
      <c r="D199" s="450">
        <v>4680115880504</v>
      </c>
      <c r="E199" s="45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80</v>
      </c>
      <c r="M199" s="39"/>
      <c r="N199" s="38">
        <v>40</v>
      </c>
      <c r="O199" s="572" t="s">
        <v>340</v>
      </c>
      <c r="P199" s="452"/>
      <c r="Q199" s="452"/>
      <c r="R199" s="452"/>
      <c r="S199" s="453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3"/>
        <v>0</v>
      </c>
      <c r="Y199" s="42" t="str">
        <f t="shared" si="38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4"/>
        <v>0</v>
      </c>
      <c r="BM199" s="80">
        <f t="shared" si="35"/>
        <v>0</v>
      </c>
      <c r="BN199" s="80">
        <f t="shared" si="36"/>
        <v>0</v>
      </c>
      <c r="BO199" s="80">
        <f t="shared" si="37"/>
        <v>0</v>
      </c>
    </row>
    <row r="200" spans="1:67" ht="27" customHeight="1" x14ac:dyDescent="0.25">
      <c r="A200" s="64" t="s">
        <v>341</v>
      </c>
      <c r="B200" s="64" t="s">
        <v>342</v>
      </c>
      <c r="C200" s="37">
        <v>4301051410</v>
      </c>
      <c r="D200" s="450">
        <v>4680115882164</v>
      </c>
      <c r="E200" s="45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8" t="s">
        <v>81</v>
      </c>
      <c r="L200" s="39" t="s">
        <v>141</v>
      </c>
      <c r="M200" s="39"/>
      <c r="N200" s="38">
        <v>40</v>
      </c>
      <c r="O200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52"/>
      <c r="Q200" s="452"/>
      <c r="R200" s="452"/>
      <c r="S200" s="453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3"/>
        <v>0</v>
      </c>
      <c r="Y200" s="42" t="str">
        <f t="shared" si="38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4"/>
        <v>0</v>
      </c>
      <c r="BM200" s="80">
        <f t="shared" si="35"/>
        <v>0</v>
      </c>
      <c r="BN200" s="80">
        <f t="shared" si="36"/>
        <v>0</v>
      </c>
      <c r="BO200" s="80">
        <f t="shared" si="37"/>
        <v>0</v>
      </c>
    </row>
    <row r="201" spans="1:67" x14ac:dyDescent="0.2">
      <c r="A201" s="458"/>
      <c r="B201" s="458"/>
      <c r="C201" s="458"/>
      <c r="D201" s="458"/>
      <c r="E201" s="458"/>
      <c r="F201" s="458"/>
      <c r="G201" s="458"/>
      <c r="H201" s="458"/>
      <c r="I201" s="458"/>
      <c r="J201" s="458"/>
      <c r="K201" s="458"/>
      <c r="L201" s="458"/>
      <c r="M201" s="458"/>
      <c r="N201" s="459"/>
      <c r="O201" s="455" t="s">
        <v>43</v>
      </c>
      <c r="P201" s="456"/>
      <c r="Q201" s="456"/>
      <c r="R201" s="456"/>
      <c r="S201" s="456"/>
      <c r="T201" s="456"/>
      <c r="U201" s="457"/>
      <c r="V201" s="43" t="s">
        <v>42</v>
      </c>
      <c r="W201" s="44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4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4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8"/>
      <c r="AA201" s="68"/>
    </row>
    <row r="202" spans="1:67" x14ac:dyDescent="0.2">
      <c r="A202" s="458"/>
      <c r="B202" s="458"/>
      <c r="C202" s="458"/>
      <c r="D202" s="458"/>
      <c r="E202" s="458"/>
      <c r="F202" s="458"/>
      <c r="G202" s="458"/>
      <c r="H202" s="458"/>
      <c r="I202" s="458"/>
      <c r="J202" s="458"/>
      <c r="K202" s="458"/>
      <c r="L202" s="458"/>
      <c r="M202" s="458"/>
      <c r="N202" s="459"/>
      <c r="O202" s="455" t="s">
        <v>43</v>
      </c>
      <c r="P202" s="456"/>
      <c r="Q202" s="456"/>
      <c r="R202" s="456"/>
      <c r="S202" s="456"/>
      <c r="T202" s="456"/>
      <c r="U202" s="457"/>
      <c r="V202" s="43" t="s">
        <v>0</v>
      </c>
      <c r="W202" s="44">
        <f>IFERROR(SUM(W185:W200),"0")</f>
        <v>0</v>
      </c>
      <c r="X202" s="44">
        <f>IFERROR(SUM(X185:X200),"0")</f>
        <v>0</v>
      </c>
      <c r="Y202" s="43"/>
      <c r="Z202" s="68"/>
      <c r="AA202" s="68"/>
    </row>
    <row r="203" spans="1:67" ht="14.25" customHeight="1" x14ac:dyDescent="0.25">
      <c r="A203" s="449" t="s">
        <v>226</v>
      </c>
      <c r="B203" s="449"/>
      <c r="C203" s="449"/>
      <c r="D203" s="449"/>
      <c r="E203" s="449"/>
      <c r="F203" s="449"/>
      <c r="G203" s="449"/>
      <c r="H203" s="449"/>
      <c r="I203" s="449"/>
      <c r="J203" s="449"/>
      <c r="K203" s="449"/>
      <c r="L203" s="449"/>
      <c r="M203" s="449"/>
      <c r="N203" s="449"/>
      <c r="O203" s="449"/>
      <c r="P203" s="449"/>
      <c r="Q203" s="449"/>
      <c r="R203" s="449"/>
      <c r="S203" s="449"/>
      <c r="T203" s="449"/>
      <c r="U203" s="449"/>
      <c r="V203" s="449"/>
      <c r="W203" s="449"/>
      <c r="X203" s="449"/>
      <c r="Y203" s="449"/>
      <c r="Z203" s="67"/>
      <c r="AA203" s="67"/>
    </row>
    <row r="204" spans="1:67" ht="16.5" customHeight="1" x14ac:dyDescent="0.25">
      <c r="A204" s="64" t="s">
        <v>343</v>
      </c>
      <c r="B204" s="64" t="s">
        <v>344</v>
      </c>
      <c r="C204" s="37">
        <v>4301060360</v>
      </c>
      <c r="D204" s="450">
        <v>4680115882874</v>
      </c>
      <c r="E204" s="450"/>
      <c r="F204" s="63">
        <v>0.8</v>
      </c>
      <c r="G204" s="38">
        <v>4</v>
      </c>
      <c r="H204" s="63">
        <v>3.2</v>
      </c>
      <c r="I204" s="63">
        <v>3.4660000000000002</v>
      </c>
      <c r="J204" s="38">
        <v>120</v>
      </c>
      <c r="K204" s="38" t="s">
        <v>81</v>
      </c>
      <c r="L204" s="39" t="s">
        <v>80</v>
      </c>
      <c r="M204" s="39"/>
      <c r="N204" s="38">
        <v>30</v>
      </c>
      <c r="O204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52"/>
      <c r="Q204" s="452"/>
      <c r="R204" s="452"/>
      <c r="S204" s="453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IFERROR(IF(X204=0,"",ROUNDUP(X204/H204,0)*0.00937),"")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t="16.5" customHeight="1" x14ac:dyDescent="0.25">
      <c r="A205" s="64" t="s">
        <v>343</v>
      </c>
      <c r="B205" s="64" t="s">
        <v>345</v>
      </c>
      <c r="C205" s="37">
        <v>4301060404</v>
      </c>
      <c r="D205" s="450">
        <v>4680115882874</v>
      </c>
      <c r="E205" s="450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40</v>
      </c>
      <c r="O205" s="575" t="s">
        <v>346</v>
      </c>
      <c r="P205" s="452"/>
      <c r="Q205" s="452"/>
      <c r="R205" s="452"/>
      <c r="S205" s="453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198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347</v>
      </c>
      <c r="B206" s="64" t="s">
        <v>348</v>
      </c>
      <c r="C206" s="37">
        <v>4301060359</v>
      </c>
      <c r="D206" s="450">
        <v>4680115884434</v>
      </c>
      <c r="E206" s="450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52"/>
      <c r="Q206" s="452"/>
      <c r="R206" s="452"/>
      <c r="S206" s="453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199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349</v>
      </c>
      <c r="B207" s="64" t="s">
        <v>350</v>
      </c>
      <c r="C207" s="37">
        <v>4301060375</v>
      </c>
      <c r="D207" s="450">
        <v>4680115880818</v>
      </c>
      <c r="E207" s="45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577" t="s">
        <v>351</v>
      </c>
      <c r="P207" s="452"/>
      <c r="Q207" s="452"/>
      <c r="R207" s="452"/>
      <c r="S207" s="453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352</v>
      </c>
      <c r="B208" s="64" t="s">
        <v>353</v>
      </c>
      <c r="C208" s="37">
        <v>4301060389</v>
      </c>
      <c r="D208" s="450">
        <v>4680115880801</v>
      </c>
      <c r="E208" s="45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141</v>
      </c>
      <c r="M208" s="39"/>
      <c r="N208" s="38">
        <v>40</v>
      </c>
      <c r="O208" s="578" t="s">
        <v>354</v>
      </c>
      <c r="P208" s="452"/>
      <c r="Q208" s="452"/>
      <c r="R208" s="452"/>
      <c r="S208" s="453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58"/>
      <c r="B209" s="458"/>
      <c r="C209" s="458"/>
      <c r="D209" s="458"/>
      <c r="E209" s="458"/>
      <c r="F209" s="458"/>
      <c r="G209" s="458"/>
      <c r="H209" s="458"/>
      <c r="I209" s="458"/>
      <c r="J209" s="458"/>
      <c r="K209" s="458"/>
      <c r="L209" s="458"/>
      <c r="M209" s="458"/>
      <c r="N209" s="459"/>
      <c r="O209" s="455" t="s">
        <v>43</v>
      </c>
      <c r="P209" s="456"/>
      <c r="Q209" s="456"/>
      <c r="R209" s="456"/>
      <c r="S209" s="456"/>
      <c r="T209" s="456"/>
      <c r="U209" s="457"/>
      <c r="V209" s="43" t="s">
        <v>42</v>
      </c>
      <c r="W209" s="44">
        <f>IFERROR(W204/H204,"0")+IFERROR(W205/H205,"0")+IFERROR(W206/H206,"0")+IFERROR(W207/H207,"0")+IFERROR(W208/H208,"0")</f>
        <v>0</v>
      </c>
      <c r="X209" s="44">
        <f>IFERROR(X204/H204,"0")+IFERROR(X205/H205,"0")+IFERROR(X206/H206,"0")+IFERROR(X207/H207,"0")+IFERROR(X208/H208,"0")</f>
        <v>0</v>
      </c>
      <c r="Y209" s="44">
        <f>IFERROR(IF(Y204="",0,Y204),"0")+IFERROR(IF(Y205="",0,Y205),"0")+IFERROR(IF(Y206="",0,Y206),"0")+IFERROR(IF(Y207="",0,Y207),"0")+IFERROR(IF(Y208="",0,Y208),"0")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58"/>
      <c r="B210" s="458"/>
      <c r="C210" s="458"/>
      <c r="D210" s="458"/>
      <c r="E210" s="458"/>
      <c r="F210" s="458"/>
      <c r="G210" s="458"/>
      <c r="H210" s="458"/>
      <c r="I210" s="458"/>
      <c r="J210" s="458"/>
      <c r="K210" s="458"/>
      <c r="L210" s="458"/>
      <c r="M210" s="458"/>
      <c r="N210" s="459"/>
      <c r="O210" s="455" t="s">
        <v>43</v>
      </c>
      <c r="P210" s="456"/>
      <c r="Q210" s="456"/>
      <c r="R210" s="456"/>
      <c r="S210" s="456"/>
      <c r="T210" s="456"/>
      <c r="U210" s="457"/>
      <c r="V210" s="43" t="s">
        <v>0</v>
      </c>
      <c r="W210" s="44">
        <f>IFERROR(SUM(W204:W208),"0")</f>
        <v>0</v>
      </c>
      <c r="X210" s="44">
        <f>IFERROR(SUM(X204:X208),"0")</f>
        <v>0</v>
      </c>
      <c r="Y210" s="43"/>
      <c r="Z210" s="68"/>
      <c r="AA210" s="68"/>
    </row>
    <row r="211" spans="1:67" ht="16.5" customHeight="1" x14ac:dyDescent="0.25">
      <c r="A211" s="448" t="s">
        <v>355</v>
      </c>
      <c r="B211" s="448"/>
      <c r="C211" s="448"/>
      <c r="D211" s="448"/>
      <c r="E211" s="448"/>
      <c r="F211" s="448"/>
      <c r="G211" s="448"/>
      <c r="H211" s="448"/>
      <c r="I211" s="448"/>
      <c r="J211" s="448"/>
      <c r="K211" s="448"/>
      <c r="L211" s="448"/>
      <c r="M211" s="448"/>
      <c r="N211" s="448"/>
      <c r="O211" s="448"/>
      <c r="P211" s="448"/>
      <c r="Q211" s="448"/>
      <c r="R211" s="448"/>
      <c r="S211" s="448"/>
      <c r="T211" s="448"/>
      <c r="U211" s="448"/>
      <c r="V211" s="448"/>
      <c r="W211" s="448"/>
      <c r="X211" s="448"/>
      <c r="Y211" s="448"/>
      <c r="Z211" s="66"/>
      <c r="AA211" s="66"/>
    </row>
    <row r="212" spans="1:67" ht="14.25" customHeight="1" x14ac:dyDescent="0.25">
      <c r="A212" s="449" t="s">
        <v>126</v>
      </c>
      <c r="B212" s="449"/>
      <c r="C212" s="449"/>
      <c r="D212" s="449"/>
      <c r="E212" s="449"/>
      <c r="F212" s="449"/>
      <c r="G212" s="449"/>
      <c r="H212" s="449"/>
      <c r="I212" s="449"/>
      <c r="J212" s="449"/>
      <c r="K212" s="449"/>
      <c r="L212" s="449"/>
      <c r="M212" s="449"/>
      <c r="N212" s="449"/>
      <c r="O212" s="449"/>
      <c r="P212" s="449"/>
      <c r="Q212" s="449"/>
      <c r="R212" s="449"/>
      <c r="S212" s="449"/>
      <c r="T212" s="449"/>
      <c r="U212" s="449"/>
      <c r="V212" s="449"/>
      <c r="W212" s="449"/>
      <c r="X212" s="449"/>
      <c r="Y212" s="449"/>
      <c r="Z212" s="67"/>
      <c r="AA212" s="67"/>
    </row>
    <row r="213" spans="1:67" ht="27" customHeight="1" x14ac:dyDescent="0.25">
      <c r="A213" s="64" t="s">
        <v>356</v>
      </c>
      <c r="B213" s="64" t="s">
        <v>357</v>
      </c>
      <c r="C213" s="37">
        <v>4301011717</v>
      </c>
      <c r="D213" s="450">
        <v>4680115884274</v>
      </c>
      <c r="E213" s="450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122</v>
      </c>
      <c r="L213" s="39" t="s">
        <v>121</v>
      </c>
      <c r="M213" s="39"/>
      <c r="N213" s="38">
        <v>55</v>
      </c>
      <c r="O213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52"/>
      <c r="Q213" s="452"/>
      <c r="R213" s="452"/>
      <c r="S213" s="453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21" si="39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ref="BL213:BL221" si="40">IFERROR(W213*I213/H213,"0")</f>
        <v>0</v>
      </c>
      <c r="BM213" s="80">
        <f t="shared" ref="BM213:BM221" si="41">IFERROR(X213*I213/H213,"0")</f>
        <v>0</v>
      </c>
      <c r="BN213" s="80">
        <f t="shared" ref="BN213:BN221" si="42">IFERROR(1/J213*(W213/H213),"0")</f>
        <v>0</v>
      </c>
      <c r="BO213" s="80">
        <f t="shared" ref="BO213:BO221" si="43">IFERROR(1/J213*(X213/H213),"0")</f>
        <v>0</v>
      </c>
    </row>
    <row r="214" spans="1:67" ht="27" customHeight="1" x14ac:dyDescent="0.25">
      <c r="A214" s="64" t="s">
        <v>356</v>
      </c>
      <c r="B214" s="64" t="s">
        <v>358</v>
      </c>
      <c r="C214" s="37">
        <v>4301011945</v>
      </c>
      <c r="D214" s="450">
        <v>4680115884274</v>
      </c>
      <c r="E214" s="450"/>
      <c r="F214" s="63">
        <v>1.45</v>
      </c>
      <c r="G214" s="38">
        <v>8</v>
      </c>
      <c r="H214" s="63">
        <v>11.6</v>
      </c>
      <c r="I214" s="63">
        <v>12.08</v>
      </c>
      <c r="J214" s="38">
        <v>48</v>
      </c>
      <c r="K214" s="38" t="s">
        <v>122</v>
      </c>
      <c r="L214" s="39" t="s">
        <v>130</v>
      </c>
      <c r="M214" s="39"/>
      <c r="N214" s="38">
        <v>55</v>
      </c>
      <c r="O214" s="580" t="s">
        <v>359</v>
      </c>
      <c r="P214" s="452"/>
      <c r="Q214" s="452"/>
      <c r="R214" s="452"/>
      <c r="S214" s="453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IFERROR(IF(X214=0,"",ROUNDUP(X214/H214,0)*0.02039),"")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t="27" customHeight="1" x14ac:dyDescent="0.25">
      <c r="A215" s="64" t="s">
        <v>360</v>
      </c>
      <c r="B215" s="64" t="s">
        <v>361</v>
      </c>
      <c r="C215" s="37">
        <v>4301011719</v>
      </c>
      <c r="D215" s="450">
        <v>4680115884298</v>
      </c>
      <c r="E215" s="450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122</v>
      </c>
      <c r="L215" s="39" t="s">
        <v>121</v>
      </c>
      <c r="M215" s="39"/>
      <c r="N215" s="38">
        <v>55</v>
      </c>
      <c r="O215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52"/>
      <c r="Q215" s="452"/>
      <c r="R215" s="452"/>
      <c r="S215" s="453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39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si="40"/>
        <v>0</v>
      </c>
      <c r="BM215" s="80">
        <f t="shared" si="41"/>
        <v>0</v>
      </c>
      <c r="BN215" s="80">
        <f t="shared" si="42"/>
        <v>0</v>
      </c>
      <c r="BO215" s="80">
        <f t="shared" si="43"/>
        <v>0</v>
      </c>
    </row>
    <row r="216" spans="1:67" ht="27" customHeight="1" x14ac:dyDescent="0.25">
      <c r="A216" s="64" t="s">
        <v>362</v>
      </c>
      <c r="B216" s="64" t="s">
        <v>363</v>
      </c>
      <c r="C216" s="37">
        <v>4301011733</v>
      </c>
      <c r="D216" s="450">
        <v>4680115884250</v>
      </c>
      <c r="E216" s="450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122</v>
      </c>
      <c r="L216" s="39" t="s">
        <v>141</v>
      </c>
      <c r="M216" s="39"/>
      <c r="N216" s="38">
        <v>55</v>
      </c>
      <c r="O216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52"/>
      <c r="Q216" s="452"/>
      <c r="R216" s="452"/>
      <c r="S216" s="453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39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0"/>
        <v>0</v>
      </c>
      <c r="BM216" s="80">
        <f t="shared" si="41"/>
        <v>0</v>
      </c>
      <c r="BN216" s="80">
        <f t="shared" si="42"/>
        <v>0</v>
      </c>
      <c r="BO216" s="80">
        <f t="shared" si="43"/>
        <v>0</v>
      </c>
    </row>
    <row r="217" spans="1:67" ht="27" customHeight="1" x14ac:dyDescent="0.25">
      <c r="A217" s="64" t="s">
        <v>362</v>
      </c>
      <c r="B217" s="64" t="s">
        <v>364</v>
      </c>
      <c r="C217" s="37">
        <v>4301011944</v>
      </c>
      <c r="D217" s="450">
        <v>4680115884250</v>
      </c>
      <c r="E217" s="450"/>
      <c r="F217" s="63">
        <v>1.45</v>
      </c>
      <c r="G217" s="38">
        <v>8</v>
      </c>
      <c r="H217" s="63">
        <v>11.6</v>
      </c>
      <c r="I217" s="63">
        <v>12.08</v>
      </c>
      <c r="J217" s="38">
        <v>48</v>
      </c>
      <c r="K217" s="38" t="s">
        <v>122</v>
      </c>
      <c r="L217" s="39" t="s">
        <v>130</v>
      </c>
      <c r="M217" s="39"/>
      <c r="N217" s="38">
        <v>55</v>
      </c>
      <c r="O217" s="583" t="s">
        <v>365</v>
      </c>
      <c r="P217" s="452"/>
      <c r="Q217" s="452"/>
      <c r="R217" s="452"/>
      <c r="S217" s="453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39"/>
        <v>0</v>
      </c>
      <c r="Y217" s="42" t="str">
        <f>IFERROR(IF(X217=0,"",ROUNDUP(X217/H217,0)*0.02039),"")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0"/>
        <v>0</v>
      </c>
      <c r="BM217" s="80">
        <f t="shared" si="41"/>
        <v>0</v>
      </c>
      <c r="BN217" s="80">
        <f t="shared" si="42"/>
        <v>0</v>
      </c>
      <c r="BO217" s="80">
        <f t="shared" si="43"/>
        <v>0</v>
      </c>
    </row>
    <row r="218" spans="1:67" ht="27" customHeight="1" x14ac:dyDescent="0.25">
      <c r="A218" s="64" t="s">
        <v>366</v>
      </c>
      <c r="B218" s="64" t="s">
        <v>367</v>
      </c>
      <c r="C218" s="37">
        <v>4301011718</v>
      </c>
      <c r="D218" s="450">
        <v>4680115884281</v>
      </c>
      <c r="E218" s="450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121</v>
      </c>
      <c r="M218" s="39"/>
      <c r="N218" s="38">
        <v>55</v>
      </c>
      <c r="O218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52"/>
      <c r="Q218" s="452"/>
      <c r="R218" s="452"/>
      <c r="S218" s="453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39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0"/>
        <v>0</v>
      </c>
      <c r="BM218" s="80">
        <f t="shared" si="41"/>
        <v>0</v>
      </c>
      <c r="BN218" s="80">
        <f t="shared" si="42"/>
        <v>0</v>
      </c>
      <c r="BO218" s="80">
        <f t="shared" si="43"/>
        <v>0</v>
      </c>
    </row>
    <row r="219" spans="1:67" ht="27" customHeight="1" x14ac:dyDescent="0.25">
      <c r="A219" s="64" t="s">
        <v>368</v>
      </c>
      <c r="B219" s="64" t="s">
        <v>369</v>
      </c>
      <c r="C219" s="37">
        <v>4301011720</v>
      </c>
      <c r="D219" s="450">
        <v>4680115884199</v>
      </c>
      <c r="E219" s="450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81</v>
      </c>
      <c r="L219" s="39" t="s">
        <v>121</v>
      </c>
      <c r="M219" s="39"/>
      <c r="N219" s="38">
        <v>55</v>
      </c>
      <c r="O219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52"/>
      <c r="Q219" s="452"/>
      <c r="R219" s="452"/>
      <c r="S219" s="453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39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0"/>
        <v>0</v>
      </c>
      <c r="BM219" s="80">
        <f t="shared" si="41"/>
        <v>0</v>
      </c>
      <c r="BN219" s="80">
        <f t="shared" si="42"/>
        <v>0</v>
      </c>
      <c r="BO219" s="80">
        <f t="shared" si="43"/>
        <v>0</v>
      </c>
    </row>
    <row r="220" spans="1:67" ht="27" customHeight="1" x14ac:dyDescent="0.25">
      <c r="A220" s="64" t="s">
        <v>370</v>
      </c>
      <c r="B220" s="64" t="s">
        <v>371</v>
      </c>
      <c r="C220" s="37">
        <v>4301011716</v>
      </c>
      <c r="D220" s="450">
        <v>4680115884267</v>
      </c>
      <c r="E220" s="450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52"/>
      <c r="Q220" s="452"/>
      <c r="R220" s="452"/>
      <c r="S220" s="453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39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0"/>
        <v>0</v>
      </c>
      <c r="BM220" s="80">
        <f t="shared" si="41"/>
        <v>0</v>
      </c>
      <c r="BN220" s="80">
        <f t="shared" si="42"/>
        <v>0</v>
      </c>
      <c r="BO220" s="80">
        <f t="shared" si="43"/>
        <v>0</v>
      </c>
    </row>
    <row r="221" spans="1:67" ht="27" customHeight="1" x14ac:dyDescent="0.25">
      <c r="A221" s="64" t="s">
        <v>372</v>
      </c>
      <c r="B221" s="64" t="s">
        <v>373</v>
      </c>
      <c r="C221" s="37">
        <v>4301011593</v>
      </c>
      <c r="D221" s="450">
        <v>4680115882973</v>
      </c>
      <c r="E221" s="450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122</v>
      </c>
      <c r="L221" s="39" t="s">
        <v>121</v>
      </c>
      <c r="M221" s="39"/>
      <c r="N221" s="38">
        <v>55</v>
      </c>
      <c r="O221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52"/>
      <c r="Q221" s="452"/>
      <c r="R221" s="452"/>
      <c r="S221" s="453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39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0"/>
        <v>0</v>
      </c>
      <c r="BM221" s="80">
        <f t="shared" si="41"/>
        <v>0</v>
      </c>
      <c r="BN221" s="80">
        <f t="shared" si="42"/>
        <v>0</v>
      </c>
      <c r="BO221" s="80">
        <f t="shared" si="43"/>
        <v>0</v>
      </c>
    </row>
    <row r="222" spans="1:67" x14ac:dyDescent="0.2">
      <c r="A222" s="458"/>
      <c r="B222" s="458"/>
      <c r="C222" s="458"/>
      <c r="D222" s="458"/>
      <c r="E222" s="458"/>
      <c r="F222" s="458"/>
      <c r="G222" s="458"/>
      <c r="H222" s="458"/>
      <c r="I222" s="458"/>
      <c r="J222" s="458"/>
      <c r="K222" s="458"/>
      <c r="L222" s="458"/>
      <c r="M222" s="458"/>
      <c r="N222" s="459"/>
      <c r="O222" s="455" t="s">
        <v>43</v>
      </c>
      <c r="P222" s="456"/>
      <c r="Q222" s="456"/>
      <c r="R222" s="456"/>
      <c r="S222" s="456"/>
      <c r="T222" s="456"/>
      <c r="U222" s="457"/>
      <c r="V222" s="43" t="s">
        <v>42</v>
      </c>
      <c r="W222" s="44">
        <f>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IFERROR(X213/H213,"0")+IFERROR(X214/H214,"0")+IFERROR(X215/H215,"0")+IFERROR(X216/H216,"0")+IFERROR(X217/H217,"0")+IFERROR(X218/H218,"0")+IFERROR(X219/H219,"0")+IFERROR(X220/H220,"0")+IFERROR(X221/H221,"0")</f>
        <v>0</v>
      </c>
      <c r="Y222" s="44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58"/>
      <c r="B223" s="458"/>
      <c r="C223" s="458"/>
      <c r="D223" s="458"/>
      <c r="E223" s="458"/>
      <c r="F223" s="458"/>
      <c r="G223" s="458"/>
      <c r="H223" s="458"/>
      <c r="I223" s="458"/>
      <c r="J223" s="458"/>
      <c r="K223" s="458"/>
      <c r="L223" s="458"/>
      <c r="M223" s="458"/>
      <c r="N223" s="459"/>
      <c r="O223" s="455" t="s">
        <v>43</v>
      </c>
      <c r="P223" s="456"/>
      <c r="Q223" s="456"/>
      <c r="R223" s="456"/>
      <c r="S223" s="456"/>
      <c r="T223" s="456"/>
      <c r="U223" s="457"/>
      <c r="V223" s="43" t="s">
        <v>0</v>
      </c>
      <c r="W223" s="44">
        <f>IFERROR(SUM(W213:W221),"0")</f>
        <v>0</v>
      </c>
      <c r="X223" s="44">
        <f>IFERROR(SUM(X213:X221),"0")</f>
        <v>0</v>
      </c>
      <c r="Y223" s="43"/>
      <c r="Z223" s="68"/>
      <c r="AA223" s="68"/>
    </row>
    <row r="224" spans="1:67" ht="14.25" customHeight="1" x14ac:dyDescent="0.25">
      <c r="A224" s="449" t="s">
        <v>77</v>
      </c>
      <c r="B224" s="449"/>
      <c r="C224" s="449"/>
      <c r="D224" s="449"/>
      <c r="E224" s="449"/>
      <c r="F224" s="449"/>
      <c r="G224" s="449"/>
      <c r="H224" s="449"/>
      <c r="I224" s="449"/>
      <c r="J224" s="449"/>
      <c r="K224" s="449"/>
      <c r="L224" s="449"/>
      <c r="M224" s="449"/>
      <c r="N224" s="449"/>
      <c r="O224" s="449"/>
      <c r="P224" s="449"/>
      <c r="Q224" s="449"/>
      <c r="R224" s="449"/>
      <c r="S224" s="449"/>
      <c r="T224" s="449"/>
      <c r="U224" s="449"/>
      <c r="V224" s="449"/>
      <c r="W224" s="449"/>
      <c r="X224" s="449"/>
      <c r="Y224" s="449"/>
      <c r="Z224" s="67"/>
      <c r="AA224" s="67"/>
    </row>
    <row r="225" spans="1:67" ht="27" customHeight="1" x14ac:dyDescent="0.25">
      <c r="A225" s="64" t="s">
        <v>374</v>
      </c>
      <c r="B225" s="64" t="s">
        <v>375</v>
      </c>
      <c r="C225" s="37">
        <v>4301031305</v>
      </c>
      <c r="D225" s="450">
        <v>4607091389845</v>
      </c>
      <c r="E225" s="450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52"/>
      <c r="Q225" s="452"/>
      <c r="R225" s="452"/>
      <c r="S225" s="453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376</v>
      </c>
      <c r="B226" s="64" t="s">
        <v>377</v>
      </c>
      <c r="C226" s="37">
        <v>4301031306</v>
      </c>
      <c r="D226" s="450">
        <v>4680115882881</v>
      </c>
      <c r="E226" s="450"/>
      <c r="F226" s="63">
        <v>0.28000000000000003</v>
      </c>
      <c r="G226" s="38">
        <v>6</v>
      </c>
      <c r="H226" s="63">
        <v>1.68</v>
      </c>
      <c r="I226" s="63">
        <v>1.81</v>
      </c>
      <c r="J226" s="38">
        <v>234</v>
      </c>
      <c r="K226" s="38" t="s">
        <v>84</v>
      </c>
      <c r="L226" s="39" t="s">
        <v>80</v>
      </c>
      <c r="M226" s="39"/>
      <c r="N226" s="38">
        <v>40</v>
      </c>
      <c r="O226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52"/>
      <c r="Q226" s="452"/>
      <c r="R226" s="452"/>
      <c r="S226" s="453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x14ac:dyDescent="0.2">
      <c r="A227" s="458"/>
      <c r="B227" s="458"/>
      <c r="C227" s="458"/>
      <c r="D227" s="458"/>
      <c r="E227" s="458"/>
      <c r="F227" s="458"/>
      <c r="G227" s="458"/>
      <c r="H227" s="458"/>
      <c r="I227" s="458"/>
      <c r="J227" s="458"/>
      <c r="K227" s="458"/>
      <c r="L227" s="458"/>
      <c r="M227" s="458"/>
      <c r="N227" s="459"/>
      <c r="O227" s="455" t="s">
        <v>43</v>
      </c>
      <c r="P227" s="456"/>
      <c r="Q227" s="456"/>
      <c r="R227" s="456"/>
      <c r="S227" s="456"/>
      <c r="T227" s="456"/>
      <c r="U227" s="457"/>
      <c r="V227" s="43" t="s">
        <v>42</v>
      </c>
      <c r="W227" s="44">
        <f>IFERROR(W225/H225,"0")+IFERROR(W226/H226,"0")</f>
        <v>0</v>
      </c>
      <c r="X227" s="44">
        <f>IFERROR(X225/H225,"0")+IFERROR(X226/H226,"0")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458"/>
      <c r="B228" s="458"/>
      <c r="C228" s="458"/>
      <c r="D228" s="458"/>
      <c r="E228" s="458"/>
      <c r="F228" s="458"/>
      <c r="G228" s="458"/>
      <c r="H228" s="458"/>
      <c r="I228" s="458"/>
      <c r="J228" s="458"/>
      <c r="K228" s="458"/>
      <c r="L228" s="458"/>
      <c r="M228" s="458"/>
      <c r="N228" s="459"/>
      <c r="O228" s="455" t="s">
        <v>43</v>
      </c>
      <c r="P228" s="456"/>
      <c r="Q228" s="456"/>
      <c r="R228" s="456"/>
      <c r="S228" s="456"/>
      <c r="T228" s="456"/>
      <c r="U228" s="457"/>
      <c r="V228" s="43" t="s">
        <v>0</v>
      </c>
      <c r="W228" s="44">
        <f>IFERROR(SUM(W225:W226),"0")</f>
        <v>0</v>
      </c>
      <c r="X228" s="44">
        <f>IFERROR(SUM(X225:X226),"0")</f>
        <v>0</v>
      </c>
      <c r="Y228" s="43"/>
      <c r="Z228" s="68"/>
      <c r="AA228" s="68"/>
    </row>
    <row r="229" spans="1:67" ht="16.5" customHeight="1" x14ac:dyDescent="0.25">
      <c r="A229" s="448" t="s">
        <v>378</v>
      </c>
      <c r="B229" s="448"/>
      <c r="C229" s="448"/>
      <c r="D229" s="448"/>
      <c r="E229" s="448"/>
      <c r="F229" s="448"/>
      <c r="G229" s="448"/>
      <c r="H229" s="448"/>
      <c r="I229" s="448"/>
      <c r="J229" s="448"/>
      <c r="K229" s="448"/>
      <c r="L229" s="448"/>
      <c r="M229" s="448"/>
      <c r="N229" s="448"/>
      <c r="O229" s="448"/>
      <c r="P229" s="448"/>
      <c r="Q229" s="448"/>
      <c r="R229" s="448"/>
      <c r="S229" s="448"/>
      <c r="T229" s="448"/>
      <c r="U229" s="448"/>
      <c r="V229" s="448"/>
      <c r="W229" s="448"/>
      <c r="X229" s="448"/>
      <c r="Y229" s="448"/>
      <c r="Z229" s="66"/>
      <c r="AA229" s="66"/>
    </row>
    <row r="230" spans="1:67" ht="14.25" customHeight="1" x14ac:dyDescent="0.25">
      <c r="A230" s="449" t="s">
        <v>126</v>
      </c>
      <c r="B230" s="449"/>
      <c r="C230" s="449"/>
      <c r="D230" s="449"/>
      <c r="E230" s="449"/>
      <c r="F230" s="449"/>
      <c r="G230" s="449"/>
      <c r="H230" s="449"/>
      <c r="I230" s="449"/>
      <c r="J230" s="449"/>
      <c r="K230" s="449"/>
      <c r="L230" s="449"/>
      <c r="M230" s="449"/>
      <c r="N230" s="449"/>
      <c r="O230" s="449"/>
      <c r="P230" s="449"/>
      <c r="Q230" s="449"/>
      <c r="R230" s="449"/>
      <c r="S230" s="449"/>
      <c r="T230" s="449"/>
      <c r="U230" s="449"/>
      <c r="V230" s="449"/>
      <c r="W230" s="449"/>
      <c r="X230" s="449"/>
      <c r="Y230" s="449"/>
      <c r="Z230" s="67"/>
      <c r="AA230" s="67"/>
    </row>
    <row r="231" spans="1:67" ht="27" customHeight="1" x14ac:dyDescent="0.25">
      <c r="A231" s="64" t="s">
        <v>379</v>
      </c>
      <c r="B231" s="64" t="s">
        <v>380</v>
      </c>
      <c r="C231" s="37">
        <v>4301011826</v>
      </c>
      <c r="D231" s="450">
        <v>4680115884137</v>
      </c>
      <c r="E231" s="450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122</v>
      </c>
      <c r="L231" s="39" t="s">
        <v>121</v>
      </c>
      <c r="M231" s="39"/>
      <c r="N231" s="38">
        <v>55</v>
      </c>
      <c r="O23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52"/>
      <c r="Q231" s="452"/>
      <c r="R231" s="452"/>
      <c r="S231" s="453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38" si="44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3" t="s">
        <v>67</v>
      </c>
      <c r="BL231" s="80">
        <f t="shared" ref="BL231:BL238" si="45">IFERROR(W231*I231/H231,"0")</f>
        <v>0</v>
      </c>
      <c r="BM231" s="80">
        <f t="shared" ref="BM231:BM238" si="46">IFERROR(X231*I231/H231,"0")</f>
        <v>0</v>
      </c>
      <c r="BN231" s="80">
        <f t="shared" ref="BN231:BN238" si="47">IFERROR(1/J231*(W231/H231),"0")</f>
        <v>0</v>
      </c>
      <c r="BO231" s="80">
        <f t="shared" ref="BO231:BO238" si="48">IFERROR(1/J231*(X231/H231),"0")</f>
        <v>0</v>
      </c>
    </row>
    <row r="232" spans="1:67" ht="27" customHeight="1" x14ac:dyDescent="0.25">
      <c r="A232" s="64" t="s">
        <v>379</v>
      </c>
      <c r="B232" s="64" t="s">
        <v>381</v>
      </c>
      <c r="C232" s="37">
        <v>4301011942</v>
      </c>
      <c r="D232" s="450">
        <v>4680115884137</v>
      </c>
      <c r="E232" s="450"/>
      <c r="F232" s="63">
        <v>1.45</v>
      </c>
      <c r="G232" s="38">
        <v>8</v>
      </c>
      <c r="H232" s="63">
        <v>11.6</v>
      </c>
      <c r="I232" s="63">
        <v>12.08</v>
      </c>
      <c r="J232" s="38">
        <v>48</v>
      </c>
      <c r="K232" s="38" t="s">
        <v>122</v>
      </c>
      <c r="L232" s="39" t="s">
        <v>130</v>
      </c>
      <c r="M232" s="39"/>
      <c r="N232" s="38">
        <v>55</v>
      </c>
      <c r="O232" s="591" t="s">
        <v>382</v>
      </c>
      <c r="P232" s="452"/>
      <c r="Q232" s="452"/>
      <c r="R232" s="452"/>
      <c r="S232" s="453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4"/>
        <v>0</v>
      </c>
      <c r="Y232" s="42" t="str">
        <f>IFERROR(IF(X232=0,"",ROUNDUP(X232/H232,0)*0.02039),"")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si="45"/>
        <v>0</v>
      </c>
      <c r="BM232" s="80">
        <f t="shared" si="46"/>
        <v>0</v>
      </c>
      <c r="BN232" s="80">
        <f t="shared" si="47"/>
        <v>0</v>
      </c>
      <c r="BO232" s="80">
        <f t="shared" si="48"/>
        <v>0</v>
      </c>
    </row>
    <row r="233" spans="1:67" ht="27" customHeight="1" x14ac:dyDescent="0.25">
      <c r="A233" s="64" t="s">
        <v>383</v>
      </c>
      <c r="B233" s="64" t="s">
        <v>384</v>
      </c>
      <c r="C233" s="37">
        <v>4301011724</v>
      </c>
      <c r="D233" s="450">
        <v>4680115884236</v>
      </c>
      <c r="E233" s="450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52"/>
      <c r="Q233" s="452"/>
      <c r="R233" s="452"/>
      <c r="S233" s="453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4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45"/>
        <v>0</v>
      </c>
      <c r="BM233" s="80">
        <f t="shared" si="46"/>
        <v>0</v>
      </c>
      <c r="BN233" s="80">
        <f t="shared" si="47"/>
        <v>0</v>
      </c>
      <c r="BO233" s="80">
        <f t="shared" si="48"/>
        <v>0</v>
      </c>
    </row>
    <row r="234" spans="1:67" ht="27" customHeight="1" x14ac:dyDescent="0.25">
      <c r="A234" s="64" t="s">
        <v>385</v>
      </c>
      <c r="B234" s="64" t="s">
        <v>386</v>
      </c>
      <c r="C234" s="37">
        <v>4301011721</v>
      </c>
      <c r="D234" s="450">
        <v>4680115884175</v>
      </c>
      <c r="E234" s="450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52"/>
      <c r="Q234" s="452"/>
      <c r="R234" s="452"/>
      <c r="S234" s="453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4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45"/>
        <v>0</v>
      </c>
      <c r="BM234" s="80">
        <f t="shared" si="46"/>
        <v>0</v>
      </c>
      <c r="BN234" s="80">
        <f t="shared" si="47"/>
        <v>0</v>
      </c>
      <c r="BO234" s="80">
        <f t="shared" si="48"/>
        <v>0</v>
      </c>
    </row>
    <row r="235" spans="1:67" ht="27" customHeight="1" x14ac:dyDescent="0.25">
      <c r="A235" s="64" t="s">
        <v>387</v>
      </c>
      <c r="B235" s="64" t="s">
        <v>388</v>
      </c>
      <c r="C235" s="37">
        <v>4301011824</v>
      </c>
      <c r="D235" s="450">
        <v>4680115884144</v>
      </c>
      <c r="E235" s="450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121</v>
      </c>
      <c r="M235" s="39"/>
      <c r="N235" s="38">
        <v>55</v>
      </c>
      <c r="O235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52"/>
      <c r="Q235" s="452"/>
      <c r="R235" s="452"/>
      <c r="S235" s="453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4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45"/>
        <v>0</v>
      </c>
      <c r="BM235" s="80">
        <f t="shared" si="46"/>
        <v>0</v>
      </c>
      <c r="BN235" s="80">
        <f t="shared" si="47"/>
        <v>0</v>
      </c>
      <c r="BO235" s="80">
        <f t="shared" si="48"/>
        <v>0</v>
      </c>
    </row>
    <row r="236" spans="1:67" ht="27" customHeight="1" x14ac:dyDescent="0.25">
      <c r="A236" s="64" t="s">
        <v>389</v>
      </c>
      <c r="B236" s="64" t="s">
        <v>390</v>
      </c>
      <c r="C236" s="37">
        <v>4301011963</v>
      </c>
      <c r="D236" s="450">
        <v>4680115885288</v>
      </c>
      <c r="E236" s="450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595" t="s">
        <v>391</v>
      </c>
      <c r="P236" s="452"/>
      <c r="Q236" s="452"/>
      <c r="R236" s="452"/>
      <c r="S236" s="453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4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45"/>
        <v>0</v>
      </c>
      <c r="BM236" s="80">
        <f t="shared" si="46"/>
        <v>0</v>
      </c>
      <c r="BN236" s="80">
        <f t="shared" si="47"/>
        <v>0</v>
      </c>
      <c r="BO236" s="80">
        <f t="shared" si="48"/>
        <v>0</v>
      </c>
    </row>
    <row r="237" spans="1:67" ht="27" customHeight="1" x14ac:dyDescent="0.25">
      <c r="A237" s="64" t="s">
        <v>392</v>
      </c>
      <c r="B237" s="64" t="s">
        <v>393</v>
      </c>
      <c r="C237" s="37">
        <v>4301011726</v>
      </c>
      <c r="D237" s="450">
        <v>4680115884182</v>
      </c>
      <c r="E237" s="450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52"/>
      <c r="Q237" s="452"/>
      <c r="R237" s="452"/>
      <c r="S237" s="453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4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45"/>
        <v>0</v>
      </c>
      <c r="BM237" s="80">
        <f t="shared" si="46"/>
        <v>0</v>
      </c>
      <c r="BN237" s="80">
        <f t="shared" si="47"/>
        <v>0</v>
      </c>
      <c r="BO237" s="80">
        <f t="shared" si="48"/>
        <v>0</v>
      </c>
    </row>
    <row r="238" spans="1:67" ht="27" customHeight="1" x14ac:dyDescent="0.25">
      <c r="A238" s="64" t="s">
        <v>394</v>
      </c>
      <c r="B238" s="64" t="s">
        <v>395</v>
      </c>
      <c r="C238" s="37">
        <v>4301011722</v>
      </c>
      <c r="D238" s="450">
        <v>4680115884205</v>
      </c>
      <c r="E238" s="450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52"/>
      <c r="Q238" s="452"/>
      <c r="R238" s="452"/>
      <c r="S238" s="453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4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45"/>
        <v>0</v>
      </c>
      <c r="BM238" s="80">
        <f t="shared" si="46"/>
        <v>0</v>
      </c>
      <c r="BN238" s="80">
        <f t="shared" si="47"/>
        <v>0</v>
      </c>
      <c r="BO238" s="80">
        <f t="shared" si="48"/>
        <v>0</v>
      </c>
    </row>
    <row r="239" spans="1:67" x14ac:dyDescent="0.2">
      <c r="A239" s="458"/>
      <c r="B239" s="458"/>
      <c r="C239" s="458"/>
      <c r="D239" s="458"/>
      <c r="E239" s="458"/>
      <c r="F239" s="458"/>
      <c r="G239" s="458"/>
      <c r="H239" s="458"/>
      <c r="I239" s="458"/>
      <c r="J239" s="458"/>
      <c r="K239" s="458"/>
      <c r="L239" s="458"/>
      <c r="M239" s="458"/>
      <c r="N239" s="459"/>
      <c r="O239" s="455" t="s">
        <v>43</v>
      </c>
      <c r="P239" s="456"/>
      <c r="Q239" s="456"/>
      <c r="R239" s="456"/>
      <c r="S239" s="456"/>
      <c r="T239" s="456"/>
      <c r="U239" s="457"/>
      <c r="V239" s="43" t="s">
        <v>42</v>
      </c>
      <c r="W239" s="44">
        <f>IFERROR(W231/H231,"0")+IFERROR(W232/H232,"0")+IFERROR(W233/H233,"0")+IFERROR(W234/H234,"0")+IFERROR(W235/H235,"0")+IFERROR(W236/H236,"0")+IFERROR(W237/H237,"0")+IFERROR(W238/H238,"0")</f>
        <v>0</v>
      </c>
      <c r="X239" s="44">
        <f>IFERROR(X231/H231,"0")+IFERROR(X232/H232,"0")+IFERROR(X233/H233,"0")+IFERROR(X234/H234,"0")+IFERROR(X235/H235,"0")+IFERROR(X236/H236,"0")+IFERROR(X237/H237,"0")+IFERROR(X238/H238,"0")</f>
        <v>0</v>
      </c>
      <c r="Y239" s="44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68"/>
      <c r="AA239" s="68"/>
    </row>
    <row r="240" spans="1:67" x14ac:dyDescent="0.2">
      <c r="A240" s="458"/>
      <c r="B240" s="458"/>
      <c r="C240" s="458"/>
      <c r="D240" s="458"/>
      <c r="E240" s="458"/>
      <c r="F240" s="458"/>
      <c r="G240" s="458"/>
      <c r="H240" s="458"/>
      <c r="I240" s="458"/>
      <c r="J240" s="458"/>
      <c r="K240" s="458"/>
      <c r="L240" s="458"/>
      <c r="M240" s="458"/>
      <c r="N240" s="459"/>
      <c r="O240" s="455" t="s">
        <v>43</v>
      </c>
      <c r="P240" s="456"/>
      <c r="Q240" s="456"/>
      <c r="R240" s="456"/>
      <c r="S240" s="456"/>
      <c r="T240" s="456"/>
      <c r="U240" s="457"/>
      <c r="V240" s="43" t="s">
        <v>0</v>
      </c>
      <c r="W240" s="44">
        <f>IFERROR(SUM(W231:W238),"0")</f>
        <v>0</v>
      </c>
      <c r="X240" s="44">
        <f>IFERROR(SUM(X231:X238),"0")</f>
        <v>0</v>
      </c>
      <c r="Y240" s="43"/>
      <c r="Z240" s="68"/>
      <c r="AA240" s="68"/>
    </row>
    <row r="241" spans="1:67" ht="16.5" customHeight="1" x14ac:dyDescent="0.25">
      <c r="A241" s="448" t="s">
        <v>396</v>
      </c>
      <c r="B241" s="448"/>
      <c r="C241" s="448"/>
      <c r="D241" s="448"/>
      <c r="E241" s="448"/>
      <c r="F241" s="448"/>
      <c r="G241" s="448"/>
      <c r="H241" s="448"/>
      <c r="I241" s="448"/>
      <c r="J241" s="448"/>
      <c r="K241" s="448"/>
      <c r="L241" s="448"/>
      <c r="M241" s="448"/>
      <c r="N241" s="448"/>
      <c r="O241" s="448"/>
      <c r="P241" s="448"/>
      <c r="Q241" s="448"/>
      <c r="R241" s="448"/>
      <c r="S241" s="448"/>
      <c r="T241" s="448"/>
      <c r="U241" s="448"/>
      <c r="V241" s="448"/>
      <c r="W241" s="448"/>
      <c r="X241" s="448"/>
      <c r="Y241" s="448"/>
      <c r="Z241" s="66"/>
      <c r="AA241" s="66"/>
    </row>
    <row r="242" spans="1:67" ht="14.25" customHeight="1" x14ac:dyDescent="0.25">
      <c r="A242" s="449" t="s">
        <v>126</v>
      </c>
      <c r="B242" s="449"/>
      <c r="C242" s="449"/>
      <c r="D242" s="449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67"/>
      <c r="AA242" s="67"/>
    </row>
    <row r="243" spans="1:67" ht="27" customHeight="1" x14ac:dyDescent="0.25">
      <c r="A243" s="64" t="s">
        <v>397</v>
      </c>
      <c r="B243" s="64" t="s">
        <v>398</v>
      </c>
      <c r="C243" s="37">
        <v>4301011850</v>
      </c>
      <c r="D243" s="450">
        <v>4680115885806</v>
      </c>
      <c r="E243" s="450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121</v>
      </c>
      <c r="M243" s="39"/>
      <c r="N243" s="38">
        <v>55</v>
      </c>
      <c r="O243" s="598" t="s">
        <v>399</v>
      </c>
      <c r="P243" s="452"/>
      <c r="Q243" s="452"/>
      <c r="R243" s="452"/>
      <c r="S243" s="453"/>
      <c r="T243" s="40" t="s">
        <v>48</v>
      </c>
      <c r="U243" s="40" t="s">
        <v>48</v>
      </c>
      <c r="V243" s="41" t="s">
        <v>0</v>
      </c>
      <c r="W243" s="59">
        <v>0</v>
      </c>
      <c r="X243" s="56">
        <f>IFERROR(IF(W243="",0,CEILING((W243/$H243),1)*$H243),"")</f>
        <v>0</v>
      </c>
      <c r="Y243" s="42" t="str">
        <f>IFERROR(IF(X243=0,"",ROUNDUP(X243/H243,0)*0.02175),"")</f>
        <v/>
      </c>
      <c r="Z243" s="69" t="s">
        <v>48</v>
      </c>
      <c r="AA243" s="70" t="s">
        <v>400</v>
      </c>
      <c r="AE243" s="80"/>
      <c r="BB243" s="221" t="s">
        <v>67</v>
      </c>
      <c r="BL243" s="80">
        <f>IFERROR(W243*I243/H243,"0")</f>
        <v>0</v>
      </c>
      <c r="BM243" s="80">
        <f>IFERROR(X243*I243/H243,"0")</f>
        <v>0</v>
      </c>
      <c r="BN243" s="80">
        <f>IFERROR(1/J243*(W243/H243),"0")</f>
        <v>0</v>
      </c>
      <c r="BO243" s="80">
        <f>IFERROR(1/J243*(X243/H243),"0")</f>
        <v>0</v>
      </c>
    </row>
    <row r="244" spans="1:67" ht="27" customHeight="1" x14ac:dyDescent="0.25">
      <c r="A244" s="64" t="s">
        <v>401</v>
      </c>
      <c r="B244" s="64" t="s">
        <v>402</v>
      </c>
      <c r="C244" s="37">
        <v>4301011851</v>
      </c>
      <c r="D244" s="450">
        <v>4680115885820</v>
      </c>
      <c r="E244" s="450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121</v>
      </c>
      <c r="M244" s="39"/>
      <c r="N244" s="38">
        <v>55</v>
      </c>
      <c r="O244" s="599" t="s">
        <v>403</v>
      </c>
      <c r="P244" s="452"/>
      <c r="Q244" s="452"/>
      <c r="R244" s="452"/>
      <c r="S244" s="453"/>
      <c r="T244" s="40" t="s">
        <v>48</v>
      </c>
      <c r="U244" s="40" t="s">
        <v>48</v>
      </c>
      <c r="V244" s="41" t="s">
        <v>0</v>
      </c>
      <c r="W244" s="59">
        <v>0</v>
      </c>
      <c r="X244" s="56">
        <f>IFERROR(IF(W244="",0,CEILING((W244/$H244),1)*$H244),"")</f>
        <v>0</v>
      </c>
      <c r="Y244" s="42" t="str">
        <f>IFERROR(IF(X244=0,"",ROUNDUP(X244/H244,0)*0.00937),"")</f>
        <v/>
      </c>
      <c r="Z244" s="69" t="s">
        <v>48</v>
      </c>
      <c r="AA244" s="70" t="s">
        <v>400</v>
      </c>
      <c r="AE244" s="80"/>
      <c r="BB244" s="222" t="s">
        <v>67</v>
      </c>
      <c r="BL244" s="80">
        <f>IFERROR(W244*I244/H244,"0")</f>
        <v>0</v>
      </c>
      <c r="BM244" s="80">
        <f>IFERROR(X244*I244/H244,"0")</f>
        <v>0</v>
      </c>
      <c r="BN244" s="80">
        <f>IFERROR(1/J244*(W244/H244),"0")</f>
        <v>0</v>
      </c>
      <c r="BO244" s="80">
        <f>IFERROR(1/J244*(X244/H244),"0")</f>
        <v>0</v>
      </c>
    </row>
    <row r="245" spans="1:67" ht="27" customHeight="1" x14ac:dyDescent="0.25">
      <c r="A245" s="64" t="s">
        <v>404</v>
      </c>
      <c r="B245" s="64" t="s">
        <v>405</v>
      </c>
      <c r="C245" s="37">
        <v>4301011852</v>
      </c>
      <c r="D245" s="450">
        <v>4680115885844</v>
      </c>
      <c r="E245" s="450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121</v>
      </c>
      <c r="M245" s="39"/>
      <c r="N245" s="38">
        <v>55</v>
      </c>
      <c r="O245" s="600" t="s">
        <v>406</v>
      </c>
      <c r="P245" s="452"/>
      <c r="Q245" s="452"/>
      <c r="R245" s="452"/>
      <c r="S245" s="453"/>
      <c r="T245" s="40" t="s">
        <v>48</v>
      </c>
      <c r="U245" s="40" t="s">
        <v>48</v>
      </c>
      <c r="V245" s="41" t="s">
        <v>0</v>
      </c>
      <c r="W245" s="59">
        <v>0</v>
      </c>
      <c r="X245" s="56">
        <f>IFERROR(IF(W245="",0,CEILING((W245/$H245),1)*$H245),"")</f>
        <v>0</v>
      </c>
      <c r="Y245" s="42" t="str">
        <f>IFERROR(IF(X245=0,"",ROUNDUP(X245/H245,0)*0.00937),"")</f>
        <v/>
      </c>
      <c r="Z245" s="69" t="s">
        <v>48</v>
      </c>
      <c r="AA245" s="70" t="s">
        <v>400</v>
      </c>
      <c r="AE245" s="80"/>
      <c r="BB245" s="223" t="s">
        <v>67</v>
      </c>
      <c r="BL245" s="80">
        <f>IFERROR(W245*I245/H245,"0")</f>
        <v>0</v>
      </c>
      <c r="BM245" s="80">
        <f>IFERROR(X245*I245/H245,"0")</f>
        <v>0</v>
      </c>
      <c r="BN245" s="80">
        <f>IFERROR(1/J245*(W245/H245),"0")</f>
        <v>0</v>
      </c>
      <c r="BO245" s="80">
        <f>IFERROR(1/J245*(X245/H245),"0")</f>
        <v>0</v>
      </c>
    </row>
    <row r="246" spans="1:67" ht="27" customHeight="1" x14ac:dyDescent="0.25">
      <c r="A246" s="64" t="s">
        <v>407</v>
      </c>
      <c r="B246" s="64" t="s">
        <v>408</v>
      </c>
      <c r="C246" s="37">
        <v>4301011855</v>
      </c>
      <c r="D246" s="450">
        <v>4680115885837</v>
      </c>
      <c r="E246" s="450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122</v>
      </c>
      <c r="L246" s="39" t="s">
        <v>121</v>
      </c>
      <c r="M246" s="39"/>
      <c r="N246" s="38">
        <v>55</v>
      </c>
      <c r="O246" s="601" t="s">
        <v>409</v>
      </c>
      <c r="P246" s="452"/>
      <c r="Q246" s="452"/>
      <c r="R246" s="452"/>
      <c r="S246" s="453"/>
      <c r="T246" s="40" t="s">
        <v>48</v>
      </c>
      <c r="U246" s="40" t="s">
        <v>48</v>
      </c>
      <c r="V246" s="41" t="s">
        <v>0</v>
      </c>
      <c r="W246" s="59">
        <v>0</v>
      </c>
      <c r="X246" s="56">
        <f>IFERROR(IF(W246="",0,CEILING((W246/$H246),1)*$H246),"")</f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>IFERROR(W246*I246/H246,"0")</f>
        <v>0</v>
      </c>
      <c r="BM246" s="80">
        <f>IFERROR(X246*I246/H246,"0")</f>
        <v>0</v>
      </c>
      <c r="BN246" s="80">
        <f>IFERROR(1/J246*(W246/H246),"0")</f>
        <v>0</v>
      </c>
      <c r="BO246" s="80">
        <f>IFERROR(1/J246*(X246/H246),"0")</f>
        <v>0</v>
      </c>
    </row>
    <row r="247" spans="1:67" ht="27" customHeight="1" x14ac:dyDescent="0.25">
      <c r="A247" s="64" t="s">
        <v>410</v>
      </c>
      <c r="B247" s="64" t="s">
        <v>411</v>
      </c>
      <c r="C247" s="37">
        <v>4301011853</v>
      </c>
      <c r="D247" s="450">
        <v>4680115885851</v>
      </c>
      <c r="E247" s="450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8" t="s">
        <v>122</v>
      </c>
      <c r="L247" s="39" t="s">
        <v>121</v>
      </c>
      <c r="M247" s="39"/>
      <c r="N247" s="38">
        <v>55</v>
      </c>
      <c r="O247" s="602" t="s">
        <v>412</v>
      </c>
      <c r="P247" s="452"/>
      <c r="Q247" s="452"/>
      <c r="R247" s="452"/>
      <c r="S247" s="453"/>
      <c r="T247" s="40" t="s">
        <v>48</v>
      </c>
      <c r="U247" s="40" t="s">
        <v>48</v>
      </c>
      <c r="V247" s="41" t="s">
        <v>0</v>
      </c>
      <c r="W247" s="59">
        <v>0</v>
      </c>
      <c r="X247" s="56">
        <f>IFERROR(IF(W247="",0,CEILING((W247/$H247),1)*$H247),"")</f>
        <v>0</v>
      </c>
      <c r="Y247" s="42" t="str">
        <f>IFERROR(IF(X247=0,"",ROUNDUP(X247/H247,0)*0.02175),"")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>IFERROR(W247*I247/H247,"0")</f>
        <v>0</v>
      </c>
      <c r="BM247" s="80">
        <f>IFERROR(X247*I247/H247,"0")</f>
        <v>0</v>
      </c>
      <c r="BN247" s="80">
        <f>IFERROR(1/J247*(W247/H247),"0")</f>
        <v>0</v>
      </c>
      <c r="BO247" s="80">
        <f>IFERROR(1/J247*(X247/H247),"0")</f>
        <v>0</v>
      </c>
    </row>
    <row r="248" spans="1:67" x14ac:dyDescent="0.2">
      <c r="A248" s="458"/>
      <c r="B248" s="458"/>
      <c r="C248" s="458"/>
      <c r="D248" s="458"/>
      <c r="E248" s="458"/>
      <c r="F248" s="458"/>
      <c r="G248" s="458"/>
      <c r="H248" s="458"/>
      <c r="I248" s="458"/>
      <c r="J248" s="458"/>
      <c r="K248" s="458"/>
      <c r="L248" s="458"/>
      <c r="M248" s="458"/>
      <c r="N248" s="459"/>
      <c r="O248" s="455" t="s">
        <v>43</v>
      </c>
      <c r="P248" s="456"/>
      <c r="Q248" s="456"/>
      <c r="R248" s="456"/>
      <c r="S248" s="456"/>
      <c r="T248" s="456"/>
      <c r="U248" s="457"/>
      <c r="V248" s="43" t="s">
        <v>42</v>
      </c>
      <c r="W248" s="44">
        <f>IFERROR(W243/H243,"0")+IFERROR(W244/H244,"0")+IFERROR(W245/H245,"0")+IFERROR(W246/H246,"0")+IFERROR(W247/H247,"0")</f>
        <v>0</v>
      </c>
      <c r="X248" s="44">
        <f>IFERROR(X243/H243,"0")+IFERROR(X244/H244,"0")+IFERROR(X245/H245,"0")+IFERROR(X246/H246,"0")+IFERROR(X247/H247,"0")</f>
        <v>0</v>
      </c>
      <c r="Y248" s="44">
        <f>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458"/>
      <c r="B249" s="458"/>
      <c r="C249" s="458"/>
      <c r="D249" s="458"/>
      <c r="E249" s="458"/>
      <c r="F249" s="458"/>
      <c r="G249" s="458"/>
      <c r="H249" s="458"/>
      <c r="I249" s="458"/>
      <c r="J249" s="458"/>
      <c r="K249" s="458"/>
      <c r="L249" s="458"/>
      <c r="M249" s="458"/>
      <c r="N249" s="459"/>
      <c r="O249" s="455" t="s">
        <v>43</v>
      </c>
      <c r="P249" s="456"/>
      <c r="Q249" s="456"/>
      <c r="R249" s="456"/>
      <c r="S249" s="456"/>
      <c r="T249" s="456"/>
      <c r="U249" s="457"/>
      <c r="V249" s="43" t="s">
        <v>0</v>
      </c>
      <c r="W249" s="44">
        <f>IFERROR(SUM(W243:W247),"0")</f>
        <v>0</v>
      </c>
      <c r="X249" s="44">
        <f>IFERROR(SUM(X243:X247),"0")</f>
        <v>0</v>
      </c>
      <c r="Y249" s="43"/>
      <c r="Z249" s="68"/>
      <c r="AA249" s="68"/>
    </row>
    <row r="250" spans="1:67" ht="16.5" customHeight="1" x14ac:dyDescent="0.25">
      <c r="A250" s="448" t="s">
        <v>413</v>
      </c>
      <c r="B250" s="448"/>
      <c r="C250" s="448"/>
      <c r="D250" s="448"/>
      <c r="E250" s="448"/>
      <c r="F250" s="448"/>
      <c r="G250" s="448"/>
      <c r="H250" s="448"/>
      <c r="I250" s="448"/>
      <c r="J250" s="448"/>
      <c r="K250" s="448"/>
      <c r="L250" s="448"/>
      <c r="M250" s="448"/>
      <c r="N250" s="448"/>
      <c r="O250" s="448"/>
      <c r="P250" s="448"/>
      <c r="Q250" s="448"/>
      <c r="R250" s="448"/>
      <c r="S250" s="448"/>
      <c r="T250" s="448"/>
      <c r="U250" s="448"/>
      <c r="V250" s="448"/>
      <c r="W250" s="448"/>
      <c r="X250" s="448"/>
      <c r="Y250" s="448"/>
      <c r="Z250" s="66"/>
      <c r="AA250" s="66"/>
    </row>
    <row r="251" spans="1:67" ht="14.25" customHeight="1" x14ac:dyDescent="0.25">
      <c r="A251" s="449" t="s">
        <v>126</v>
      </c>
      <c r="B251" s="449"/>
      <c r="C251" s="449"/>
      <c r="D251" s="449"/>
      <c r="E251" s="449"/>
      <c r="F251" s="449"/>
      <c r="G251" s="449"/>
      <c r="H251" s="449"/>
      <c r="I251" s="449"/>
      <c r="J251" s="449"/>
      <c r="K251" s="449"/>
      <c r="L251" s="449"/>
      <c r="M251" s="449"/>
      <c r="N251" s="449"/>
      <c r="O251" s="449"/>
      <c r="P251" s="449"/>
      <c r="Q251" s="449"/>
      <c r="R251" s="449"/>
      <c r="S251" s="449"/>
      <c r="T251" s="449"/>
      <c r="U251" s="449"/>
      <c r="V251" s="449"/>
      <c r="W251" s="449"/>
      <c r="X251" s="449"/>
      <c r="Y251" s="449"/>
      <c r="Z251" s="67"/>
      <c r="AA251" s="67"/>
    </row>
    <row r="252" spans="1:67" ht="27" customHeight="1" x14ac:dyDescent="0.25">
      <c r="A252" s="64" t="s">
        <v>414</v>
      </c>
      <c r="B252" s="64" t="s">
        <v>415</v>
      </c>
      <c r="C252" s="37">
        <v>4301011859</v>
      </c>
      <c r="D252" s="450">
        <v>4680115885608</v>
      </c>
      <c r="E252" s="450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121</v>
      </c>
      <c r="M252" s="39"/>
      <c r="N252" s="38">
        <v>55</v>
      </c>
      <c r="O252" s="603" t="s">
        <v>416</v>
      </c>
      <c r="P252" s="452"/>
      <c r="Q252" s="452"/>
      <c r="R252" s="452"/>
      <c r="S252" s="453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ref="X252:X260" si="49">IFERROR(IF(W252="",0,CEILING((W252/$H252),1)*$H252),"")</f>
        <v>0</v>
      </c>
      <c r="Y252" s="42" t="str">
        <f>IFERROR(IF(X252=0,"",ROUNDUP(X252/H252,0)*0.00937),"")</f>
        <v/>
      </c>
      <c r="Z252" s="69" t="s">
        <v>48</v>
      </c>
      <c r="AA252" s="70" t="s">
        <v>400</v>
      </c>
      <c r="AE252" s="80"/>
      <c r="BB252" s="226" t="s">
        <v>67</v>
      </c>
      <c r="BL252" s="80">
        <f t="shared" ref="BL252:BL260" si="50">IFERROR(W252*I252/H252,"0")</f>
        <v>0</v>
      </c>
      <c r="BM252" s="80">
        <f t="shared" ref="BM252:BM260" si="51">IFERROR(X252*I252/H252,"0")</f>
        <v>0</v>
      </c>
      <c r="BN252" s="80">
        <f t="shared" ref="BN252:BN260" si="52">IFERROR(1/J252*(W252/H252),"0")</f>
        <v>0</v>
      </c>
      <c r="BO252" s="80">
        <f t="shared" ref="BO252:BO260" si="53">IFERROR(1/J252*(X252/H252),"0")</f>
        <v>0</v>
      </c>
    </row>
    <row r="253" spans="1:67" ht="27" customHeight="1" x14ac:dyDescent="0.25">
      <c r="A253" s="64" t="s">
        <v>417</v>
      </c>
      <c r="B253" s="64" t="s">
        <v>418</v>
      </c>
      <c r="C253" s="37">
        <v>4301011857</v>
      </c>
      <c r="D253" s="450">
        <v>4680115885622</v>
      </c>
      <c r="E253" s="450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81</v>
      </c>
      <c r="L253" s="39" t="s">
        <v>121</v>
      </c>
      <c r="M253" s="39"/>
      <c r="N253" s="38">
        <v>55</v>
      </c>
      <c r="O253" s="604" t="s">
        <v>419</v>
      </c>
      <c r="P253" s="452"/>
      <c r="Q253" s="452"/>
      <c r="R253" s="452"/>
      <c r="S253" s="453"/>
      <c r="T253" s="40" t="s">
        <v>48</v>
      </c>
      <c r="U253" s="40" t="s">
        <v>48</v>
      </c>
      <c r="V253" s="41" t="s">
        <v>0</v>
      </c>
      <c r="W253" s="59">
        <v>0</v>
      </c>
      <c r="X253" s="56">
        <f t="shared" si="49"/>
        <v>0</v>
      </c>
      <c r="Y253" s="42" t="str">
        <f>IFERROR(IF(X253=0,"",ROUNDUP(X253/H253,0)*0.00937),"")</f>
        <v/>
      </c>
      <c r="Z253" s="69" t="s">
        <v>48</v>
      </c>
      <c r="AA253" s="70" t="s">
        <v>400</v>
      </c>
      <c r="AE253" s="80"/>
      <c r="BB253" s="227" t="s">
        <v>67</v>
      </c>
      <c r="BL253" s="80">
        <f t="shared" si="50"/>
        <v>0</v>
      </c>
      <c r="BM253" s="80">
        <f t="shared" si="51"/>
        <v>0</v>
      </c>
      <c r="BN253" s="80">
        <f t="shared" si="52"/>
        <v>0</v>
      </c>
      <c r="BO253" s="80">
        <f t="shared" si="53"/>
        <v>0</v>
      </c>
    </row>
    <row r="254" spans="1:67" ht="27" customHeight="1" x14ac:dyDescent="0.25">
      <c r="A254" s="64" t="s">
        <v>420</v>
      </c>
      <c r="B254" s="64" t="s">
        <v>421</v>
      </c>
      <c r="C254" s="37">
        <v>4301012016</v>
      </c>
      <c r="D254" s="450">
        <v>4680115885554</v>
      </c>
      <c r="E254" s="450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8" t="s">
        <v>122</v>
      </c>
      <c r="L254" s="39" t="s">
        <v>141</v>
      </c>
      <c r="M254" s="39"/>
      <c r="N254" s="38">
        <v>55</v>
      </c>
      <c r="O254" s="605" t="s">
        <v>422</v>
      </c>
      <c r="P254" s="452"/>
      <c r="Q254" s="452"/>
      <c r="R254" s="452"/>
      <c r="S254" s="453"/>
      <c r="T254" s="40" t="s">
        <v>48</v>
      </c>
      <c r="U254" s="40" t="s">
        <v>48</v>
      </c>
      <c r="V254" s="41" t="s">
        <v>0</v>
      </c>
      <c r="W254" s="59">
        <v>0</v>
      </c>
      <c r="X254" s="56">
        <f t="shared" si="49"/>
        <v>0</v>
      </c>
      <c r="Y254" s="42" t="str">
        <f>IFERROR(IF(X254=0,"",ROUNDUP(X254/H254,0)*0.02175),"")</f>
        <v/>
      </c>
      <c r="Z254" s="69" t="s">
        <v>48</v>
      </c>
      <c r="AA254" s="70" t="s">
        <v>48</v>
      </c>
      <c r="AE254" s="80"/>
      <c r="BB254" s="228" t="s">
        <v>67</v>
      </c>
      <c r="BL254" s="80">
        <f t="shared" si="50"/>
        <v>0</v>
      </c>
      <c r="BM254" s="80">
        <f t="shared" si="51"/>
        <v>0</v>
      </c>
      <c r="BN254" s="80">
        <f t="shared" si="52"/>
        <v>0</v>
      </c>
      <c r="BO254" s="80">
        <f t="shared" si="53"/>
        <v>0</v>
      </c>
    </row>
    <row r="255" spans="1:67" ht="27" customHeight="1" x14ac:dyDescent="0.25">
      <c r="A255" s="64" t="s">
        <v>423</v>
      </c>
      <c r="B255" s="64" t="s">
        <v>424</v>
      </c>
      <c r="C255" s="37">
        <v>4301012024</v>
      </c>
      <c r="D255" s="450">
        <v>4680115885615</v>
      </c>
      <c r="E255" s="450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122</v>
      </c>
      <c r="L255" s="39" t="s">
        <v>141</v>
      </c>
      <c r="M255" s="39"/>
      <c r="N255" s="38">
        <v>55</v>
      </c>
      <c r="O255" s="606" t="s">
        <v>425</v>
      </c>
      <c r="P255" s="452"/>
      <c r="Q255" s="452"/>
      <c r="R255" s="452"/>
      <c r="S255" s="453"/>
      <c r="T255" s="40" t="s">
        <v>48</v>
      </c>
      <c r="U255" s="40" t="s">
        <v>48</v>
      </c>
      <c r="V255" s="41" t="s">
        <v>0</v>
      </c>
      <c r="W255" s="59">
        <v>0</v>
      </c>
      <c r="X255" s="56">
        <f t="shared" si="49"/>
        <v>0</v>
      </c>
      <c r="Y255" s="42" t="str">
        <f>IFERROR(IF(X255=0,"",ROUNDUP(X255/H255,0)*0.02175),"")</f>
        <v/>
      </c>
      <c r="Z255" s="69" t="s">
        <v>48</v>
      </c>
      <c r="AA255" s="70" t="s">
        <v>48</v>
      </c>
      <c r="AE255" s="80"/>
      <c r="BB255" s="229" t="s">
        <v>67</v>
      </c>
      <c r="BL255" s="80">
        <f t="shared" si="50"/>
        <v>0</v>
      </c>
      <c r="BM255" s="80">
        <f t="shared" si="51"/>
        <v>0</v>
      </c>
      <c r="BN255" s="80">
        <f t="shared" si="52"/>
        <v>0</v>
      </c>
      <c r="BO255" s="80">
        <f t="shared" si="53"/>
        <v>0</v>
      </c>
    </row>
    <row r="256" spans="1:67" ht="27" customHeight="1" x14ac:dyDescent="0.25">
      <c r="A256" s="64" t="s">
        <v>426</v>
      </c>
      <c r="B256" s="64" t="s">
        <v>427</v>
      </c>
      <c r="C256" s="37">
        <v>4301011858</v>
      </c>
      <c r="D256" s="450">
        <v>4680115885646</v>
      </c>
      <c r="E256" s="450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8" t="s">
        <v>122</v>
      </c>
      <c r="L256" s="39" t="s">
        <v>121</v>
      </c>
      <c r="M256" s="39"/>
      <c r="N256" s="38">
        <v>55</v>
      </c>
      <c r="O256" s="607" t="s">
        <v>428</v>
      </c>
      <c r="P256" s="452"/>
      <c r="Q256" s="452"/>
      <c r="R256" s="452"/>
      <c r="S256" s="453"/>
      <c r="T256" s="40" t="s">
        <v>48</v>
      </c>
      <c r="U256" s="40" t="s">
        <v>48</v>
      </c>
      <c r="V256" s="41" t="s">
        <v>0</v>
      </c>
      <c r="W256" s="59">
        <v>0</v>
      </c>
      <c r="X256" s="56">
        <f t="shared" si="49"/>
        <v>0</v>
      </c>
      <c r="Y256" s="42" t="str">
        <f>IFERROR(IF(X256=0,"",ROUNDUP(X256/H256,0)*0.02175),"")</f>
        <v/>
      </c>
      <c r="Z256" s="69" t="s">
        <v>48</v>
      </c>
      <c r="AA256" s="70" t="s">
        <v>48</v>
      </c>
      <c r="AE256" s="80"/>
      <c r="BB256" s="230" t="s">
        <v>67</v>
      </c>
      <c r="BL256" s="80">
        <f t="shared" si="50"/>
        <v>0</v>
      </c>
      <c r="BM256" s="80">
        <f t="shared" si="51"/>
        <v>0</v>
      </c>
      <c r="BN256" s="80">
        <f t="shared" si="52"/>
        <v>0</v>
      </c>
      <c r="BO256" s="80">
        <f t="shared" si="53"/>
        <v>0</v>
      </c>
    </row>
    <row r="257" spans="1:67" ht="27" customHeight="1" x14ac:dyDescent="0.25">
      <c r="A257" s="64" t="s">
        <v>429</v>
      </c>
      <c r="B257" s="64" t="s">
        <v>430</v>
      </c>
      <c r="C257" s="37">
        <v>4301011329</v>
      </c>
      <c r="D257" s="450">
        <v>4607091387308</v>
      </c>
      <c r="E257" s="450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8" t="s">
        <v>81</v>
      </c>
      <c r="L257" s="39" t="s">
        <v>80</v>
      </c>
      <c r="M257" s="39"/>
      <c r="N257" s="38">
        <v>55</v>
      </c>
      <c r="O257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452"/>
      <c r="Q257" s="452"/>
      <c r="R257" s="452"/>
      <c r="S257" s="453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si="49"/>
        <v>0</v>
      </c>
      <c r="Y257" s="42" t="str">
        <f>IFERROR(IF(X257=0,"",ROUNDUP(X257/H257,0)*0.00937),"")</f>
        <v/>
      </c>
      <c r="Z257" s="69" t="s">
        <v>48</v>
      </c>
      <c r="AA257" s="70" t="s">
        <v>48</v>
      </c>
      <c r="AE257" s="80"/>
      <c r="BB257" s="231" t="s">
        <v>67</v>
      </c>
      <c r="BL257" s="80">
        <f t="shared" si="50"/>
        <v>0</v>
      </c>
      <c r="BM257" s="80">
        <f t="shared" si="51"/>
        <v>0</v>
      </c>
      <c r="BN257" s="80">
        <f t="shared" si="52"/>
        <v>0</v>
      </c>
      <c r="BO257" s="80">
        <f t="shared" si="53"/>
        <v>0</v>
      </c>
    </row>
    <row r="258" spans="1:67" ht="27" customHeight="1" x14ac:dyDescent="0.25">
      <c r="A258" s="64" t="s">
        <v>431</v>
      </c>
      <c r="B258" s="64" t="s">
        <v>432</v>
      </c>
      <c r="C258" s="37">
        <v>4301011049</v>
      </c>
      <c r="D258" s="450">
        <v>4607091387339</v>
      </c>
      <c r="E258" s="450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81</v>
      </c>
      <c r="L258" s="39" t="s">
        <v>121</v>
      </c>
      <c r="M258" s="39"/>
      <c r="N258" s="38">
        <v>55</v>
      </c>
      <c r="O258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452"/>
      <c r="Q258" s="452"/>
      <c r="R258" s="452"/>
      <c r="S258" s="453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49"/>
        <v>0</v>
      </c>
      <c r="Y258" s="42" t="str">
        <f>IFERROR(IF(X258=0,"",ROUNDUP(X258/H258,0)*0.00937),"")</f>
        <v/>
      </c>
      <c r="Z258" s="69" t="s">
        <v>48</v>
      </c>
      <c r="AA258" s="70" t="s">
        <v>48</v>
      </c>
      <c r="AE258" s="80"/>
      <c r="BB258" s="232" t="s">
        <v>67</v>
      </c>
      <c r="BL258" s="80">
        <f t="shared" si="50"/>
        <v>0</v>
      </c>
      <c r="BM258" s="80">
        <f t="shared" si="51"/>
        <v>0</v>
      </c>
      <c r="BN258" s="80">
        <f t="shared" si="52"/>
        <v>0</v>
      </c>
      <c r="BO258" s="80">
        <f t="shared" si="53"/>
        <v>0</v>
      </c>
    </row>
    <row r="259" spans="1:67" ht="27" customHeight="1" x14ac:dyDescent="0.25">
      <c r="A259" s="64" t="s">
        <v>433</v>
      </c>
      <c r="B259" s="64" t="s">
        <v>434</v>
      </c>
      <c r="C259" s="37">
        <v>4301011573</v>
      </c>
      <c r="D259" s="450">
        <v>4680115881938</v>
      </c>
      <c r="E259" s="450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81</v>
      </c>
      <c r="L259" s="39" t="s">
        <v>121</v>
      </c>
      <c r="M259" s="39"/>
      <c r="N259" s="38">
        <v>90</v>
      </c>
      <c r="O259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452"/>
      <c r="Q259" s="452"/>
      <c r="R259" s="452"/>
      <c r="S259" s="453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49"/>
        <v>0</v>
      </c>
      <c r="Y259" s="42" t="str">
        <f>IFERROR(IF(X259=0,"",ROUNDUP(X259/H259,0)*0.00937),"")</f>
        <v/>
      </c>
      <c r="Z259" s="69" t="s">
        <v>48</v>
      </c>
      <c r="AA259" s="70" t="s">
        <v>48</v>
      </c>
      <c r="AE259" s="80"/>
      <c r="BB259" s="233" t="s">
        <v>67</v>
      </c>
      <c r="BL259" s="80">
        <f t="shared" si="50"/>
        <v>0</v>
      </c>
      <c r="BM259" s="80">
        <f t="shared" si="51"/>
        <v>0</v>
      </c>
      <c r="BN259" s="80">
        <f t="shared" si="52"/>
        <v>0</v>
      </c>
      <c r="BO259" s="80">
        <f t="shared" si="53"/>
        <v>0</v>
      </c>
    </row>
    <row r="260" spans="1:67" ht="27" customHeight="1" x14ac:dyDescent="0.25">
      <c r="A260" s="64" t="s">
        <v>435</v>
      </c>
      <c r="B260" s="64" t="s">
        <v>436</v>
      </c>
      <c r="C260" s="37">
        <v>4301010944</v>
      </c>
      <c r="D260" s="450">
        <v>4607091387346</v>
      </c>
      <c r="E260" s="450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81</v>
      </c>
      <c r="L260" s="39" t="s">
        <v>121</v>
      </c>
      <c r="M260" s="39"/>
      <c r="N260" s="38">
        <v>55</v>
      </c>
      <c r="O260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452"/>
      <c r="Q260" s="452"/>
      <c r="R260" s="452"/>
      <c r="S260" s="453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49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4" t="s">
        <v>67</v>
      </c>
      <c r="BL260" s="80">
        <f t="shared" si="50"/>
        <v>0</v>
      </c>
      <c r="BM260" s="80">
        <f t="shared" si="51"/>
        <v>0</v>
      </c>
      <c r="BN260" s="80">
        <f t="shared" si="52"/>
        <v>0</v>
      </c>
      <c r="BO260" s="80">
        <f t="shared" si="53"/>
        <v>0</v>
      </c>
    </row>
    <row r="261" spans="1:67" x14ac:dyDescent="0.2">
      <c r="A261" s="458"/>
      <c r="B261" s="458"/>
      <c r="C261" s="458"/>
      <c r="D261" s="458"/>
      <c r="E261" s="458"/>
      <c r="F261" s="458"/>
      <c r="G261" s="458"/>
      <c r="H261" s="458"/>
      <c r="I261" s="458"/>
      <c r="J261" s="458"/>
      <c r="K261" s="458"/>
      <c r="L261" s="458"/>
      <c r="M261" s="458"/>
      <c r="N261" s="459"/>
      <c r="O261" s="455" t="s">
        <v>43</v>
      </c>
      <c r="P261" s="456"/>
      <c r="Q261" s="456"/>
      <c r="R261" s="456"/>
      <c r="S261" s="456"/>
      <c r="T261" s="456"/>
      <c r="U261" s="457"/>
      <c r="V261" s="43" t="s">
        <v>42</v>
      </c>
      <c r="W261" s="44">
        <f>IFERROR(W252/H252,"0")+IFERROR(W253/H253,"0")+IFERROR(W254/H254,"0")+IFERROR(W255/H255,"0")+IFERROR(W256/H256,"0")+IFERROR(W257/H257,"0")+IFERROR(W258/H258,"0")+IFERROR(W259/H259,"0")+IFERROR(W260/H260,"0")</f>
        <v>0</v>
      </c>
      <c r="X261" s="44">
        <f>IFERROR(X252/H252,"0")+IFERROR(X253/H253,"0")+IFERROR(X254/H254,"0")+IFERROR(X255/H255,"0")+IFERROR(X256/H256,"0")+IFERROR(X257/H257,"0")+IFERROR(X258/H258,"0")+IFERROR(X259/H259,"0")+IFERROR(X260/H260,"0")</f>
        <v>0</v>
      </c>
      <c r="Y261" s="44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68"/>
      <c r="AA261" s="68"/>
    </row>
    <row r="262" spans="1:67" x14ac:dyDescent="0.2">
      <c r="A262" s="458"/>
      <c r="B262" s="458"/>
      <c r="C262" s="458"/>
      <c r="D262" s="458"/>
      <c r="E262" s="458"/>
      <c r="F262" s="458"/>
      <c r="G262" s="458"/>
      <c r="H262" s="458"/>
      <c r="I262" s="458"/>
      <c r="J262" s="458"/>
      <c r="K262" s="458"/>
      <c r="L262" s="458"/>
      <c r="M262" s="458"/>
      <c r="N262" s="459"/>
      <c r="O262" s="455" t="s">
        <v>43</v>
      </c>
      <c r="P262" s="456"/>
      <c r="Q262" s="456"/>
      <c r="R262" s="456"/>
      <c r="S262" s="456"/>
      <c r="T262" s="456"/>
      <c r="U262" s="457"/>
      <c r="V262" s="43" t="s">
        <v>0</v>
      </c>
      <c r="W262" s="44">
        <f>IFERROR(SUM(W252:W260),"0")</f>
        <v>0</v>
      </c>
      <c r="X262" s="44">
        <f>IFERROR(SUM(X252:X260),"0")</f>
        <v>0</v>
      </c>
      <c r="Y262" s="43"/>
      <c r="Z262" s="68"/>
      <c r="AA262" s="68"/>
    </row>
    <row r="263" spans="1:67" ht="14.25" customHeight="1" x14ac:dyDescent="0.25">
      <c r="A263" s="449" t="s">
        <v>77</v>
      </c>
      <c r="B263" s="449"/>
      <c r="C263" s="449"/>
      <c r="D263" s="449"/>
      <c r="E263" s="449"/>
      <c r="F263" s="449"/>
      <c r="G263" s="449"/>
      <c r="H263" s="449"/>
      <c r="I263" s="449"/>
      <c r="J263" s="449"/>
      <c r="K263" s="449"/>
      <c r="L263" s="449"/>
      <c r="M263" s="449"/>
      <c r="N263" s="449"/>
      <c r="O263" s="449"/>
      <c r="P263" s="449"/>
      <c r="Q263" s="449"/>
      <c r="R263" s="449"/>
      <c r="S263" s="449"/>
      <c r="T263" s="449"/>
      <c r="U263" s="449"/>
      <c r="V263" s="449"/>
      <c r="W263" s="449"/>
      <c r="X263" s="449"/>
      <c r="Y263" s="449"/>
      <c r="Z263" s="67"/>
      <c r="AA263" s="67"/>
    </row>
    <row r="264" spans="1:67" ht="27" customHeight="1" x14ac:dyDescent="0.25">
      <c r="A264" s="64" t="s">
        <v>437</v>
      </c>
      <c r="B264" s="64" t="s">
        <v>438</v>
      </c>
      <c r="C264" s="37">
        <v>4301030878</v>
      </c>
      <c r="D264" s="450">
        <v>4607091387193</v>
      </c>
      <c r="E264" s="450"/>
      <c r="F264" s="63">
        <v>0.7</v>
      </c>
      <c r="G264" s="38">
        <v>6</v>
      </c>
      <c r="H264" s="63">
        <v>4.2</v>
      </c>
      <c r="I264" s="63">
        <v>4.46</v>
      </c>
      <c r="J264" s="38">
        <v>156</v>
      </c>
      <c r="K264" s="38" t="s">
        <v>81</v>
      </c>
      <c r="L264" s="39" t="s">
        <v>80</v>
      </c>
      <c r="M264" s="39"/>
      <c r="N264" s="38">
        <v>35</v>
      </c>
      <c r="O264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452"/>
      <c r="Q264" s="452"/>
      <c r="R264" s="452"/>
      <c r="S264" s="453"/>
      <c r="T264" s="40" t="s">
        <v>48</v>
      </c>
      <c r="U264" s="40" t="s">
        <v>48</v>
      </c>
      <c r="V264" s="41" t="s">
        <v>0</v>
      </c>
      <c r="W264" s="59">
        <v>0</v>
      </c>
      <c r="X264" s="56">
        <f>IFERROR(IF(W264="",0,CEILING((W264/$H264),1)*$H264),"")</f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5" t="s">
        <v>67</v>
      </c>
      <c r="BL264" s="80">
        <f>IFERROR(W264*I264/H264,"0")</f>
        <v>0</v>
      </c>
      <c r="BM264" s="80">
        <f>IFERROR(X264*I264/H264,"0")</f>
        <v>0</v>
      </c>
      <c r="BN264" s="80">
        <f>IFERROR(1/J264*(W264/H264),"0")</f>
        <v>0</v>
      </c>
      <c r="BO264" s="80">
        <f>IFERROR(1/J264*(X264/H264),"0")</f>
        <v>0</v>
      </c>
    </row>
    <row r="265" spans="1:67" ht="27" customHeight="1" x14ac:dyDescent="0.25">
      <c r="A265" s="64" t="s">
        <v>439</v>
      </c>
      <c r="B265" s="64" t="s">
        <v>440</v>
      </c>
      <c r="C265" s="37">
        <v>4301031153</v>
      </c>
      <c r="D265" s="450">
        <v>4607091387230</v>
      </c>
      <c r="E265" s="450"/>
      <c r="F265" s="63">
        <v>0.7</v>
      </c>
      <c r="G265" s="38">
        <v>6</v>
      </c>
      <c r="H265" s="63">
        <v>4.2</v>
      </c>
      <c r="I265" s="63">
        <v>4.46</v>
      </c>
      <c r="J265" s="38">
        <v>156</v>
      </c>
      <c r="K265" s="38" t="s">
        <v>81</v>
      </c>
      <c r="L265" s="39" t="s">
        <v>80</v>
      </c>
      <c r="M265" s="39"/>
      <c r="N265" s="38">
        <v>40</v>
      </c>
      <c r="O265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452"/>
      <c r="Q265" s="452"/>
      <c r="R265" s="452"/>
      <c r="S265" s="453"/>
      <c r="T265" s="40" t="s">
        <v>48</v>
      </c>
      <c r="U265" s="40" t="s">
        <v>48</v>
      </c>
      <c r="V265" s="41" t="s">
        <v>0</v>
      </c>
      <c r="W265" s="59">
        <v>0</v>
      </c>
      <c r="X265" s="56">
        <f>IFERROR(IF(W265="",0,CEILING((W265/$H265),1)*$H265),"")</f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6" t="s">
        <v>67</v>
      </c>
      <c r="BL265" s="80">
        <f>IFERROR(W265*I265/H265,"0")</f>
        <v>0</v>
      </c>
      <c r="BM265" s="80">
        <f>IFERROR(X265*I265/H265,"0")</f>
        <v>0</v>
      </c>
      <c r="BN265" s="80">
        <f>IFERROR(1/J265*(W265/H265),"0")</f>
        <v>0</v>
      </c>
      <c r="BO265" s="80">
        <f>IFERROR(1/J265*(X265/H265),"0")</f>
        <v>0</v>
      </c>
    </row>
    <row r="266" spans="1:67" ht="27" customHeight="1" x14ac:dyDescent="0.25">
      <c r="A266" s="64" t="s">
        <v>441</v>
      </c>
      <c r="B266" s="64" t="s">
        <v>442</v>
      </c>
      <c r="C266" s="37">
        <v>4301031152</v>
      </c>
      <c r="D266" s="450">
        <v>4607091387285</v>
      </c>
      <c r="E266" s="450"/>
      <c r="F266" s="63">
        <v>0.35</v>
      </c>
      <c r="G266" s="38">
        <v>6</v>
      </c>
      <c r="H266" s="63">
        <v>2.1</v>
      </c>
      <c r="I266" s="63">
        <v>2.23</v>
      </c>
      <c r="J266" s="38">
        <v>234</v>
      </c>
      <c r="K266" s="38" t="s">
        <v>84</v>
      </c>
      <c r="L266" s="39" t="s">
        <v>80</v>
      </c>
      <c r="M266" s="39"/>
      <c r="N266" s="38">
        <v>40</v>
      </c>
      <c r="O266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452"/>
      <c r="Q266" s="452"/>
      <c r="R266" s="452"/>
      <c r="S266" s="453"/>
      <c r="T266" s="40" t="s">
        <v>48</v>
      </c>
      <c r="U266" s="40" t="s">
        <v>48</v>
      </c>
      <c r="V266" s="41" t="s">
        <v>0</v>
      </c>
      <c r="W266" s="59">
        <v>0</v>
      </c>
      <c r="X266" s="56">
        <f>IFERROR(IF(W266="",0,CEILING((W266/$H266),1)*$H266),"")</f>
        <v>0</v>
      </c>
      <c r="Y266" s="42" t="str">
        <f>IFERROR(IF(X266=0,"",ROUNDUP(X266/H266,0)*0.00502),"")</f>
        <v/>
      </c>
      <c r="Z266" s="69" t="s">
        <v>48</v>
      </c>
      <c r="AA266" s="70" t="s">
        <v>48</v>
      </c>
      <c r="AE266" s="80"/>
      <c r="BB266" s="237" t="s">
        <v>67</v>
      </c>
      <c r="BL266" s="80">
        <f>IFERROR(W266*I266/H266,"0")</f>
        <v>0</v>
      </c>
      <c r="BM266" s="80">
        <f>IFERROR(X266*I266/H266,"0")</f>
        <v>0</v>
      </c>
      <c r="BN266" s="80">
        <f>IFERROR(1/J266*(W266/H266),"0")</f>
        <v>0</v>
      </c>
      <c r="BO266" s="80">
        <f>IFERROR(1/J266*(X266/H266),"0")</f>
        <v>0</v>
      </c>
    </row>
    <row r="267" spans="1:67" x14ac:dyDescent="0.2">
      <c r="A267" s="458"/>
      <c r="B267" s="458"/>
      <c r="C267" s="458"/>
      <c r="D267" s="458"/>
      <c r="E267" s="458"/>
      <c r="F267" s="458"/>
      <c r="G267" s="458"/>
      <c r="H267" s="458"/>
      <c r="I267" s="458"/>
      <c r="J267" s="458"/>
      <c r="K267" s="458"/>
      <c r="L267" s="458"/>
      <c r="M267" s="458"/>
      <c r="N267" s="459"/>
      <c r="O267" s="455" t="s">
        <v>43</v>
      </c>
      <c r="P267" s="456"/>
      <c r="Q267" s="456"/>
      <c r="R267" s="456"/>
      <c r="S267" s="456"/>
      <c r="T267" s="456"/>
      <c r="U267" s="457"/>
      <c r="V267" s="43" t="s">
        <v>42</v>
      </c>
      <c r="W267" s="44">
        <f>IFERROR(W264/H264,"0")+IFERROR(W265/H265,"0")+IFERROR(W266/H266,"0")</f>
        <v>0</v>
      </c>
      <c r="X267" s="44">
        <f>IFERROR(X264/H264,"0")+IFERROR(X265/H265,"0")+IFERROR(X266/H266,"0")</f>
        <v>0</v>
      </c>
      <c r="Y267" s="44">
        <f>IFERROR(IF(Y264="",0,Y264),"0")+IFERROR(IF(Y265="",0,Y265),"0")+IFERROR(IF(Y266="",0,Y266),"0")</f>
        <v>0</v>
      </c>
      <c r="Z267" s="68"/>
      <c r="AA267" s="68"/>
    </row>
    <row r="268" spans="1:67" x14ac:dyDescent="0.2">
      <c r="A268" s="458"/>
      <c r="B268" s="458"/>
      <c r="C268" s="458"/>
      <c r="D268" s="458"/>
      <c r="E268" s="458"/>
      <c r="F268" s="458"/>
      <c r="G268" s="458"/>
      <c r="H268" s="458"/>
      <c r="I268" s="458"/>
      <c r="J268" s="458"/>
      <c r="K268" s="458"/>
      <c r="L268" s="458"/>
      <c r="M268" s="458"/>
      <c r="N268" s="459"/>
      <c r="O268" s="455" t="s">
        <v>43</v>
      </c>
      <c r="P268" s="456"/>
      <c r="Q268" s="456"/>
      <c r="R268" s="456"/>
      <c r="S268" s="456"/>
      <c r="T268" s="456"/>
      <c r="U268" s="457"/>
      <c r="V268" s="43" t="s">
        <v>0</v>
      </c>
      <c r="W268" s="44">
        <f>IFERROR(SUM(W264:W266),"0")</f>
        <v>0</v>
      </c>
      <c r="X268" s="44">
        <f>IFERROR(SUM(X264:X266),"0")</f>
        <v>0</v>
      </c>
      <c r="Y268" s="43"/>
      <c r="Z268" s="68"/>
      <c r="AA268" s="68"/>
    </row>
    <row r="269" spans="1:67" ht="14.25" customHeight="1" x14ac:dyDescent="0.25">
      <c r="A269" s="449" t="s">
        <v>85</v>
      </c>
      <c r="B269" s="449"/>
      <c r="C269" s="449"/>
      <c r="D269" s="449"/>
      <c r="E269" s="449"/>
      <c r="F269" s="449"/>
      <c r="G269" s="449"/>
      <c r="H269" s="449"/>
      <c r="I269" s="449"/>
      <c r="J269" s="449"/>
      <c r="K269" s="449"/>
      <c r="L269" s="449"/>
      <c r="M269" s="449"/>
      <c r="N269" s="449"/>
      <c r="O269" s="449"/>
      <c r="P269" s="449"/>
      <c r="Q269" s="449"/>
      <c r="R269" s="449"/>
      <c r="S269" s="449"/>
      <c r="T269" s="449"/>
      <c r="U269" s="449"/>
      <c r="V269" s="449"/>
      <c r="W269" s="449"/>
      <c r="X269" s="449"/>
      <c r="Y269" s="449"/>
      <c r="Z269" s="67"/>
      <c r="AA269" s="67"/>
    </row>
    <row r="270" spans="1:67" ht="16.5" customHeight="1" x14ac:dyDescent="0.25">
      <c r="A270" s="64" t="s">
        <v>443</v>
      </c>
      <c r="B270" s="64" t="s">
        <v>444</v>
      </c>
      <c r="C270" s="37">
        <v>4301051100</v>
      </c>
      <c r="D270" s="450">
        <v>4607091387766</v>
      </c>
      <c r="E270" s="450"/>
      <c r="F270" s="63">
        <v>1.3</v>
      </c>
      <c r="G270" s="38">
        <v>6</v>
      </c>
      <c r="H270" s="63">
        <v>7.8</v>
      </c>
      <c r="I270" s="63">
        <v>8.3580000000000005</v>
      </c>
      <c r="J270" s="38">
        <v>56</v>
      </c>
      <c r="K270" s="38" t="s">
        <v>122</v>
      </c>
      <c r="L270" s="39" t="s">
        <v>141</v>
      </c>
      <c r="M270" s="39"/>
      <c r="N270" s="38">
        <v>40</v>
      </c>
      <c r="O270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452"/>
      <c r="Q270" s="452"/>
      <c r="R270" s="452"/>
      <c r="S270" s="453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ref="X270:X276" si="54"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38" t="s">
        <v>67</v>
      </c>
      <c r="BL270" s="80">
        <f t="shared" ref="BL270:BL276" si="55">IFERROR(W270*I270/H270,"0")</f>
        <v>0</v>
      </c>
      <c r="BM270" s="80">
        <f t="shared" ref="BM270:BM276" si="56">IFERROR(X270*I270/H270,"0")</f>
        <v>0</v>
      </c>
      <c r="BN270" s="80">
        <f t="shared" ref="BN270:BN276" si="57">IFERROR(1/J270*(W270/H270),"0")</f>
        <v>0</v>
      </c>
      <c r="BO270" s="80">
        <f t="shared" ref="BO270:BO276" si="58">IFERROR(1/J270*(X270/H270),"0")</f>
        <v>0</v>
      </c>
    </row>
    <row r="271" spans="1:67" ht="27" customHeight="1" x14ac:dyDescent="0.25">
      <c r="A271" s="64" t="s">
        <v>445</v>
      </c>
      <c r="B271" s="64" t="s">
        <v>446</v>
      </c>
      <c r="C271" s="37">
        <v>4301051116</v>
      </c>
      <c r="D271" s="450">
        <v>4607091387957</v>
      </c>
      <c r="E271" s="450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122</v>
      </c>
      <c r="L271" s="39" t="s">
        <v>80</v>
      </c>
      <c r="M271" s="39"/>
      <c r="N271" s="38">
        <v>40</v>
      </c>
      <c r="O27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452"/>
      <c r="Q271" s="452"/>
      <c r="R271" s="452"/>
      <c r="S271" s="453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54"/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9" t="s">
        <v>67</v>
      </c>
      <c r="BL271" s="80">
        <f t="shared" si="55"/>
        <v>0</v>
      </c>
      <c r="BM271" s="80">
        <f t="shared" si="56"/>
        <v>0</v>
      </c>
      <c r="BN271" s="80">
        <f t="shared" si="57"/>
        <v>0</v>
      </c>
      <c r="BO271" s="80">
        <f t="shared" si="58"/>
        <v>0</v>
      </c>
    </row>
    <row r="272" spans="1:67" ht="27" customHeight="1" x14ac:dyDescent="0.25">
      <c r="A272" s="64" t="s">
        <v>447</v>
      </c>
      <c r="B272" s="64" t="s">
        <v>448</v>
      </c>
      <c r="C272" s="37">
        <v>4301051115</v>
      </c>
      <c r="D272" s="450">
        <v>4607091387964</v>
      </c>
      <c r="E272" s="450"/>
      <c r="F272" s="63">
        <v>1.35</v>
      </c>
      <c r="G272" s="38">
        <v>6</v>
      </c>
      <c r="H272" s="63">
        <v>8.1</v>
      </c>
      <c r="I272" s="63">
        <v>8.6460000000000008</v>
      </c>
      <c r="J272" s="38">
        <v>56</v>
      </c>
      <c r="K272" s="38" t="s">
        <v>122</v>
      </c>
      <c r="L272" s="39" t="s">
        <v>80</v>
      </c>
      <c r="M272" s="39"/>
      <c r="N272" s="38">
        <v>40</v>
      </c>
      <c r="O272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452"/>
      <c r="Q272" s="452"/>
      <c r="R272" s="452"/>
      <c r="S272" s="453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54"/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0" t="s">
        <v>67</v>
      </c>
      <c r="BL272" s="80">
        <f t="shared" si="55"/>
        <v>0</v>
      </c>
      <c r="BM272" s="80">
        <f t="shared" si="56"/>
        <v>0</v>
      </c>
      <c r="BN272" s="80">
        <f t="shared" si="57"/>
        <v>0</v>
      </c>
      <c r="BO272" s="80">
        <f t="shared" si="58"/>
        <v>0</v>
      </c>
    </row>
    <row r="273" spans="1:67" ht="16.5" customHeight="1" x14ac:dyDescent="0.25">
      <c r="A273" s="64" t="s">
        <v>449</v>
      </c>
      <c r="B273" s="64" t="s">
        <v>450</v>
      </c>
      <c r="C273" s="37">
        <v>4301051731</v>
      </c>
      <c r="D273" s="450">
        <v>4680115884618</v>
      </c>
      <c r="E273" s="450"/>
      <c r="F273" s="63">
        <v>0.6</v>
      </c>
      <c r="G273" s="38">
        <v>6</v>
      </c>
      <c r="H273" s="63">
        <v>3.6</v>
      </c>
      <c r="I273" s="63">
        <v>3.81</v>
      </c>
      <c r="J273" s="38">
        <v>120</v>
      </c>
      <c r="K273" s="38" t="s">
        <v>81</v>
      </c>
      <c r="L273" s="39" t="s">
        <v>80</v>
      </c>
      <c r="M273" s="39"/>
      <c r="N273" s="38">
        <v>45</v>
      </c>
      <c r="O273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452"/>
      <c r="Q273" s="452"/>
      <c r="R273" s="452"/>
      <c r="S273" s="453"/>
      <c r="T273" s="40" t="s">
        <v>48</v>
      </c>
      <c r="U273" s="40" t="s">
        <v>48</v>
      </c>
      <c r="V273" s="41" t="s">
        <v>0</v>
      </c>
      <c r="W273" s="59">
        <v>0</v>
      </c>
      <c r="X273" s="56">
        <f t="shared" si="54"/>
        <v>0</v>
      </c>
      <c r="Y273" s="42" t="str">
        <f>IFERROR(IF(X273=0,"",ROUNDUP(X273/H273,0)*0.00937),"")</f>
        <v/>
      </c>
      <c r="Z273" s="69" t="s">
        <v>48</v>
      </c>
      <c r="AA273" s="70" t="s">
        <v>48</v>
      </c>
      <c r="AE273" s="80"/>
      <c r="BB273" s="241" t="s">
        <v>67</v>
      </c>
      <c r="BL273" s="80">
        <f t="shared" si="55"/>
        <v>0</v>
      </c>
      <c r="BM273" s="80">
        <f t="shared" si="56"/>
        <v>0</v>
      </c>
      <c r="BN273" s="80">
        <f t="shared" si="57"/>
        <v>0</v>
      </c>
      <c r="BO273" s="80">
        <f t="shared" si="58"/>
        <v>0</v>
      </c>
    </row>
    <row r="274" spans="1:67" ht="27" customHeight="1" x14ac:dyDescent="0.25">
      <c r="A274" s="64" t="s">
        <v>451</v>
      </c>
      <c r="B274" s="64" t="s">
        <v>452</v>
      </c>
      <c r="C274" s="37">
        <v>4301051705</v>
      </c>
      <c r="D274" s="450">
        <v>4680115884588</v>
      </c>
      <c r="E274" s="450"/>
      <c r="F274" s="63">
        <v>0.5</v>
      </c>
      <c r="G274" s="38">
        <v>6</v>
      </c>
      <c r="H274" s="63">
        <v>3</v>
      </c>
      <c r="I274" s="63">
        <v>3.266</v>
      </c>
      <c r="J274" s="38">
        <v>156</v>
      </c>
      <c r="K274" s="38" t="s">
        <v>81</v>
      </c>
      <c r="L274" s="39" t="s">
        <v>80</v>
      </c>
      <c r="M274" s="39"/>
      <c r="N274" s="38">
        <v>40</v>
      </c>
      <c r="O274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452"/>
      <c r="Q274" s="452"/>
      <c r="R274" s="452"/>
      <c r="S274" s="453"/>
      <c r="T274" s="40" t="s">
        <v>48</v>
      </c>
      <c r="U274" s="40" t="s">
        <v>48</v>
      </c>
      <c r="V274" s="41" t="s">
        <v>0</v>
      </c>
      <c r="W274" s="59">
        <v>0</v>
      </c>
      <c r="X274" s="56">
        <f t="shared" si="54"/>
        <v>0</v>
      </c>
      <c r="Y274" s="42" t="str">
        <f>IFERROR(IF(X274=0,"",ROUNDUP(X274/H274,0)*0.00753),"")</f>
        <v/>
      </c>
      <c r="Z274" s="69" t="s">
        <v>48</v>
      </c>
      <c r="AA274" s="70" t="s">
        <v>48</v>
      </c>
      <c r="AE274" s="80"/>
      <c r="BB274" s="242" t="s">
        <v>67</v>
      </c>
      <c r="BL274" s="80">
        <f t="shared" si="55"/>
        <v>0</v>
      </c>
      <c r="BM274" s="80">
        <f t="shared" si="56"/>
        <v>0</v>
      </c>
      <c r="BN274" s="80">
        <f t="shared" si="57"/>
        <v>0</v>
      </c>
      <c r="BO274" s="80">
        <f t="shared" si="58"/>
        <v>0</v>
      </c>
    </row>
    <row r="275" spans="1:67" ht="27" customHeight="1" x14ac:dyDescent="0.25">
      <c r="A275" s="64" t="s">
        <v>453</v>
      </c>
      <c r="B275" s="64" t="s">
        <v>454</v>
      </c>
      <c r="C275" s="37">
        <v>4301051130</v>
      </c>
      <c r="D275" s="450">
        <v>4607091387537</v>
      </c>
      <c r="E275" s="450"/>
      <c r="F275" s="63">
        <v>0.45</v>
      </c>
      <c r="G275" s="38">
        <v>6</v>
      </c>
      <c r="H275" s="63">
        <v>2.7</v>
      </c>
      <c r="I275" s="63">
        <v>2.99</v>
      </c>
      <c r="J275" s="38">
        <v>156</v>
      </c>
      <c r="K275" s="38" t="s">
        <v>81</v>
      </c>
      <c r="L275" s="39" t="s">
        <v>80</v>
      </c>
      <c r="M275" s="39"/>
      <c r="N275" s="38">
        <v>40</v>
      </c>
      <c r="O275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452"/>
      <c r="Q275" s="452"/>
      <c r="R275" s="452"/>
      <c r="S275" s="453"/>
      <c r="T275" s="40" t="s">
        <v>48</v>
      </c>
      <c r="U275" s="40" t="s">
        <v>48</v>
      </c>
      <c r="V275" s="41" t="s">
        <v>0</v>
      </c>
      <c r="W275" s="59">
        <v>0</v>
      </c>
      <c r="X275" s="56">
        <f t="shared" si="54"/>
        <v>0</v>
      </c>
      <c r="Y275" s="42" t="str">
        <f>IFERROR(IF(X275=0,"",ROUNDUP(X275/H275,0)*0.00753),"")</f>
        <v/>
      </c>
      <c r="Z275" s="69" t="s">
        <v>48</v>
      </c>
      <c r="AA275" s="70" t="s">
        <v>48</v>
      </c>
      <c r="AE275" s="80"/>
      <c r="BB275" s="243" t="s">
        <v>67</v>
      </c>
      <c r="BL275" s="80">
        <f t="shared" si="55"/>
        <v>0</v>
      </c>
      <c r="BM275" s="80">
        <f t="shared" si="56"/>
        <v>0</v>
      </c>
      <c r="BN275" s="80">
        <f t="shared" si="57"/>
        <v>0</v>
      </c>
      <c r="BO275" s="80">
        <f t="shared" si="58"/>
        <v>0</v>
      </c>
    </row>
    <row r="276" spans="1:67" ht="27" customHeight="1" x14ac:dyDescent="0.25">
      <c r="A276" s="64" t="s">
        <v>455</v>
      </c>
      <c r="B276" s="64" t="s">
        <v>456</v>
      </c>
      <c r="C276" s="37">
        <v>4301051132</v>
      </c>
      <c r="D276" s="450">
        <v>4607091387513</v>
      </c>
      <c r="E276" s="450"/>
      <c r="F276" s="63">
        <v>0.45</v>
      </c>
      <c r="G276" s="38">
        <v>6</v>
      </c>
      <c r="H276" s="63">
        <v>2.7</v>
      </c>
      <c r="I276" s="63">
        <v>2.9780000000000002</v>
      </c>
      <c r="J276" s="38">
        <v>156</v>
      </c>
      <c r="K276" s="38" t="s">
        <v>81</v>
      </c>
      <c r="L276" s="39" t="s">
        <v>80</v>
      </c>
      <c r="M276" s="39"/>
      <c r="N276" s="38">
        <v>40</v>
      </c>
      <c r="O276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452"/>
      <c r="Q276" s="452"/>
      <c r="R276" s="452"/>
      <c r="S276" s="453"/>
      <c r="T276" s="40" t="s">
        <v>48</v>
      </c>
      <c r="U276" s="40" t="s">
        <v>48</v>
      </c>
      <c r="V276" s="41" t="s">
        <v>0</v>
      </c>
      <c r="W276" s="59">
        <v>0</v>
      </c>
      <c r="X276" s="56">
        <f t="shared" si="54"/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4" t="s">
        <v>67</v>
      </c>
      <c r="BL276" s="80">
        <f t="shared" si="55"/>
        <v>0</v>
      </c>
      <c r="BM276" s="80">
        <f t="shared" si="56"/>
        <v>0</v>
      </c>
      <c r="BN276" s="80">
        <f t="shared" si="57"/>
        <v>0</v>
      </c>
      <c r="BO276" s="80">
        <f t="shared" si="58"/>
        <v>0</v>
      </c>
    </row>
    <row r="277" spans="1:67" x14ac:dyDescent="0.2">
      <c r="A277" s="458"/>
      <c r="B277" s="458"/>
      <c r="C277" s="458"/>
      <c r="D277" s="458"/>
      <c r="E277" s="458"/>
      <c r="F277" s="458"/>
      <c r="G277" s="458"/>
      <c r="H277" s="458"/>
      <c r="I277" s="458"/>
      <c r="J277" s="458"/>
      <c r="K277" s="458"/>
      <c r="L277" s="458"/>
      <c r="M277" s="458"/>
      <c r="N277" s="459"/>
      <c r="O277" s="455" t="s">
        <v>43</v>
      </c>
      <c r="P277" s="456"/>
      <c r="Q277" s="456"/>
      <c r="R277" s="456"/>
      <c r="S277" s="456"/>
      <c r="T277" s="456"/>
      <c r="U277" s="457"/>
      <c r="V277" s="43" t="s">
        <v>42</v>
      </c>
      <c r="W277" s="44">
        <f>IFERROR(W270/H270,"0")+IFERROR(W271/H271,"0")+IFERROR(W272/H272,"0")+IFERROR(W273/H273,"0")+IFERROR(W274/H274,"0")+IFERROR(W275/H275,"0")+IFERROR(W276/H276,"0")</f>
        <v>0</v>
      </c>
      <c r="X277" s="44">
        <f>IFERROR(X270/H270,"0")+IFERROR(X271/H271,"0")+IFERROR(X272/H272,"0")+IFERROR(X273/H273,"0")+IFERROR(X274/H274,"0")+IFERROR(X275/H275,"0")+IFERROR(X276/H276,"0")</f>
        <v>0</v>
      </c>
      <c r="Y277" s="44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68"/>
      <c r="AA277" s="68"/>
    </row>
    <row r="278" spans="1:67" x14ac:dyDescent="0.2">
      <c r="A278" s="458"/>
      <c r="B278" s="458"/>
      <c r="C278" s="458"/>
      <c r="D278" s="458"/>
      <c r="E278" s="458"/>
      <c r="F278" s="458"/>
      <c r="G278" s="458"/>
      <c r="H278" s="458"/>
      <c r="I278" s="458"/>
      <c r="J278" s="458"/>
      <c r="K278" s="458"/>
      <c r="L278" s="458"/>
      <c r="M278" s="458"/>
      <c r="N278" s="459"/>
      <c r="O278" s="455" t="s">
        <v>43</v>
      </c>
      <c r="P278" s="456"/>
      <c r="Q278" s="456"/>
      <c r="R278" s="456"/>
      <c r="S278" s="456"/>
      <c r="T278" s="456"/>
      <c r="U278" s="457"/>
      <c r="V278" s="43" t="s">
        <v>0</v>
      </c>
      <c r="W278" s="44">
        <f>IFERROR(SUM(W270:W276),"0")</f>
        <v>0</v>
      </c>
      <c r="X278" s="44">
        <f>IFERROR(SUM(X270:X276),"0")</f>
        <v>0</v>
      </c>
      <c r="Y278" s="43"/>
      <c r="Z278" s="68"/>
      <c r="AA278" s="68"/>
    </row>
    <row r="279" spans="1:67" ht="14.25" customHeight="1" x14ac:dyDescent="0.25">
      <c r="A279" s="449" t="s">
        <v>226</v>
      </c>
      <c r="B279" s="449"/>
      <c r="C279" s="449"/>
      <c r="D279" s="449"/>
      <c r="E279" s="449"/>
      <c r="F279" s="449"/>
      <c r="G279" s="449"/>
      <c r="H279" s="449"/>
      <c r="I279" s="449"/>
      <c r="J279" s="449"/>
      <c r="K279" s="449"/>
      <c r="L279" s="449"/>
      <c r="M279" s="449"/>
      <c r="N279" s="449"/>
      <c r="O279" s="449"/>
      <c r="P279" s="449"/>
      <c r="Q279" s="449"/>
      <c r="R279" s="449"/>
      <c r="S279" s="449"/>
      <c r="T279" s="449"/>
      <c r="U279" s="449"/>
      <c r="V279" s="449"/>
      <c r="W279" s="449"/>
      <c r="X279" s="449"/>
      <c r="Y279" s="449"/>
      <c r="Z279" s="67"/>
      <c r="AA279" s="67"/>
    </row>
    <row r="280" spans="1:67" ht="16.5" customHeight="1" x14ac:dyDescent="0.25">
      <c r="A280" s="64" t="s">
        <v>457</v>
      </c>
      <c r="B280" s="64" t="s">
        <v>458</v>
      </c>
      <c r="C280" s="37">
        <v>4301060379</v>
      </c>
      <c r="D280" s="450">
        <v>4607091380880</v>
      </c>
      <c r="E280" s="450"/>
      <c r="F280" s="63">
        <v>1.4</v>
      </c>
      <c r="G280" s="38">
        <v>6</v>
      </c>
      <c r="H280" s="63">
        <v>8.4</v>
      </c>
      <c r="I280" s="63">
        <v>8.9640000000000004</v>
      </c>
      <c r="J280" s="38">
        <v>56</v>
      </c>
      <c r="K280" s="38" t="s">
        <v>122</v>
      </c>
      <c r="L280" s="39" t="s">
        <v>80</v>
      </c>
      <c r="M280" s="39"/>
      <c r="N280" s="38">
        <v>30</v>
      </c>
      <c r="O280" s="622" t="s">
        <v>459</v>
      </c>
      <c r="P280" s="452"/>
      <c r="Q280" s="452"/>
      <c r="R280" s="452"/>
      <c r="S280" s="453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IFERROR(IF(X280=0,"",ROUNDUP(X280/H280,0)*0.02175),"")</f>
        <v/>
      </c>
      <c r="Z280" s="69" t="s">
        <v>48</v>
      </c>
      <c r="AA280" s="70" t="s">
        <v>48</v>
      </c>
      <c r="AE280" s="80"/>
      <c r="BB280" s="245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460</v>
      </c>
      <c r="B281" s="64" t="s">
        <v>461</v>
      </c>
      <c r="C281" s="37">
        <v>4301060308</v>
      </c>
      <c r="D281" s="450">
        <v>4607091384482</v>
      </c>
      <c r="E281" s="450"/>
      <c r="F281" s="63">
        <v>1.3</v>
      </c>
      <c r="G281" s="38">
        <v>6</v>
      </c>
      <c r="H281" s="63">
        <v>7.8</v>
      </c>
      <c r="I281" s="63">
        <v>8.3640000000000008</v>
      </c>
      <c r="J281" s="38">
        <v>56</v>
      </c>
      <c r="K281" s="38" t="s">
        <v>122</v>
      </c>
      <c r="L281" s="39" t="s">
        <v>80</v>
      </c>
      <c r="M281" s="39"/>
      <c r="N281" s="38">
        <v>30</v>
      </c>
      <c r="O281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452"/>
      <c r="Q281" s="452"/>
      <c r="R281" s="452"/>
      <c r="S281" s="453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IFERROR(IF(X281=0,"",ROUNDUP(X281/H281,0)*0.02175),"")</f>
        <v/>
      </c>
      <c r="Z281" s="69" t="s">
        <v>48</v>
      </c>
      <c r="AA281" s="70" t="s">
        <v>48</v>
      </c>
      <c r="AE281" s="80"/>
      <c r="BB281" s="246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16.5" customHeight="1" x14ac:dyDescent="0.25">
      <c r="A282" s="64" t="s">
        <v>462</v>
      </c>
      <c r="B282" s="64" t="s">
        <v>463</v>
      </c>
      <c r="C282" s="37">
        <v>4301060325</v>
      </c>
      <c r="D282" s="450">
        <v>4607091380897</v>
      </c>
      <c r="E282" s="450"/>
      <c r="F282" s="63">
        <v>1.4</v>
      </c>
      <c r="G282" s="38">
        <v>6</v>
      </c>
      <c r="H282" s="63">
        <v>8.4</v>
      </c>
      <c r="I282" s="63">
        <v>8.9640000000000004</v>
      </c>
      <c r="J282" s="38">
        <v>56</v>
      </c>
      <c r="K282" s="38" t="s">
        <v>122</v>
      </c>
      <c r="L282" s="39" t="s">
        <v>80</v>
      </c>
      <c r="M282" s="39"/>
      <c r="N282" s="38">
        <v>30</v>
      </c>
      <c r="O282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452"/>
      <c r="Q282" s="452"/>
      <c r="R282" s="452"/>
      <c r="S282" s="453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IFERROR(IF(X282=0,"",ROUNDUP(X282/H282,0)*0.02175),"")</f>
        <v/>
      </c>
      <c r="Z282" s="69" t="s">
        <v>48</v>
      </c>
      <c r="AA282" s="70" t="s">
        <v>48</v>
      </c>
      <c r="AE282" s="80"/>
      <c r="BB282" s="247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458"/>
      <c r="B283" s="458"/>
      <c r="C283" s="458"/>
      <c r="D283" s="458"/>
      <c r="E283" s="458"/>
      <c r="F283" s="458"/>
      <c r="G283" s="458"/>
      <c r="H283" s="458"/>
      <c r="I283" s="458"/>
      <c r="J283" s="458"/>
      <c r="K283" s="458"/>
      <c r="L283" s="458"/>
      <c r="M283" s="458"/>
      <c r="N283" s="459"/>
      <c r="O283" s="455" t="s">
        <v>43</v>
      </c>
      <c r="P283" s="456"/>
      <c r="Q283" s="456"/>
      <c r="R283" s="456"/>
      <c r="S283" s="456"/>
      <c r="T283" s="456"/>
      <c r="U283" s="457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458"/>
      <c r="B284" s="458"/>
      <c r="C284" s="458"/>
      <c r="D284" s="458"/>
      <c r="E284" s="458"/>
      <c r="F284" s="458"/>
      <c r="G284" s="458"/>
      <c r="H284" s="458"/>
      <c r="I284" s="458"/>
      <c r="J284" s="458"/>
      <c r="K284" s="458"/>
      <c r="L284" s="458"/>
      <c r="M284" s="458"/>
      <c r="N284" s="459"/>
      <c r="O284" s="455" t="s">
        <v>43</v>
      </c>
      <c r="P284" s="456"/>
      <c r="Q284" s="456"/>
      <c r="R284" s="456"/>
      <c r="S284" s="456"/>
      <c r="T284" s="456"/>
      <c r="U284" s="457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449" t="s">
        <v>104</v>
      </c>
      <c r="B285" s="449"/>
      <c r="C285" s="449"/>
      <c r="D285" s="449"/>
      <c r="E285" s="449"/>
      <c r="F285" s="449"/>
      <c r="G285" s="449"/>
      <c r="H285" s="449"/>
      <c r="I285" s="449"/>
      <c r="J285" s="449"/>
      <c r="K285" s="449"/>
      <c r="L285" s="449"/>
      <c r="M285" s="449"/>
      <c r="N285" s="449"/>
      <c r="O285" s="449"/>
      <c r="P285" s="449"/>
      <c r="Q285" s="449"/>
      <c r="R285" s="449"/>
      <c r="S285" s="449"/>
      <c r="T285" s="449"/>
      <c r="U285" s="449"/>
      <c r="V285" s="449"/>
      <c r="W285" s="449"/>
      <c r="X285" s="449"/>
      <c r="Y285" s="449"/>
      <c r="Z285" s="67"/>
      <c r="AA285" s="67"/>
    </row>
    <row r="286" spans="1:67" ht="16.5" customHeight="1" x14ac:dyDescent="0.25">
      <c r="A286" s="64" t="s">
        <v>464</v>
      </c>
      <c r="B286" s="64" t="s">
        <v>465</v>
      </c>
      <c r="C286" s="37">
        <v>4301030232</v>
      </c>
      <c r="D286" s="450">
        <v>4607091388374</v>
      </c>
      <c r="E286" s="450"/>
      <c r="F286" s="63">
        <v>0.38</v>
      </c>
      <c r="G286" s="38">
        <v>8</v>
      </c>
      <c r="H286" s="63">
        <v>3.04</v>
      </c>
      <c r="I286" s="63">
        <v>3.28</v>
      </c>
      <c r="J286" s="38">
        <v>156</v>
      </c>
      <c r="K286" s="38" t="s">
        <v>81</v>
      </c>
      <c r="L286" s="39" t="s">
        <v>108</v>
      </c>
      <c r="M286" s="39"/>
      <c r="N286" s="38">
        <v>180</v>
      </c>
      <c r="O286" s="625" t="s">
        <v>466</v>
      </c>
      <c r="P286" s="452"/>
      <c r="Q286" s="452"/>
      <c r="R286" s="452"/>
      <c r="S286" s="453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IFERROR(IF(X286=0,"",ROUNDUP(X286/H286,0)*0.00753),"")</f>
        <v/>
      </c>
      <c r="Z286" s="69" t="s">
        <v>48</v>
      </c>
      <c r="AA286" s="70" t="s">
        <v>48</v>
      </c>
      <c r="AE286" s="80"/>
      <c r="BB286" s="248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467</v>
      </c>
      <c r="B287" s="64" t="s">
        <v>468</v>
      </c>
      <c r="C287" s="37">
        <v>4301030235</v>
      </c>
      <c r="D287" s="450">
        <v>4607091388381</v>
      </c>
      <c r="E287" s="450"/>
      <c r="F287" s="63">
        <v>0.38</v>
      </c>
      <c r="G287" s="38">
        <v>8</v>
      </c>
      <c r="H287" s="63">
        <v>3.04</v>
      </c>
      <c r="I287" s="63">
        <v>3.32</v>
      </c>
      <c r="J287" s="38">
        <v>156</v>
      </c>
      <c r="K287" s="38" t="s">
        <v>81</v>
      </c>
      <c r="L287" s="39" t="s">
        <v>108</v>
      </c>
      <c r="M287" s="39"/>
      <c r="N287" s="38">
        <v>180</v>
      </c>
      <c r="O287" s="626" t="s">
        <v>469</v>
      </c>
      <c r="P287" s="452"/>
      <c r="Q287" s="452"/>
      <c r="R287" s="452"/>
      <c r="S287" s="453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IFERROR(IF(X287=0,"",ROUNDUP(X287/H287,0)*0.00753),"")</f>
        <v/>
      </c>
      <c r="Z287" s="69" t="s">
        <v>48</v>
      </c>
      <c r="AA287" s="70" t="s">
        <v>48</v>
      </c>
      <c r="AE287" s="80"/>
      <c r="BB287" s="249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470</v>
      </c>
      <c r="B288" s="64" t="s">
        <v>471</v>
      </c>
      <c r="C288" s="37">
        <v>4301030233</v>
      </c>
      <c r="D288" s="450">
        <v>4607091388404</v>
      </c>
      <c r="E288" s="450"/>
      <c r="F288" s="63">
        <v>0.17</v>
      </c>
      <c r="G288" s="38">
        <v>15</v>
      </c>
      <c r="H288" s="63">
        <v>2.5499999999999998</v>
      </c>
      <c r="I288" s="63">
        <v>2.9</v>
      </c>
      <c r="J288" s="38">
        <v>156</v>
      </c>
      <c r="K288" s="38" t="s">
        <v>81</v>
      </c>
      <c r="L288" s="39" t="s">
        <v>108</v>
      </c>
      <c r="M288" s="39"/>
      <c r="N288" s="38">
        <v>180</v>
      </c>
      <c r="O288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452"/>
      <c r="Q288" s="452"/>
      <c r="R288" s="452"/>
      <c r="S288" s="453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IFERROR(IF(X288=0,"",ROUNDUP(X288/H288,0)*0.00753),"")</f>
        <v/>
      </c>
      <c r="Z288" s="69" t="s">
        <v>48</v>
      </c>
      <c r="AA288" s="70" t="s">
        <v>48</v>
      </c>
      <c r="AE288" s="80"/>
      <c r="BB288" s="250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458"/>
      <c r="B289" s="458"/>
      <c r="C289" s="458"/>
      <c r="D289" s="458"/>
      <c r="E289" s="458"/>
      <c r="F289" s="458"/>
      <c r="G289" s="458"/>
      <c r="H289" s="458"/>
      <c r="I289" s="458"/>
      <c r="J289" s="458"/>
      <c r="K289" s="458"/>
      <c r="L289" s="458"/>
      <c r="M289" s="458"/>
      <c r="N289" s="459"/>
      <c r="O289" s="455" t="s">
        <v>43</v>
      </c>
      <c r="P289" s="456"/>
      <c r="Q289" s="456"/>
      <c r="R289" s="456"/>
      <c r="S289" s="456"/>
      <c r="T289" s="456"/>
      <c r="U289" s="457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458"/>
      <c r="B290" s="458"/>
      <c r="C290" s="458"/>
      <c r="D290" s="458"/>
      <c r="E290" s="458"/>
      <c r="F290" s="458"/>
      <c r="G290" s="458"/>
      <c r="H290" s="458"/>
      <c r="I290" s="458"/>
      <c r="J290" s="458"/>
      <c r="K290" s="458"/>
      <c r="L290" s="458"/>
      <c r="M290" s="458"/>
      <c r="N290" s="459"/>
      <c r="O290" s="455" t="s">
        <v>43</v>
      </c>
      <c r="P290" s="456"/>
      <c r="Q290" s="456"/>
      <c r="R290" s="456"/>
      <c r="S290" s="456"/>
      <c r="T290" s="456"/>
      <c r="U290" s="457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4.25" customHeight="1" x14ac:dyDescent="0.25">
      <c r="A291" s="449" t="s">
        <v>472</v>
      </c>
      <c r="B291" s="449"/>
      <c r="C291" s="449"/>
      <c r="D291" s="449"/>
      <c r="E291" s="449"/>
      <c r="F291" s="449"/>
      <c r="G291" s="449"/>
      <c r="H291" s="449"/>
      <c r="I291" s="449"/>
      <c r="J291" s="449"/>
      <c r="K291" s="449"/>
      <c r="L291" s="449"/>
      <c r="M291" s="449"/>
      <c r="N291" s="449"/>
      <c r="O291" s="449"/>
      <c r="P291" s="449"/>
      <c r="Q291" s="449"/>
      <c r="R291" s="449"/>
      <c r="S291" s="449"/>
      <c r="T291" s="449"/>
      <c r="U291" s="449"/>
      <c r="V291" s="449"/>
      <c r="W291" s="449"/>
      <c r="X291" s="449"/>
      <c r="Y291" s="449"/>
      <c r="Z291" s="67"/>
      <c r="AA291" s="67"/>
    </row>
    <row r="292" spans="1:67" ht="16.5" customHeight="1" x14ac:dyDescent="0.25">
      <c r="A292" s="64" t="s">
        <v>473</v>
      </c>
      <c r="B292" s="64" t="s">
        <v>474</v>
      </c>
      <c r="C292" s="37">
        <v>4301180007</v>
      </c>
      <c r="D292" s="450">
        <v>4680115881808</v>
      </c>
      <c r="E292" s="450"/>
      <c r="F292" s="63">
        <v>0.1</v>
      </c>
      <c r="G292" s="38">
        <v>20</v>
      </c>
      <c r="H292" s="63">
        <v>2</v>
      </c>
      <c r="I292" s="63">
        <v>2.2400000000000002</v>
      </c>
      <c r="J292" s="38">
        <v>238</v>
      </c>
      <c r="K292" s="38" t="s">
        <v>476</v>
      </c>
      <c r="L292" s="39" t="s">
        <v>475</v>
      </c>
      <c r="M292" s="39"/>
      <c r="N292" s="38">
        <v>730</v>
      </c>
      <c r="O292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452"/>
      <c r="Q292" s="452"/>
      <c r="R292" s="452"/>
      <c r="S292" s="453"/>
      <c r="T292" s="40" t="s">
        <v>48</v>
      </c>
      <c r="U292" s="40" t="s">
        <v>48</v>
      </c>
      <c r="V292" s="41" t="s">
        <v>0</v>
      </c>
      <c r="W292" s="59">
        <v>0</v>
      </c>
      <c r="X292" s="56">
        <f>IFERROR(IF(W292="",0,CEILING((W292/$H292),1)*$H292),"")</f>
        <v>0</v>
      </c>
      <c r="Y292" s="42" t="str">
        <f>IFERROR(IF(X292=0,"",ROUNDUP(X292/H292,0)*0.00474),"")</f>
        <v/>
      </c>
      <c r="Z292" s="69" t="s">
        <v>48</v>
      </c>
      <c r="AA292" s="70" t="s">
        <v>48</v>
      </c>
      <c r="AE292" s="80"/>
      <c r="BB292" s="251" t="s">
        <v>67</v>
      </c>
      <c r="BL292" s="80">
        <f>IFERROR(W292*I292/H292,"0")</f>
        <v>0</v>
      </c>
      <c r="BM292" s="80">
        <f>IFERROR(X292*I292/H292,"0")</f>
        <v>0</v>
      </c>
      <c r="BN292" s="80">
        <f>IFERROR(1/J292*(W292/H292),"0")</f>
        <v>0</v>
      </c>
      <c r="BO292" s="80">
        <f>IFERROR(1/J292*(X292/H292),"0")</f>
        <v>0</v>
      </c>
    </row>
    <row r="293" spans="1:67" ht="27" customHeight="1" x14ac:dyDescent="0.25">
      <c r="A293" s="64" t="s">
        <v>477</v>
      </c>
      <c r="B293" s="64" t="s">
        <v>478</v>
      </c>
      <c r="C293" s="37">
        <v>4301180006</v>
      </c>
      <c r="D293" s="450">
        <v>4680115881822</v>
      </c>
      <c r="E293" s="450"/>
      <c r="F293" s="63">
        <v>0.1</v>
      </c>
      <c r="G293" s="38">
        <v>20</v>
      </c>
      <c r="H293" s="63">
        <v>2</v>
      </c>
      <c r="I293" s="63">
        <v>2.2400000000000002</v>
      </c>
      <c r="J293" s="38">
        <v>238</v>
      </c>
      <c r="K293" s="38" t="s">
        <v>476</v>
      </c>
      <c r="L293" s="39" t="s">
        <v>475</v>
      </c>
      <c r="M293" s="39"/>
      <c r="N293" s="38">
        <v>730</v>
      </c>
      <c r="O293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452"/>
      <c r="Q293" s="452"/>
      <c r="R293" s="452"/>
      <c r="S293" s="453"/>
      <c r="T293" s="40" t="s">
        <v>48</v>
      </c>
      <c r="U293" s="40" t="s">
        <v>48</v>
      </c>
      <c r="V293" s="41" t="s">
        <v>0</v>
      </c>
      <c r="W293" s="59">
        <v>0</v>
      </c>
      <c r="X293" s="56">
        <f>IFERROR(IF(W293="",0,CEILING((W293/$H293),1)*$H293),"")</f>
        <v>0</v>
      </c>
      <c r="Y293" s="42" t="str">
        <f>IFERROR(IF(X293=0,"",ROUNDUP(X293/H293,0)*0.00474),"")</f>
        <v/>
      </c>
      <c r="Z293" s="69" t="s">
        <v>48</v>
      </c>
      <c r="AA293" s="70" t="s">
        <v>48</v>
      </c>
      <c r="AE293" s="80"/>
      <c r="BB293" s="252" t="s">
        <v>67</v>
      </c>
      <c r="BL293" s="80">
        <f>IFERROR(W293*I293/H293,"0")</f>
        <v>0</v>
      </c>
      <c r="BM293" s="80">
        <f>IFERROR(X293*I293/H293,"0")</f>
        <v>0</v>
      </c>
      <c r="BN293" s="80">
        <f>IFERROR(1/J293*(W293/H293),"0")</f>
        <v>0</v>
      </c>
      <c r="BO293" s="80">
        <f>IFERROR(1/J293*(X293/H293),"0")</f>
        <v>0</v>
      </c>
    </row>
    <row r="294" spans="1:67" ht="27" customHeight="1" x14ac:dyDescent="0.25">
      <c r="A294" s="64" t="s">
        <v>479</v>
      </c>
      <c r="B294" s="64" t="s">
        <v>480</v>
      </c>
      <c r="C294" s="37">
        <v>4301180001</v>
      </c>
      <c r="D294" s="450">
        <v>4680115880016</v>
      </c>
      <c r="E294" s="450"/>
      <c r="F294" s="63">
        <v>0.1</v>
      </c>
      <c r="G294" s="38">
        <v>20</v>
      </c>
      <c r="H294" s="63">
        <v>2</v>
      </c>
      <c r="I294" s="63">
        <v>2.2400000000000002</v>
      </c>
      <c r="J294" s="38">
        <v>238</v>
      </c>
      <c r="K294" s="38" t="s">
        <v>476</v>
      </c>
      <c r="L294" s="39" t="s">
        <v>475</v>
      </c>
      <c r="M294" s="39"/>
      <c r="N294" s="38">
        <v>730</v>
      </c>
      <c r="O294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452"/>
      <c r="Q294" s="452"/>
      <c r="R294" s="452"/>
      <c r="S294" s="453"/>
      <c r="T294" s="40" t="s">
        <v>48</v>
      </c>
      <c r="U294" s="40" t="s">
        <v>48</v>
      </c>
      <c r="V294" s="41" t="s">
        <v>0</v>
      </c>
      <c r="W294" s="59">
        <v>0</v>
      </c>
      <c r="X294" s="56">
        <f>IFERROR(IF(W294="",0,CEILING((W294/$H294),1)*$H294),"")</f>
        <v>0</v>
      </c>
      <c r="Y294" s="42" t="str">
        <f>IFERROR(IF(X294=0,"",ROUNDUP(X294/H294,0)*0.00474),"")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>IFERROR(W294*I294/H294,"0")</f>
        <v>0</v>
      </c>
      <c r="BM294" s="80">
        <f>IFERROR(X294*I294/H294,"0")</f>
        <v>0</v>
      </c>
      <c r="BN294" s="80">
        <f>IFERROR(1/J294*(W294/H294),"0")</f>
        <v>0</v>
      </c>
      <c r="BO294" s="80">
        <f>IFERROR(1/J294*(X294/H294),"0")</f>
        <v>0</v>
      </c>
    </row>
    <row r="295" spans="1:67" x14ac:dyDescent="0.2">
      <c r="A295" s="458"/>
      <c r="B295" s="458"/>
      <c r="C295" s="458"/>
      <c r="D295" s="458"/>
      <c r="E295" s="458"/>
      <c r="F295" s="458"/>
      <c r="G295" s="458"/>
      <c r="H295" s="458"/>
      <c r="I295" s="458"/>
      <c r="J295" s="458"/>
      <c r="K295" s="458"/>
      <c r="L295" s="458"/>
      <c r="M295" s="458"/>
      <c r="N295" s="459"/>
      <c r="O295" s="455" t="s">
        <v>43</v>
      </c>
      <c r="P295" s="456"/>
      <c r="Q295" s="456"/>
      <c r="R295" s="456"/>
      <c r="S295" s="456"/>
      <c r="T295" s="456"/>
      <c r="U295" s="457"/>
      <c r="V295" s="43" t="s">
        <v>42</v>
      </c>
      <c r="W295" s="44">
        <f>IFERROR(W292/H292,"0")+IFERROR(W293/H293,"0")+IFERROR(W294/H294,"0")</f>
        <v>0</v>
      </c>
      <c r="X295" s="44">
        <f>IFERROR(X292/H292,"0")+IFERROR(X293/H293,"0")+IFERROR(X294/H294,"0")</f>
        <v>0</v>
      </c>
      <c r="Y295" s="44">
        <f>IFERROR(IF(Y292="",0,Y292),"0")+IFERROR(IF(Y293="",0,Y293),"0")+IFERROR(IF(Y294="",0,Y294),"0")</f>
        <v>0</v>
      </c>
      <c r="Z295" s="68"/>
      <c r="AA295" s="68"/>
    </row>
    <row r="296" spans="1:67" x14ac:dyDescent="0.2">
      <c r="A296" s="458"/>
      <c r="B296" s="458"/>
      <c r="C296" s="458"/>
      <c r="D296" s="458"/>
      <c r="E296" s="458"/>
      <c r="F296" s="458"/>
      <c r="G296" s="458"/>
      <c r="H296" s="458"/>
      <c r="I296" s="458"/>
      <c r="J296" s="458"/>
      <c r="K296" s="458"/>
      <c r="L296" s="458"/>
      <c r="M296" s="458"/>
      <c r="N296" s="459"/>
      <c r="O296" s="455" t="s">
        <v>43</v>
      </c>
      <c r="P296" s="456"/>
      <c r="Q296" s="456"/>
      <c r="R296" s="456"/>
      <c r="S296" s="456"/>
      <c r="T296" s="456"/>
      <c r="U296" s="457"/>
      <c r="V296" s="43" t="s">
        <v>0</v>
      </c>
      <c r="W296" s="44">
        <f>IFERROR(SUM(W292:W294),"0")</f>
        <v>0</v>
      </c>
      <c r="X296" s="44">
        <f>IFERROR(SUM(X292:X294),"0")</f>
        <v>0</v>
      </c>
      <c r="Y296" s="43"/>
      <c r="Z296" s="68"/>
      <c r="AA296" s="68"/>
    </row>
    <row r="297" spans="1:67" ht="16.5" customHeight="1" x14ac:dyDescent="0.25">
      <c r="A297" s="448" t="s">
        <v>481</v>
      </c>
      <c r="B297" s="448"/>
      <c r="C297" s="448"/>
      <c r="D297" s="448"/>
      <c r="E297" s="448"/>
      <c r="F297" s="448"/>
      <c r="G297" s="448"/>
      <c r="H297" s="448"/>
      <c r="I297" s="448"/>
      <c r="J297" s="448"/>
      <c r="K297" s="448"/>
      <c r="L297" s="448"/>
      <c r="M297" s="448"/>
      <c r="N297" s="448"/>
      <c r="O297" s="448"/>
      <c r="P297" s="448"/>
      <c r="Q297" s="448"/>
      <c r="R297" s="448"/>
      <c r="S297" s="448"/>
      <c r="T297" s="448"/>
      <c r="U297" s="448"/>
      <c r="V297" s="448"/>
      <c r="W297" s="448"/>
      <c r="X297" s="448"/>
      <c r="Y297" s="448"/>
      <c r="Z297" s="66"/>
      <c r="AA297" s="66"/>
    </row>
    <row r="298" spans="1:67" ht="14.25" customHeight="1" x14ac:dyDescent="0.25">
      <c r="A298" s="449" t="s">
        <v>126</v>
      </c>
      <c r="B298" s="449"/>
      <c r="C298" s="449"/>
      <c r="D298" s="449"/>
      <c r="E298" s="449"/>
      <c r="F298" s="449"/>
      <c r="G298" s="449"/>
      <c r="H298" s="449"/>
      <c r="I298" s="449"/>
      <c r="J298" s="449"/>
      <c r="K298" s="449"/>
      <c r="L298" s="449"/>
      <c r="M298" s="449"/>
      <c r="N298" s="449"/>
      <c r="O298" s="449"/>
      <c r="P298" s="449"/>
      <c r="Q298" s="449"/>
      <c r="R298" s="449"/>
      <c r="S298" s="449"/>
      <c r="T298" s="449"/>
      <c r="U298" s="449"/>
      <c r="V298" s="449"/>
      <c r="W298" s="449"/>
      <c r="X298" s="449"/>
      <c r="Y298" s="449"/>
      <c r="Z298" s="67"/>
      <c r="AA298" s="67"/>
    </row>
    <row r="299" spans="1:67" ht="27" customHeight="1" x14ac:dyDescent="0.25">
      <c r="A299" s="64" t="s">
        <v>482</v>
      </c>
      <c r="B299" s="64" t="s">
        <v>483</v>
      </c>
      <c r="C299" s="37">
        <v>4301011316</v>
      </c>
      <c r="D299" s="450">
        <v>4607091387438</v>
      </c>
      <c r="E299" s="450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81</v>
      </c>
      <c r="L299" s="39" t="s">
        <v>121</v>
      </c>
      <c r="M299" s="39"/>
      <c r="N299" s="38">
        <v>55</v>
      </c>
      <c r="O299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52"/>
      <c r="Q299" s="452"/>
      <c r="R299" s="452"/>
      <c r="S299" s="453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4" t="s">
        <v>67</v>
      </c>
      <c r="BL299" s="80">
        <f>IFERROR(W299*I299/H299,"0")</f>
        <v>0</v>
      </c>
      <c r="BM299" s="80">
        <f>IFERROR(X299*I299/H299,"0")</f>
        <v>0</v>
      </c>
      <c r="BN299" s="80">
        <f>IFERROR(1/J299*(W299/H299),"0")</f>
        <v>0</v>
      </c>
      <c r="BO299" s="80">
        <f>IFERROR(1/J299*(X299/H299),"0")</f>
        <v>0</v>
      </c>
    </row>
    <row r="300" spans="1:67" x14ac:dyDescent="0.2">
      <c r="A300" s="458"/>
      <c r="B300" s="458"/>
      <c r="C300" s="458"/>
      <c r="D300" s="458"/>
      <c r="E300" s="458"/>
      <c r="F300" s="458"/>
      <c r="G300" s="458"/>
      <c r="H300" s="458"/>
      <c r="I300" s="458"/>
      <c r="J300" s="458"/>
      <c r="K300" s="458"/>
      <c r="L300" s="458"/>
      <c r="M300" s="458"/>
      <c r="N300" s="459"/>
      <c r="O300" s="455" t="s">
        <v>43</v>
      </c>
      <c r="P300" s="456"/>
      <c r="Q300" s="456"/>
      <c r="R300" s="456"/>
      <c r="S300" s="456"/>
      <c r="T300" s="456"/>
      <c r="U300" s="457"/>
      <c r="V300" s="43" t="s">
        <v>42</v>
      </c>
      <c r="W300" s="44">
        <f>IFERROR(W299/H299,"0")</f>
        <v>0</v>
      </c>
      <c r="X300" s="44">
        <f>IFERROR(X299/H299,"0")</f>
        <v>0</v>
      </c>
      <c r="Y300" s="44">
        <f>IFERROR(IF(Y299="",0,Y299),"0")</f>
        <v>0</v>
      </c>
      <c r="Z300" s="68"/>
      <c r="AA300" s="68"/>
    </row>
    <row r="301" spans="1:67" x14ac:dyDescent="0.2">
      <c r="A301" s="458"/>
      <c r="B301" s="458"/>
      <c r="C301" s="458"/>
      <c r="D301" s="458"/>
      <c r="E301" s="458"/>
      <c r="F301" s="458"/>
      <c r="G301" s="458"/>
      <c r="H301" s="458"/>
      <c r="I301" s="458"/>
      <c r="J301" s="458"/>
      <c r="K301" s="458"/>
      <c r="L301" s="458"/>
      <c r="M301" s="458"/>
      <c r="N301" s="459"/>
      <c r="O301" s="455" t="s">
        <v>43</v>
      </c>
      <c r="P301" s="456"/>
      <c r="Q301" s="456"/>
      <c r="R301" s="456"/>
      <c r="S301" s="456"/>
      <c r="T301" s="456"/>
      <c r="U301" s="457"/>
      <c r="V301" s="43" t="s">
        <v>0</v>
      </c>
      <c r="W301" s="44">
        <f>IFERROR(SUM(W299:W299),"0")</f>
        <v>0</v>
      </c>
      <c r="X301" s="44">
        <f>IFERROR(SUM(X299:X299),"0")</f>
        <v>0</v>
      </c>
      <c r="Y301" s="43"/>
      <c r="Z301" s="68"/>
      <c r="AA301" s="68"/>
    </row>
    <row r="302" spans="1:67" ht="14.25" customHeight="1" x14ac:dyDescent="0.25">
      <c r="A302" s="449" t="s">
        <v>77</v>
      </c>
      <c r="B302" s="449"/>
      <c r="C302" s="449"/>
      <c r="D302" s="449"/>
      <c r="E302" s="449"/>
      <c r="F302" s="449"/>
      <c r="G302" s="449"/>
      <c r="H302" s="449"/>
      <c r="I302" s="449"/>
      <c r="J302" s="449"/>
      <c r="K302" s="449"/>
      <c r="L302" s="449"/>
      <c r="M302" s="449"/>
      <c r="N302" s="449"/>
      <c r="O302" s="449"/>
      <c r="P302" s="449"/>
      <c r="Q302" s="449"/>
      <c r="R302" s="449"/>
      <c r="S302" s="449"/>
      <c r="T302" s="449"/>
      <c r="U302" s="449"/>
      <c r="V302" s="449"/>
      <c r="W302" s="449"/>
      <c r="X302" s="449"/>
      <c r="Y302" s="449"/>
      <c r="Z302" s="67"/>
      <c r="AA302" s="67"/>
    </row>
    <row r="303" spans="1:67" ht="27" customHeight="1" x14ac:dyDescent="0.25">
      <c r="A303" s="64" t="s">
        <v>484</v>
      </c>
      <c r="B303" s="64" t="s">
        <v>485</v>
      </c>
      <c r="C303" s="37">
        <v>4301031154</v>
      </c>
      <c r="D303" s="450">
        <v>4607091387292</v>
      </c>
      <c r="E303" s="450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52"/>
      <c r="Q303" s="452"/>
      <c r="R303" s="452"/>
      <c r="S303" s="453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5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x14ac:dyDescent="0.2">
      <c r="A304" s="458"/>
      <c r="B304" s="458"/>
      <c r="C304" s="458"/>
      <c r="D304" s="458"/>
      <c r="E304" s="458"/>
      <c r="F304" s="458"/>
      <c r="G304" s="458"/>
      <c r="H304" s="458"/>
      <c r="I304" s="458"/>
      <c r="J304" s="458"/>
      <c r="K304" s="458"/>
      <c r="L304" s="458"/>
      <c r="M304" s="458"/>
      <c r="N304" s="459"/>
      <c r="O304" s="455" t="s">
        <v>43</v>
      </c>
      <c r="P304" s="456"/>
      <c r="Q304" s="456"/>
      <c r="R304" s="456"/>
      <c r="S304" s="456"/>
      <c r="T304" s="456"/>
      <c r="U304" s="457"/>
      <c r="V304" s="43" t="s">
        <v>42</v>
      </c>
      <c r="W304" s="44">
        <f>IFERROR(W303/H303,"0")</f>
        <v>0</v>
      </c>
      <c r="X304" s="44">
        <f>IFERROR(X303/H303,"0")</f>
        <v>0</v>
      </c>
      <c r="Y304" s="44">
        <f>IFERROR(IF(Y303="",0,Y303),"0")</f>
        <v>0</v>
      </c>
      <c r="Z304" s="68"/>
      <c r="AA304" s="68"/>
    </row>
    <row r="305" spans="1:67" x14ac:dyDescent="0.2">
      <c r="A305" s="458"/>
      <c r="B305" s="458"/>
      <c r="C305" s="458"/>
      <c r="D305" s="458"/>
      <c r="E305" s="458"/>
      <c r="F305" s="458"/>
      <c r="G305" s="458"/>
      <c r="H305" s="458"/>
      <c r="I305" s="458"/>
      <c r="J305" s="458"/>
      <c r="K305" s="458"/>
      <c r="L305" s="458"/>
      <c r="M305" s="458"/>
      <c r="N305" s="459"/>
      <c r="O305" s="455" t="s">
        <v>43</v>
      </c>
      <c r="P305" s="456"/>
      <c r="Q305" s="456"/>
      <c r="R305" s="456"/>
      <c r="S305" s="456"/>
      <c r="T305" s="456"/>
      <c r="U305" s="457"/>
      <c r="V305" s="43" t="s">
        <v>0</v>
      </c>
      <c r="W305" s="44">
        <f>IFERROR(SUM(W303:W303),"0")</f>
        <v>0</v>
      </c>
      <c r="X305" s="44">
        <f>IFERROR(SUM(X303:X303),"0")</f>
        <v>0</v>
      </c>
      <c r="Y305" s="43"/>
      <c r="Z305" s="68"/>
      <c r="AA305" s="68"/>
    </row>
    <row r="306" spans="1:67" ht="16.5" customHeight="1" x14ac:dyDescent="0.25">
      <c r="A306" s="448" t="s">
        <v>486</v>
      </c>
      <c r="B306" s="448"/>
      <c r="C306" s="448"/>
      <c r="D306" s="448"/>
      <c r="E306" s="448"/>
      <c r="F306" s="448"/>
      <c r="G306" s="448"/>
      <c r="H306" s="448"/>
      <c r="I306" s="448"/>
      <c r="J306" s="448"/>
      <c r="K306" s="448"/>
      <c r="L306" s="448"/>
      <c r="M306" s="448"/>
      <c r="N306" s="448"/>
      <c r="O306" s="448"/>
      <c r="P306" s="448"/>
      <c r="Q306" s="448"/>
      <c r="R306" s="448"/>
      <c r="S306" s="448"/>
      <c r="T306" s="448"/>
      <c r="U306" s="448"/>
      <c r="V306" s="448"/>
      <c r="W306" s="448"/>
      <c r="X306" s="448"/>
      <c r="Y306" s="448"/>
      <c r="Z306" s="66"/>
      <c r="AA306" s="66"/>
    </row>
    <row r="307" spans="1:67" ht="14.25" customHeight="1" x14ac:dyDescent="0.25">
      <c r="A307" s="449" t="s">
        <v>77</v>
      </c>
      <c r="B307" s="449"/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  <c r="T307" s="449"/>
      <c r="U307" s="449"/>
      <c r="V307" s="449"/>
      <c r="W307" s="449"/>
      <c r="X307" s="449"/>
      <c r="Y307" s="449"/>
      <c r="Z307" s="67"/>
      <c r="AA307" s="67"/>
    </row>
    <row r="308" spans="1:67" ht="27" customHeight="1" x14ac:dyDescent="0.25">
      <c r="A308" s="64" t="s">
        <v>487</v>
      </c>
      <c r="B308" s="64" t="s">
        <v>488</v>
      </c>
      <c r="C308" s="37">
        <v>4301031066</v>
      </c>
      <c r="D308" s="450">
        <v>4607091383836</v>
      </c>
      <c r="E308" s="450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81</v>
      </c>
      <c r="L308" s="39" t="s">
        <v>80</v>
      </c>
      <c r="M308" s="39"/>
      <c r="N308" s="38">
        <v>40</v>
      </c>
      <c r="O308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52"/>
      <c r="Q308" s="452"/>
      <c r="R308" s="452"/>
      <c r="S308" s="453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56" t="s">
        <v>67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x14ac:dyDescent="0.2">
      <c r="A309" s="458"/>
      <c r="B309" s="458"/>
      <c r="C309" s="458"/>
      <c r="D309" s="458"/>
      <c r="E309" s="458"/>
      <c r="F309" s="458"/>
      <c r="G309" s="458"/>
      <c r="H309" s="458"/>
      <c r="I309" s="458"/>
      <c r="J309" s="458"/>
      <c r="K309" s="458"/>
      <c r="L309" s="458"/>
      <c r="M309" s="458"/>
      <c r="N309" s="459"/>
      <c r="O309" s="455" t="s">
        <v>43</v>
      </c>
      <c r="P309" s="456"/>
      <c r="Q309" s="456"/>
      <c r="R309" s="456"/>
      <c r="S309" s="456"/>
      <c r="T309" s="456"/>
      <c r="U309" s="457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x14ac:dyDescent="0.2">
      <c r="A310" s="458"/>
      <c r="B310" s="458"/>
      <c r="C310" s="458"/>
      <c r="D310" s="458"/>
      <c r="E310" s="458"/>
      <c r="F310" s="458"/>
      <c r="G310" s="458"/>
      <c r="H310" s="458"/>
      <c r="I310" s="458"/>
      <c r="J310" s="458"/>
      <c r="K310" s="458"/>
      <c r="L310" s="458"/>
      <c r="M310" s="458"/>
      <c r="N310" s="459"/>
      <c r="O310" s="455" t="s">
        <v>43</v>
      </c>
      <c r="P310" s="456"/>
      <c r="Q310" s="456"/>
      <c r="R310" s="456"/>
      <c r="S310" s="456"/>
      <c r="T310" s="456"/>
      <c r="U310" s="457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customHeight="1" x14ac:dyDescent="0.25">
      <c r="A311" s="449" t="s">
        <v>85</v>
      </c>
      <c r="B311" s="449"/>
      <c r="C311" s="449"/>
      <c r="D311" s="449"/>
      <c r="E311" s="449"/>
      <c r="F311" s="449"/>
      <c r="G311" s="449"/>
      <c r="H311" s="449"/>
      <c r="I311" s="449"/>
      <c r="J311" s="449"/>
      <c r="K311" s="449"/>
      <c r="L311" s="449"/>
      <c r="M311" s="449"/>
      <c r="N311" s="449"/>
      <c r="O311" s="449"/>
      <c r="P311" s="449"/>
      <c r="Q311" s="449"/>
      <c r="R311" s="449"/>
      <c r="S311" s="449"/>
      <c r="T311" s="449"/>
      <c r="U311" s="449"/>
      <c r="V311" s="449"/>
      <c r="W311" s="449"/>
      <c r="X311" s="449"/>
      <c r="Y311" s="449"/>
      <c r="Z311" s="67"/>
      <c r="AA311" s="67"/>
    </row>
    <row r="312" spans="1:67" ht="27" customHeight="1" x14ac:dyDescent="0.25">
      <c r="A312" s="64" t="s">
        <v>489</v>
      </c>
      <c r="B312" s="64" t="s">
        <v>490</v>
      </c>
      <c r="C312" s="37">
        <v>4301051142</v>
      </c>
      <c r="D312" s="450">
        <v>4607091387919</v>
      </c>
      <c r="E312" s="450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122</v>
      </c>
      <c r="L312" s="39" t="s">
        <v>80</v>
      </c>
      <c r="M312" s="39"/>
      <c r="N312" s="38">
        <v>45</v>
      </c>
      <c r="O312" s="6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52"/>
      <c r="Q312" s="452"/>
      <c r="R312" s="452"/>
      <c r="S312" s="453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57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customHeight="1" x14ac:dyDescent="0.25">
      <c r="A313" s="64" t="s">
        <v>491</v>
      </c>
      <c r="B313" s="64" t="s">
        <v>492</v>
      </c>
      <c r="C313" s="37">
        <v>4301051461</v>
      </c>
      <c r="D313" s="450">
        <v>4680115883604</v>
      </c>
      <c r="E313" s="450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81</v>
      </c>
      <c r="L313" s="39" t="s">
        <v>141</v>
      </c>
      <c r="M313" s="39"/>
      <c r="N313" s="38">
        <v>45</v>
      </c>
      <c r="O313" s="6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52"/>
      <c r="Q313" s="452"/>
      <c r="R313" s="452"/>
      <c r="S313" s="453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58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493</v>
      </c>
      <c r="B314" s="64" t="s">
        <v>494</v>
      </c>
      <c r="C314" s="37">
        <v>4301051485</v>
      </c>
      <c r="D314" s="450">
        <v>4680115883567</v>
      </c>
      <c r="E314" s="450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81</v>
      </c>
      <c r="L314" s="39" t="s">
        <v>80</v>
      </c>
      <c r="M314" s="39"/>
      <c r="N314" s="38">
        <v>40</v>
      </c>
      <c r="O314" s="63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52"/>
      <c r="Q314" s="452"/>
      <c r="R314" s="452"/>
      <c r="S314" s="453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59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x14ac:dyDescent="0.2">
      <c r="A315" s="458"/>
      <c r="B315" s="458"/>
      <c r="C315" s="458"/>
      <c r="D315" s="458"/>
      <c r="E315" s="458"/>
      <c r="F315" s="458"/>
      <c r="G315" s="458"/>
      <c r="H315" s="458"/>
      <c r="I315" s="458"/>
      <c r="J315" s="458"/>
      <c r="K315" s="458"/>
      <c r="L315" s="458"/>
      <c r="M315" s="458"/>
      <c r="N315" s="459"/>
      <c r="O315" s="455" t="s">
        <v>43</v>
      </c>
      <c r="P315" s="456"/>
      <c r="Q315" s="456"/>
      <c r="R315" s="456"/>
      <c r="S315" s="456"/>
      <c r="T315" s="456"/>
      <c r="U315" s="457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x14ac:dyDescent="0.2">
      <c r="A316" s="458"/>
      <c r="B316" s="458"/>
      <c r="C316" s="458"/>
      <c r="D316" s="458"/>
      <c r="E316" s="458"/>
      <c r="F316" s="458"/>
      <c r="G316" s="458"/>
      <c r="H316" s="458"/>
      <c r="I316" s="458"/>
      <c r="J316" s="458"/>
      <c r="K316" s="458"/>
      <c r="L316" s="458"/>
      <c r="M316" s="458"/>
      <c r="N316" s="459"/>
      <c r="O316" s="455" t="s">
        <v>43</v>
      </c>
      <c r="P316" s="456"/>
      <c r="Q316" s="456"/>
      <c r="R316" s="456"/>
      <c r="S316" s="456"/>
      <c r="T316" s="456"/>
      <c r="U316" s="457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customHeight="1" x14ac:dyDescent="0.25">
      <c r="A317" s="449" t="s">
        <v>104</v>
      </c>
      <c r="B317" s="449"/>
      <c r="C317" s="449"/>
      <c r="D317" s="449"/>
      <c r="E317" s="449"/>
      <c r="F317" s="449"/>
      <c r="G317" s="449"/>
      <c r="H317" s="449"/>
      <c r="I317" s="449"/>
      <c r="J317" s="449"/>
      <c r="K317" s="449"/>
      <c r="L317" s="449"/>
      <c r="M317" s="449"/>
      <c r="N317" s="449"/>
      <c r="O317" s="449"/>
      <c r="P317" s="449"/>
      <c r="Q317" s="449"/>
      <c r="R317" s="449"/>
      <c r="S317" s="449"/>
      <c r="T317" s="449"/>
      <c r="U317" s="449"/>
      <c r="V317" s="449"/>
      <c r="W317" s="449"/>
      <c r="X317" s="449"/>
      <c r="Y317" s="449"/>
      <c r="Z317" s="67"/>
      <c r="AA317" s="67"/>
    </row>
    <row r="318" spans="1:67" ht="27" customHeight="1" x14ac:dyDescent="0.25">
      <c r="A318" s="64" t="s">
        <v>495</v>
      </c>
      <c r="B318" s="64" t="s">
        <v>496</v>
      </c>
      <c r="C318" s="37">
        <v>4301032015</v>
      </c>
      <c r="D318" s="450">
        <v>4607091383102</v>
      </c>
      <c r="E318" s="450"/>
      <c r="F318" s="63">
        <v>0.17</v>
      </c>
      <c r="G318" s="38">
        <v>15</v>
      </c>
      <c r="H318" s="63">
        <v>2.5499999999999998</v>
      </c>
      <c r="I318" s="63">
        <v>2.9750000000000001</v>
      </c>
      <c r="J318" s="38">
        <v>156</v>
      </c>
      <c r="K318" s="38" t="s">
        <v>81</v>
      </c>
      <c r="L318" s="39" t="s">
        <v>108</v>
      </c>
      <c r="M318" s="39"/>
      <c r="N318" s="38">
        <v>180</v>
      </c>
      <c r="O318" s="6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452"/>
      <c r="Q318" s="452"/>
      <c r="R318" s="452"/>
      <c r="S318" s="453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0" t="s">
        <v>67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x14ac:dyDescent="0.2">
      <c r="A319" s="458"/>
      <c r="B319" s="458"/>
      <c r="C319" s="458"/>
      <c r="D319" s="458"/>
      <c r="E319" s="458"/>
      <c r="F319" s="458"/>
      <c r="G319" s="458"/>
      <c r="H319" s="458"/>
      <c r="I319" s="458"/>
      <c r="J319" s="458"/>
      <c r="K319" s="458"/>
      <c r="L319" s="458"/>
      <c r="M319" s="458"/>
      <c r="N319" s="459"/>
      <c r="O319" s="455" t="s">
        <v>43</v>
      </c>
      <c r="P319" s="456"/>
      <c r="Q319" s="456"/>
      <c r="R319" s="456"/>
      <c r="S319" s="456"/>
      <c r="T319" s="456"/>
      <c r="U319" s="457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x14ac:dyDescent="0.2">
      <c r="A320" s="458"/>
      <c r="B320" s="458"/>
      <c r="C320" s="458"/>
      <c r="D320" s="458"/>
      <c r="E320" s="458"/>
      <c r="F320" s="458"/>
      <c r="G320" s="458"/>
      <c r="H320" s="458"/>
      <c r="I320" s="458"/>
      <c r="J320" s="458"/>
      <c r="K320" s="458"/>
      <c r="L320" s="458"/>
      <c r="M320" s="458"/>
      <c r="N320" s="459"/>
      <c r="O320" s="455" t="s">
        <v>43</v>
      </c>
      <c r="P320" s="456"/>
      <c r="Q320" s="456"/>
      <c r="R320" s="456"/>
      <c r="S320" s="456"/>
      <c r="T320" s="456"/>
      <c r="U320" s="457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27.75" customHeight="1" x14ac:dyDescent="0.2">
      <c r="A321" s="447" t="s">
        <v>497</v>
      </c>
      <c r="B321" s="447"/>
      <c r="C321" s="447"/>
      <c r="D321" s="447"/>
      <c r="E321" s="447"/>
      <c r="F321" s="447"/>
      <c r="G321" s="447"/>
      <c r="H321" s="447"/>
      <c r="I321" s="447"/>
      <c r="J321" s="447"/>
      <c r="K321" s="447"/>
      <c r="L321" s="447"/>
      <c r="M321" s="447"/>
      <c r="N321" s="447"/>
      <c r="O321" s="447"/>
      <c r="P321" s="447"/>
      <c r="Q321" s="447"/>
      <c r="R321" s="447"/>
      <c r="S321" s="447"/>
      <c r="T321" s="447"/>
      <c r="U321" s="447"/>
      <c r="V321" s="447"/>
      <c r="W321" s="447"/>
      <c r="X321" s="447"/>
      <c r="Y321" s="447"/>
      <c r="Z321" s="55"/>
      <c r="AA321" s="55"/>
    </row>
    <row r="322" spans="1:67" ht="16.5" customHeight="1" x14ac:dyDescent="0.25">
      <c r="A322" s="448" t="s">
        <v>498</v>
      </c>
      <c r="B322" s="448"/>
      <c r="C322" s="448"/>
      <c r="D322" s="448"/>
      <c r="E322" s="448"/>
      <c r="F322" s="448"/>
      <c r="G322" s="448"/>
      <c r="H322" s="448"/>
      <c r="I322" s="448"/>
      <c r="J322" s="448"/>
      <c r="K322" s="448"/>
      <c r="L322" s="448"/>
      <c r="M322" s="448"/>
      <c r="N322" s="448"/>
      <c r="O322" s="448"/>
      <c r="P322" s="448"/>
      <c r="Q322" s="448"/>
      <c r="R322" s="448"/>
      <c r="S322" s="448"/>
      <c r="T322" s="448"/>
      <c r="U322" s="448"/>
      <c r="V322" s="448"/>
      <c r="W322" s="448"/>
      <c r="X322" s="448"/>
      <c r="Y322" s="448"/>
      <c r="Z322" s="66"/>
      <c r="AA322" s="66"/>
    </row>
    <row r="323" spans="1:67" ht="14.25" customHeight="1" x14ac:dyDescent="0.25">
      <c r="A323" s="449" t="s">
        <v>126</v>
      </c>
      <c r="B323" s="449"/>
      <c r="C323" s="449"/>
      <c r="D323" s="449"/>
      <c r="E323" s="449"/>
      <c r="F323" s="449"/>
      <c r="G323" s="449"/>
      <c r="H323" s="449"/>
      <c r="I323" s="449"/>
      <c r="J323" s="449"/>
      <c r="K323" s="449"/>
      <c r="L323" s="449"/>
      <c r="M323" s="449"/>
      <c r="N323" s="449"/>
      <c r="O323" s="449"/>
      <c r="P323" s="449"/>
      <c r="Q323" s="449"/>
      <c r="R323" s="449"/>
      <c r="S323" s="449"/>
      <c r="T323" s="449"/>
      <c r="U323" s="449"/>
      <c r="V323" s="449"/>
      <c r="W323" s="449"/>
      <c r="X323" s="449"/>
      <c r="Y323" s="449"/>
      <c r="Z323" s="67"/>
      <c r="AA323" s="67"/>
    </row>
    <row r="324" spans="1:67" ht="27" customHeight="1" x14ac:dyDescent="0.25">
      <c r="A324" s="64" t="s">
        <v>499</v>
      </c>
      <c r="B324" s="64" t="s">
        <v>500</v>
      </c>
      <c r="C324" s="37">
        <v>4301011875</v>
      </c>
      <c r="D324" s="450">
        <v>4680115884885</v>
      </c>
      <c r="E324" s="450"/>
      <c r="F324" s="63">
        <v>0.8</v>
      </c>
      <c r="G324" s="38">
        <v>15</v>
      </c>
      <c r="H324" s="63">
        <v>12</v>
      </c>
      <c r="I324" s="63">
        <v>12.48</v>
      </c>
      <c r="J324" s="38">
        <v>56</v>
      </c>
      <c r="K324" s="38" t="s">
        <v>122</v>
      </c>
      <c r="L324" s="39" t="s">
        <v>80</v>
      </c>
      <c r="M324" s="39"/>
      <c r="N324" s="38">
        <v>60</v>
      </c>
      <c r="O324" s="6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452"/>
      <c r="Q324" s="452"/>
      <c r="R324" s="452"/>
      <c r="S324" s="453"/>
      <c r="T324" s="40" t="s">
        <v>48</v>
      </c>
      <c r="U324" s="40" t="s">
        <v>48</v>
      </c>
      <c r="V324" s="41" t="s">
        <v>0</v>
      </c>
      <c r="W324" s="59">
        <v>0</v>
      </c>
      <c r="X324" s="56">
        <f t="shared" ref="X324:X335" si="59">IFERROR(IF(W324="",0,CEILING((W324/$H324),1)*$H324),"")</f>
        <v>0</v>
      </c>
      <c r="Y324" s="42" t="str">
        <f>IFERROR(IF(X324=0,"",ROUNDUP(X324/H324,0)*0.02175),"")</f>
        <v/>
      </c>
      <c r="Z324" s="69" t="s">
        <v>48</v>
      </c>
      <c r="AA324" s="70" t="s">
        <v>48</v>
      </c>
      <c r="AE324" s="80"/>
      <c r="BB324" s="261" t="s">
        <v>67</v>
      </c>
      <c r="BL324" s="80">
        <f t="shared" ref="BL324:BL335" si="60">IFERROR(W324*I324/H324,"0")</f>
        <v>0</v>
      </c>
      <c r="BM324" s="80">
        <f t="shared" ref="BM324:BM335" si="61">IFERROR(X324*I324/H324,"0")</f>
        <v>0</v>
      </c>
      <c r="BN324" s="80">
        <f t="shared" ref="BN324:BN335" si="62">IFERROR(1/J324*(W324/H324),"0")</f>
        <v>0</v>
      </c>
      <c r="BO324" s="80">
        <f t="shared" ref="BO324:BO335" si="63">IFERROR(1/J324*(X324/H324),"0")</f>
        <v>0</v>
      </c>
    </row>
    <row r="325" spans="1:67" ht="37.5" customHeight="1" x14ac:dyDescent="0.25">
      <c r="A325" s="64" t="s">
        <v>501</v>
      </c>
      <c r="B325" s="64" t="s">
        <v>502</v>
      </c>
      <c r="C325" s="37">
        <v>4301011874</v>
      </c>
      <c r="D325" s="450">
        <v>4680115884892</v>
      </c>
      <c r="E325" s="450"/>
      <c r="F325" s="63">
        <v>1.8</v>
      </c>
      <c r="G325" s="38">
        <v>6</v>
      </c>
      <c r="H325" s="63">
        <v>10.8</v>
      </c>
      <c r="I325" s="63">
        <v>11.28</v>
      </c>
      <c r="J325" s="38">
        <v>56</v>
      </c>
      <c r="K325" s="38" t="s">
        <v>122</v>
      </c>
      <c r="L325" s="39" t="s">
        <v>80</v>
      </c>
      <c r="M325" s="39"/>
      <c r="N325" s="38">
        <v>60</v>
      </c>
      <c r="O325" s="63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452"/>
      <c r="Q325" s="452"/>
      <c r="R325" s="452"/>
      <c r="S325" s="453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si="59"/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2" t="s">
        <v>67</v>
      </c>
      <c r="BL325" s="80">
        <f t="shared" si="60"/>
        <v>0</v>
      </c>
      <c r="BM325" s="80">
        <f t="shared" si="61"/>
        <v>0</v>
      </c>
      <c r="BN325" s="80">
        <f t="shared" si="62"/>
        <v>0</v>
      </c>
      <c r="BO325" s="80">
        <f t="shared" si="63"/>
        <v>0</v>
      </c>
    </row>
    <row r="326" spans="1:67" ht="27" customHeight="1" x14ac:dyDescent="0.25">
      <c r="A326" s="64" t="s">
        <v>503</v>
      </c>
      <c r="B326" s="64" t="s">
        <v>504</v>
      </c>
      <c r="C326" s="37">
        <v>4301011867</v>
      </c>
      <c r="D326" s="450">
        <v>4680115884830</v>
      </c>
      <c r="E326" s="450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122</v>
      </c>
      <c r="L326" s="39" t="s">
        <v>80</v>
      </c>
      <c r="M326" s="39"/>
      <c r="N326" s="38">
        <v>60</v>
      </c>
      <c r="O326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452"/>
      <c r="Q326" s="452"/>
      <c r="R326" s="452"/>
      <c r="S326" s="453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59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3" t="s">
        <v>67</v>
      </c>
      <c r="BL326" s="80">
        <f t="shared" si="60"/>
        <v>0</v>
      </c>
      <c r="BM326" s="80">
        <f t="shared" si="61"/>
        <v>0</v>
      </c>
      <c r="BN326" s="80">
        <f t="shared" si="62"/>
        <v>0</v>
      </c>
      <c r="BO326" s="80">
        <f t="shared" si="63"/>
        <v>0</v>
      </c>
    </row>
    <row r="327" spans="1:67" ht="27" customHeight="1" x14ac:dyDescent="0.25">
      <c r="A327" s="64" t="s">
        <v>503</v>
      </c>
      <c r="B327" s="64" t="s">
        <v>505</v>
      </c>
      <c r="C327" s="37">
        <v>4301011943</v>
      </c>
      <c r="D327" s="450">
        <v>4680115884830</v>
      </c>
      <c r="E327" s="450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122</v>
      </c>
      <c r="L327" s="39" t="s">
        <v>130</v>
      </c>
      <c r="M327" s="39"/>
      <c r="N327" s="38">
        <v>60</v>
      </c>
      <c r="O327" s="6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452"/>
      <c r="Q327" s="452"/>
      <c r="R327" s="452"/>
      <c r="S327" s="453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59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4" t="s">
        <v>67</v>
      </c>
      <c r="BL327" s="80">
        <f t="shared" si="60"/>
        <v>0</v>
      </c>
      <c r="BM327" s="80">
        <f t="shared" si="61"/>
        <v>0</v>
      </c>
      <c r="BN327" s="80">
        <f t="shared" si="62"/>
        <v>0</v>
      </c>
      <c r="BO327" s="80">
        <f t="shared" si="63"/>
        <v>0</v>
      </c>
    </row>
    <row r="328" spans="1:67" ht="27" customHeight="1" x14ac:dyDescent="0.25">
      <c r="A328" s="64" t="s">
        <v>506</v>
      </c>
      <c r="B328" s="64" t="s">
        <v>507</v>
      </c>
      <c r="C328" s="37">
        <v>4301011869</v>
      </c>
      <c r="D328" s="450">
        <v>4680115884847</v>
      </c>
      <c r="E328" s="450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122</v>
      </c>
      <c r="L328" s="39" t="s">
        <v>80</v>
      </c>
      <c r="M328" s="39"/>
      <c r="N328" s="38">
        <v>60</v>
      </c>
      <c r="O328" s="6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452"/>
      <c r="Q328" s="452"/>
      <c r="R328" s="452"/>
      <c r="S328" s="453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59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5" t="s">
        <v>67</v>
      </c>
      <c r="BL328" s="80">
        <f t="shared" si="60"/>
        <v>0</v>
      </c>
      <c r="BM328" s="80">
        <f t="shared" si="61"/>
        <v>0</v>
      </c>
      <c r="BN328" s="80">
        <f t="shared" si="62"/>
        <v>0</v>
      </c>
      <c r="BO328" s="80">
        <f t="shared" si="63"/>
        <v>0</v>
      </c>
    </row>
    <row r="329" spans="1:67" ht="27" customHeight="1" x14ac:dyDescent="0.25">
      <c r="A329" s="64" t="s">
        <v>506</v>
      </c>
      <c r="B329" s="64" t="s">
        <v>508</v>
      </c>
      <c r="C329" s="37">
        <v>4301011946</v>
      </c>
      <c r="D329" s="450">
        <v>4680115884847</v>
      </c>
      <c r="E329" s="450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122</v>
      </c>
      <c r="L329" s="39" t="s">
        <v>130</v>
      </c>
      <c r="M329" s="39"/>
      <c r="N329" s="38">
        <v>60</v>
      </c>
      <c r="O329" s="6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452"/>
      <c r="Q329" s="452"/>
      <c r="R329" s="452"/>
      <c r="S329" s="453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59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66" t="s">
        <v>67</v>
      </c>
      <c r="BL329" s="80">
        <f t="shared" si="60"/>
        <v>0</v>
      </c>
      <c r="BM329" s="80">
        <f t="shared" si="61"/>
        <v>0</v>
      </c>
      <c r="BN329" s="80">
        <f t="shared" si="62"/>
        <v>0</v>
      </c>
      <c r="BO329" s="80">
        <f t="shared" si="63"/>
        <v>0</v>
      </c>
    </row>
    <row r="330" spans="1:67" ht="27" customHeight="1" x14ac:dyDescent="0.25">
      <c r="A330" s="64" t="s">
        <v>509</v>
      </c>
      <c r="B330" s="64" t="s">
        <v>510</v>
      </c>
      <c r="C330" s="37">
        <v>4301011870</v>
      </c>
      <c r="D330" s="450">
        <v>4680115884854</v>
      </c>
      <c r="E330" s="450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122</v>
      </c>
      <c r="L330" s="39" t="s">
        <v>80</v>
      </c>
      <c r="M330" s="39"/>
      <c r="N330" s="38">
        <v>60</v>
      </c>
      <c r="O330" s="6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452"/>
      <c r="Q330" s="452"/>
      <c r="R330" s="452"/>
      <c r="S330" s="453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59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7" t="s">
        <v>67</v>
      </c>
      <c r="BL330" s="80">
        <f t="shared" si="60"/>
        <v>0</v>
      </c>
      <c r="BM330" s="80">
        <f t="shared" si="61"/>
        <v>0</v>
      </c>
      <c r="BN330" s="80">
        <f t="shared" si="62"/>
        <v>0</v>
      </c>
      <c r="BO330" s="80">
        <f t="shared" si="63"/>
        <v>0</v>
      </c>
    </row>
    <row r="331" spans="1:67" ht="27" customHeight="1" x14ac:dyDescent="0.25">
      <c r="A331" s="64" t="s">
        <v>509</v>
      </c>
      <c r="B331" s="64" t="s">
        <v>511</v>
      </c>
      <c r="C331" s="37">
        <v>4301011947</v>
      </c>
      <c r="D331" s="450">
        <v>4680115884854</v>
      </c>
      <c r="E331" s="450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122</v>
      </c>
      <c r="L331" s="39" t="s">
        <v>130</v>
      </c>
      <c r="M331" s="39"/>
      <c r="N331" s="38">
        <v>60</v>
      </c>
      <c r="O331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452"/>
      <c r="Q331" s="452"/>
      <c r="R331" s="452"/>
      <c r="S331" s="453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59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8" t="s">
        <v>67</v>
      </c>
      <c r="BL331" s="80">
        <f t="shared" si="60"/>
        <v>0</v>
      </c>
      <c r="BM331" s="80">
        <f t="shared" si="61"/>
        <v>0</v>
      </c>
      <c r="BN331" s="80">
        <f t="shared" si="62"/>
        <v>0</v>
      </c>
      <c r="BO331" s="80">
        <f t="shared" si="63"/>
        <v>0</v>
      </c>
    </row>
    <row r="332" spans="1:67" ht="37.5" customHeight="1" x14ac:dyDescent="0.25">
      <c r="A332" s="64" t="s">
        <v>512</v>
      </c>
      <c r="B332" s="64" t="s">
        <v>513</v>
      </c>
      <c r="C332" s="37">
        <v>4301011871</v>
      </c>
      <c r="D332" s="450">
        <v>4680115884908</v>
      </c>
      <c r="E332" s="450"/>
      <c r="F332" s="63">
        <v>0.4</v>
      </c>
      <c r="G332" s="38">
        <v>10</v>
      </c>
      <c r="H332" s="63">
        <v>4</v>
      </c>
      <c r="I332" s="63">
        <v>4.21</v>
      </c>
      <c r="J332" s="38">
        <v>120</v>
      </c>
      <c r="K332" s="38" t="s">
        <v>81</v>
      </c>
      <c r="L332" s="39" t="s">
        <v>80</v>
      </c>
      <c r="M332" s="39"/>
      <c r="N332" s="38">
        <v>60</v>
      </c>
      <c r="O332" s="64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452"/>
      <c r="Q332" s="452"/>
      <c r="R332" s="452"/>
      <c r="S332" s="453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59"/>
        <v>0</v>
      </c>
      <c r="Y332" s="42" t="str">
        <f>IFERROR(IF(X332=0,"",ROUNDUP(X332/H332,0)*0.00937),"")</f>
        <v/>
      </c>
      <c r="Z332" s="69" t="s">
        <v>48</v>
      </c>
      <c r="AA332" s="70" t="s">
        <v>48</v>
      </c>
      <c r="AE332" s="80"/>
      <c r="BB332" s="269" t="s">
        <v>67</v>
      </c>
      <c r="BL332" s="80">
        <f t="shared" si="60"/>
        <v>0</v>
      </c>
      <c r="BM332" s="80">
        <f t="shared" si="61"/>
        <v>0</v>
      </c>
      <c r="BN332" s="80">
        <f t="shared" si="62"/>
        <v>0</v>
      </c>
      <c r="BO332" s="80">
        <f t="shared" si="63"/>
        <v>0</v>
      </c>
    </row>
    <row r="333" spans="1:67" ht="27" customHeight="1" x14ac:dyDescent="0.25">
      <c r="A333" s="64" t="s">
        <v>514</v>
      </c>
      <c r="B333" s="64" t="s">
        <v>515</v>
      </c>
      <c r="C333" s="37">
        <v>4301011868</v>
      </c>
      <c r="D333" s="450">
        <v>4680115884861</v>
      </c>
      <c r="E333" s="450"/>
      <c r="F333" s="63">
        <v>0.5</v>
      </c>
      <c r="G333" s="38">
        <v>10</v>
      </c>
      <c r="H333" s="63">
        <v>5</v>
      </c>
      <c r="I333" s="63">
        <v>5.21</v>
      </c>
      <c r="J333" s="38">
        <v>120</v>
      </c>
      <c r="K333" s="38" t="s">
        <v>81</v>
      </c>
      <c r="L333" s="39" t="s">
        <v>80</v>
      </c>
      <c r="M333" s="39"/>
      <c r="N333" s="38">
        <v>60</v>
      </c>
      <c r="O333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452"/>
      <c r="Q333" s="452"/>
      <c r="R333" s="452"/>
      <c r="S333" s="453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59"/>
        <v>0</v>
      </c>
      <c r="Y333" s="42" t="str">
        <f>IFERROR(IF(X333=0,"",ROUNDUP(X333/H333,0)*0.00937),"")</f>
        <v/>
      </c>
      <c r="Z333" s="69" t="s">
        <v>48</v>
      </c>
      <c r="AA333" s="70" t="s">
        <v>48</v>
      </c>
      <c r="AE333" s="80"/>
      <c r="BB333" s="270" t="s">
        <v>67</v>
      </c>
      <c r="BL333" s="80">
        <f t="shared" si="60"/>
        <v>0</v>
      </c>
      <c r="BM333" s="80">
        <f t="shared" si="61"/>
        <v>0</v>
      </c>
      <c r="BN333" s="80">
        <f t="shared" si="62"/>
        <v>0</v>
      </c>
      <c r="BO333" s="80">
        <f t="shared" si="63"/>
        <v>0</v>
      </c>
    </row>
    <row r="334" spans="1:67" ht="27" customHeight="1" x14ac:dyDescent="0.25">
      <c r="A334" s="64" t="s">
        <v>516</v>
      </c>
      <c r="B334" s="64" t="s">
        <v>517</v>
      </c>
      <c r="C334" s="37">
        <v>4301011952</v>
      </c>
      <c r="D334" s="450">
        <v>4680115884922</v>
      </c>
      <c r="E334" s="450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452"/>
      <c r="Q334" s="452"/>
      <c r="R334" s="452"/>
      <c r="S334" s="453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59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1" t="s">
        <v>67</v>
      </c>
      <c r="BL334" s="80">
        <f t="shared" si="60"/>
        <v>0</v>
      </c>
      <c r="BM334" s="80">
        <f t="shared" si="61"/>
        <v>0</v>
      </c>
      <c r="BN334" s="80">
        <f t="shared" si="62"/>
        <v>0</v>
      </c>
      <c r="BO334" s="80">
        <f t="shared" si="63"/>
        <v>0</v>
      </c>
    </row>
    <row r="335" spans="1:67" ht="27" customHeight="1" x14ac:dyDescent="0.25">
      <c r="A335" s="64" t="s">
        <v>518</v>
      </c>
      <c r="B335" s="64" t="s">
        <v>519</v>
      </c>
      <c r="C335" s="37">
        <v>4301011433</v>
      </c>
      <c r="D335" s="450">
        <v>4680115882638</v>
      </c>
      <c r="E335" s="450"/>
      <c r="F335" s="63">
        <v>0.4</v>
      </c>
      <c r="G335" s="38">
        <v>10</v>
      </c>
      <c r="H335" s="63">
        <v>4</v>
      </c>
      <c r="I335" s="63">
        <v>4.24</v>
      </c>
      <c r="J335" s="38">
        <v>120</v>
      </c>
      <c r="K335" s="38" t="s">
        <v>81</v>
      </c>
      <c r="L335" s="39" t="s">
        <v>121</v>
      </c>
      <c r="M335" s="39"/>
      <c r="N335" s="38">
        <v>90</v>
      </c>
      <c r="O335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452"/>
      <c r="Q335" s="452"/>
      <c r="R335" s="452"/>
      <c r="S335" s="453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59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2" t="s">
        <v>67</v>
      </c>
      <c r="BL335" s="80">
        <f t="shared" si="60"/>
        <v>0</v>
      </c>
      <c r="BM335" s="80">
        <f t="shared" si="61"/>
        <v>0</v>
      </c>
      <c r="BN335" s="80">
        <f t="shared" si="62"/>
        <v>0</v>
      </c>
      <c r="BO335" s="80">
        <f t="shared" si="63"/>
        <v>0</v>
      </c>
    </row>
    <row r="336" spans="1:67" x14ac:dyDescent="0.2">
      <c r="A336" s="458"/>
      <c r="B336" s="458"/>
      <c r="C336" s="458"/>
      <c r="D336" s="458"/>
      <c r="E336" s="458"/>
      <c r="F336" s="458"/>
      <c r="G336" s="458"/>
      <c r="H336" s="458"/>
      <c r="I336" s="458"/>
      <c r="J336" s="458"/>
      <c r="K336" s="458"/>
      <c r="L336" s="458"/>
      <c r="M336" s="458"/>
      <c r="N336" s="459"/>
      <c r="O336" s="455" t="s">
        <v>43</v>
      </c>
      <c r="P336" s="456"/>
      <c r="Q336" s="456"/>
      <c r="R336" s="456"/>
      <c r="S336" s="456"/>
      <c r="T336" s="456"/>
      <c r="U336" s="457"/>
      <c r="V336" s="43" t="s">
        <v>42</v>
      </c>
      <c r="W336" s="44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44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44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68"/>
      <c r="AA336" s="68"/>
    </row>
    <row r="337" spans="1:67" x14ac:dyDescent="0.2">
      <c r="A337" s="458"/>
      <c r="B337" s="458"/>
      <c r="C337" s="458"/>
      <c r="D337" s="458"/>
      <c r="E337" s="458"/>
      <c r="F337" s="458"/>
      <c r="G337" s="458"/>
      <c r="H337" s="458"/>
      <c r="I337" s="458"/>
      <c r="J337" s="458"/>
      <c r="K337" s="458"/>
      <c r="L337" s="458"/>
      <c r="M337" s="458"/>
      <c r="N337" s="459"/>
      <c r="O337" s="455" t="s">
        <v>43</v>
      </c>
      <c r="P337" s="456"/>
      <c r="Q337" s="456"/>
      <c r="R337" s="456"/>
      <c r="S337" s="456"/>
      <c r="T337" s="456"/>
      <c r="U337" s="457"/>
      <c r="V337" s="43" t="s">
        <v>0</v>
      </c>
      <c r="W337" s="44">
        <f>IFERROR(SUM(W324:W335),"0")</f>
        <v>0</v>
      </c>
      <c r="X337" s="44">
        <f>IFERROR(SUM(X324:X335),"0")</f>
        <v>0</v>
      </c>
      <c r="Y337" s="43"/>
      <c r="Z337" s="68"/>
      <c r="AA337" s="68"/>
    </row>
    <row r="338" spans="1:67" ht="14.25" customHeight="1" x14ac:dyDescent="0.25">
      <c r="A338" s="449" t="s">
        <v>118</v>
      </c>
      <c r="B338" s="449"/>
      <c r="C338" s="449"/>
      <c r="D338" s="449"/>
      <c r="E338" s="449"/>
      <c r="F338" s="449"/>
      <c r="G338" s="449"/>
      <c r="H338" s="449"/>
      <c r="I338" s="449"/>
      <c r="J338" s="449"/>
      <c r="K338" s="449"/>
      <c r="L338" s="449"/>
      <c r="M338" s="449"/>
      <c r="N338" s="449"/>
      <c r="O338" s="449"/>
      <c r="P338" s="449"/>
      <c r="Q338" s="449"/>
      <c r="R338" s="449"/>
      <c r="S338" s="449"/>
      <c r="T338" s="449"/>
      <c r="U338" s="449"/>
      <c r="V338" s="449"/>
      <c r="W338" s="449"/>
      <c r="X338" s="449"/>
      <c r="Y338" s="449"/>
      <c r="Z338" s="67"/>
      <c r="AA338" s="67"/>
    </row>
    <row r="339" spans="1:67" ht="27" customHeight="1" x14ac:dyDescent="0.25">
      <c r="A339" s="64" t="s">
        <v>520</v>
      </c>
      <c r="B339" s="64" t="s">
        <v>521</v>
      </c>
      <c r="C339" s="37">
        <v>4301020178</v>
      </c>
      <c r="D339" s="450">
        <v>4607091383980</v>
      </c>
      <c r="E339" s="450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122</v>
      </c>
      <c r="L339" s="39" t="s">
        <v>121</v>
      </c>
      <c r="M339" s="39"/>
      <c r="N339" s="38">
        <v>50</v>
      </c>
      <c r="O339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52"/>
      <c r="Q339" s="452"/>
      <c r="R339" s="452"/>
      <c r="S339" s="453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80"/>
      <c r="BB339" s="273" t="s">
        <v>67</v>
      </c>
      <c r="BL339" s="80">
        <f>IFERROR(W339*I339/H339,"0")</f>
        <v>0</v>
      </c>
      <c r="BM339" s="80">
        <f>IFERROR(X339*I339/H339,"0")</f>
        <v>0</v>
      </c>
      <c r="BN339" s="80">
        <f>IFERROR(1/J339*(W339/H339),"0")</f>
        <v>0</v>
      </c>
      <c r="BO339" s="80">
        <f>IFERROR(1/J339*(X339/H339),"0")</f>
        <v>0</v>
      </c>
    </row>
    <row r="340" spans="1:67" ht="27" customHeight="1" x14ac:dyDescent="0.25">
      <c r="A340" s="64" t="s">
        <v>522</v>
      </c>
      <c r="B340" s="64" t="s">
        <v>523</v>
      </c>
      <c r="C340" s="37">
        <v>4301020179</v>
      </c>
      <c r="D340" s="450">
        <v>4607091384178</v>
      </c>
      <c r="E340" s="450"/>
      <c r="F340" s="63">
        <v>0.4</v>
      </c>
      <c r="G340" s="38">
        <v>10</v>
      </c>
      <c r="H340" s="63">
        <v>4</v>
      </c>
      <c r="I340" s="63">
        <v>4.24</v>
      </c>
      <c r="J340" s="38">
        <v>120</v>
      </c>
      <c r="K340" s="38" t="s">
        <v>81</v>
      </c>
      <c r="L340" s="39" t="s">
        <v>121</v>
      </c>
      <c r="M340" s="39"/>
      <c r="N340" s="38">
        <v>50</v>
      </c>
      <c r="O340" s="6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452"/>
      <c r="Q340" s="452"/>
      <c r="R340" s="452"/>
      <c r="S340" s="453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4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x14ac:dyDescent="0.2">
      <c r="A341" s="458"/>
      <c r="B341" s="458"/>
      <c r="C341" s="458"/>
      <c r="D341" s="458"/>
      <c r="E341" s="458"/>
      <c r="F341" s="458"/>
      <c r="G341" s="458"/>
      <c r="H341" s="458"/>
      <c r="I341" s="458"/>
      <c r="J341" s="458"/>
      <c r="K341" s="458"/>
      <c r="L341" s="458"/>
      <c r="M341" s="458"/>
      <c r="N341" s="459"/>
      <c r="O341" s="455" t="s">
        <v>43</v>
      </c>
      <c r="P341" s="456"/>
      <c r="Q341" s="456"/>
      <c r="R341" s="456"/>
      <c r="S341" s="456"/>
      <c r="T341" s="456"/>
      <c r="U341" s="457"/>
      <c r="V341" s="43" t="s">
        <v>42</v>
      </c>
      <c r="W341" s="44">
        <f>IFERROR(W339/H339,"0")+IFERROR(W340/H340,"0")</f>
        <v>0</v>
      </c>
      <c r="X341" s="44">
        <f>IFERROR(X339/H339,"0")+IFERROR(X340/H340,"0")</f>
        <v>0</v>
      </c>
      <c r="Y341" s="44">
        <f>IFERROR(IF(Y339="",0,Y339),"0")+IFERROR(IF(Y340="",0,Y340),"0")</f>
        <v>0</v>
      </c>
      <c r="Z341" s="68"/>
      <c r="AA341" s="68"/>
    </row>
    <row r="342" spans="1:67" x14ac:dyDescent="0.2">
      <c r="A342" s="458"/>
      <c r="B342" s="458"/>
      <c r="C342" s="458"/>
      <c r="D342" s="458"/>
      <c r="E342" s="458"/>
      <c r="F342" s="458"/>
      <c r="G342" s="458"/>
      <c r="H342" s="458"/>
      <c r="I342" s="458"/>
      <c r="J342" s="458"/>
      <c r="K342" s="458"/>
      <c r="L342" s="458"/>
      <c r="M342" s="458"/>
      <c r="N342" s="459"/>
      <c r="O342" s="455" t="s">
        <v>43</v>
      </c>
      <c r="P342" s="456"/>
      <c r="Q342" s="456"/>
      <c r="R342" s="456"/>
      <c r="S342" s="456"/>
      <c r="T342" s="456"/>
      <c r="U342" s="457"/>
      <c r="V342" s="43" t="s">
        <v>0</v>
      </c>
      <c r="W342" s="44">
        <f>IFERROR(SUM(W339:W340),"0")</f>
        <v>0</v>
      </c>
      <c r="X342" s="44">
        <f>IFERROR(SUM(X339:X340),"0")</f>
        <v>0</v>
      </c>
      <c r="Y342" s="43"/>
      <c r="Z342" s="68"/>
      <c r="AA342" s="68"/>
    </row>
    <row r="343" spans="1:67" ht="14.25" customHeight="1" x14ac:dyDescent="0.25">
      <c r="A343" s="449" t="s">
        <v>85</v>
      </c>
      <c r="B343" s="449"/>
      <c r="C343" s="449"/>
      <c r="D343" s="449"/>
      <c r="E343" s="449"/>
      <c r="F343" s="449"/>
      <c r="G343" s="449"/>
      <c r="H343" s="449"/>
      <c r="I343" s="449"/>
      <c r="J343" s="449"/>
      <c r="K343" s="449"/>
      <c r="L343" s="449"/>
      <c r="M343" s="449"/>
      <c r="N343" s="449"/>
      <c r="O343" s="449"/>
      <c r="P343" s="449"/>
      <c r="Q343" s="449"/>
      <c r="R343" s="449"/>
      <c r="S343" s="449"/>
      <c r="T343" s="449"/>
      <c r="U343" s="449"/>
      <c r="V343" s="449"/>
      <c r="W343" s="449"/>
      <c r="X343" s="449"/>
      <c r="Y343" s="449"/>
      <c r="Z343" s="67"/>
      <c r="AA343" s="67"/>
    </row>
    <row r="344" spans="1:67" ht="27" customHeight="1" x14ac:dyDescent="0.25">
      <c r="A344" s="64" t="s">
        <v>524</v>
      </c>
      <c r="B344" s="64" t="s">
        <v>525</v>
      </c>
      <c r="C344" s="37">
        <v>4301051639</v>
      </c>
      <c r="D344" s="450">
        <v>4607091383928</v>
      </c>
      <c r="E344" s="450"/>
      <c r="F344" s="63">
        <v>1.3</v>
      </c>
      <c r="G344" s="38">
        <v>6</v>
      </c>
      <c r="H344" s="63">
        <v>7.8</v>
      </c>
      <c r="I344" s="63">
        <v>8.3699999999999992</v>
      </c>
      <c r="J344" s="38">
        <v>56</v>
      </c>
      <c r="K344" s="38" t="s">
        <v>122</v>
      </c>
      <c r="L344" s="39" t="s">
        <v>80</v>
      </c>
      <c r="M344" s="39"/>
      <c r="N344" s="38">
        <v>40</v>
      </c>
      <c r="O344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452"/>
      <c r="Q344" s="452"/>
      <c r="R344" s="452"/>
      <c r="S344" s="453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75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524</v>
      </c>
      <c r="B345" s="64" t="s">
        <v>526</v>
      </c>
      <c r="C345" s="37">
        <v>4301051560</v>
      </c>
      <c r="D345" s="450">
        <v>4607091383928</v>
      </c>
      <c r="E345" s="450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122</v>
      </c>
      <c r="L345" s="39" t="s">
        <v>141</v>
      </c>
      <c r="M345" s="39"/>
      <c r="N345" s="38">
        <v>40</v>
      </c>
      <c r="O345" s="6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52"/>
      <c r="Q345" s="452"/>
      <c r="R345" s="452"/>
      <c r="S345" s="453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76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527</v>
      </c>
      <c r="B346" s="64" t="s">
        <v>528</v>
      </c>
      <c r="C346" s="37">
        <v>4301051636</v>
      </c>
      <c r="D346" s="450">
        <v>4607091384260</v>
      </c>
      <c r="E346" s="450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122</v>
      </c>
      <c r="L346" s="39" t="s">
        <v>80</v>
      </c>
      <c r="M346" s="39"/>
      <c r="N346" s="38">
        <v>40</v>
      </c>
      <c r="O346" s="65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452"/>
      <c r="Q346" s="452"/>
      <c r="R346" s="452"/>
      <c r="S346" s="453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7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458"/>
      <c r="B347" s="458"/>
      <c r="C347" s="458"/>
      <c r="D347" s="458"/>
      <c r="E347" s="458"/>
      <c r="F347" s="458"/>
      <c r="G347" s="458"/>
      <c r="H347" s="458"/>
      <c r="I347" s="458"/>
      <c r="J347" s="458"/>
      <c r="K347" s="458"/>
      <c r="L347" s="458"/>
      <c r="M347" s="458"/>
      <c r="N347" s="459"/>
      <c r="O347" s="455" t="s">
        <v>43</v>
      </c>
      <c r="P347" s="456"/>
      <c r="Q347" s="456"/>
      <c r="R347" s="456"/>
      <c r="S347" s="456"/>
      <c r="T347" s="456"/>
      <c r="U347" s="457"/>
      <c r="V347" s="43" t="s">
        <v>42</v>
      </c>
      <c r="W347" s="44">
        <f>IFERROR(W344/H344,"0")+IFERROR(W345/H345,"0")+IFERROR(W346/H346,"0")</f>
        <v>0</v>
      </c>
      <c r="X347" s="44">
        <f>IFERROR(X344/H344,"0")+IFERROR(X345/H345,"0")+IFERROR(X346/H346,"0")</f>
        <v>0</v>
      </c>
      <c r="Y347" s="44">
        <f>IFERROR(IF(Y344="",0,Y344),"0")+IFERROR(IF(Y345="",0,Y345),"0")+IFERROR(IF(Y346="",0,Y346),"0")</f>
        <v>0</v>
      </c>
      <c r="Z347" s="68"/>
      <c r="AA347" s="68"/>
    </row>
    <row r="348" spans="1:67" x14ac:dyDescent="0.2">
      <c r="A348" s="458"/>
      <c r="B348" s="458"/>
      <c r="C348" s="458"/>
      <c r="D348" s="458"/>
      <c r="E348" s="458"/>
      <c r="F348" s="458"/>
      <c r="G348" s="458"/>
      <c r="H348" s="458"/>
      <c r="I348" s="458"/>
      <c r="J348" s="458"/>
      <c r="K348" s="458"/>
      <c r="L348" s="458"/>
      <c r="M348" s="458"/>
      <c r="N348" s="459"/>
      <c r="O348" s="455" t="s">
        <v>43</v>
      </c>
      <c r="P348" s="456"/>
      <c r="Q348" s="456"/>
      <c r="R348" s="456"/>
      <c r="S348" s="456"/>
      <c r="T348" s="456"/>
      <c r="U348" s="457"/>
      <c r="V348" s="43" t="s">
        <v>0</v>
      </c>
      <c r="W348" s="44">
        <f>IFERROR(SUM(W344:W346),"0")</f>
        <v>0</v>
      </c>
      <c r="X348" s="44">
        <f>IFERROR(SUM(X344:X346),"0")</f>
        <v>0</v>
      </c>
      <c r="Y348" s="43"/>
      <c r="Z348" s="68"/>
      <c r="AA348" s="68"/>
    </row>
    <row r="349" spans="1:67" ht="14.25" customHeight="1" x14ac:dyDescent="0.25">
      <c r="A349" s="449" t="s">
        <v>226</v>
      </c>
      <c r="B349" s="449"/>
      <c r="C349" s="449"/>
      <c r="D349" s="449"/>
      <c r="E349" s="449"/>
      <c r="F349" s="449"/>
      <c r="G349" s="449"/>
      <c r="H349" s="449"/>
      <c r="I349" s="449"/>
      <c r="J349" s="449"/>
      <c r="K349" s="449"/>
      <c r="L349" s="449"/>
      <c r="M349" s="449"/>
      <c r="N349" s="449"/>
      <c r="O349" s="449"/>
      <c r="P349" s="449"/>
      <c r="Q349" s="449"/>
      <c r="R349" s="449"/>
      <c r="S349" s="449"/>
      <c r="T349" s="449"/>
      <c r="U349" s="449"/>
      <c r="V349" s="449"/>
      <c r="W349" s="449"/>
      <c r="X349" s="449"/>
      <c r="Y349" s="449"/>
      <c r="Z349" s="67"/>
      <c r="AA349" s="67"/>
    </row>
    <row r="350" spans="1:67" ht="16.5" customHeight="1" x14ac:dyDescent="0.25">
      <c r="A350" s="64" t="s">
        <v>529</v>
      </c>
      <c r="B350" s="64" t="s">
        <v>530</v>
      </c>
      <c r="C350" s="37">
        <v>4301060314</v>
      </c>
      <c r="D350" s="450">
        <v>4607091384673</v>
      </c>
      <c r="E350" s="450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122</v>
      </c>
      <c r="L350" s="39" t="s">
        <v>80</v>
      </c>
      <c r="M350" s="39"/>
      <c r="N350" s="38">
        <v>30</v>
      </c>
      <c r="O350" s="6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52"/>
      <c r="Q350" s="452"/>
      <c r="R350" s="452"/>
      <c r="S350" s="453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78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16.5" customHeight="1" x14ac:dyDescent="0.25">
      <c r="A351" s="64" t="s">
        <v>529</v>
      </c>
      <c r="B351" s="64" t="s">
        <v>531</v>
      </c>
      <c r="C351" s="37">
        <v>4301060345</v>
      </c>
      <c r="D351" s="450">
        <v>4607091384673</v>
      </c>
      <c r="E351" s="450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122</v>
      </c>
      <c r="L351" s="39" t="s">
        <v>80</v>
      </c>
      <c r="M351" s="39"/>
      <c r="N351" s="38">
        <v>30</v>
      </c>
      <c r="O351" s="65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452"/>
      <c r="Q351" s="452"/>
      <c r="R351" s="452"/>
      <c r="S351" s="453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79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458"/>
      <c r="B352" s="458"/>
      <c r="C352" s="458"/>
      <c r="D352" s="458"/>
      <c r="E352" s="458"/>
      <c r="F352" s="458"/>
      <c r="G352" s="458"/>
      <c r="H352" s="458"/>
      <c r="I352" s="458"/>
      <c r="J352" s="458"/>
      <c r="K352" s="458"/>
      <c r="L352" s="458"/>
      <c r="M352" s="458"/>
      <c r="N352" s="459"/>
      <c r="O352" s="455" t="s">
        <v>43</v>
      </c>
      <c r="P352" s="456"/>
      <c r="Q352" s="456"/>
      <c r="R352" s="456"/>
      <c r="S352" s="456"/>
      <c r="T352" s="456"/>
      <c r="U352" s="457"/>
      <c r="V352" s="43" t="s">
        <v>42</v>
      </c>
      <c r="W352" s="44">
        <f>IFERROR(W350/H350,"0")+IFERROR(W351/H351,"0")</f>
        <v>0</v>
      </c>
      <c r="X352" s="44">
        <f>IFERROR(X350/H350,"0")+IFERROR(X351/H351,"0")</f>
        <v>0</v>
      </c>
      <c r="Y352" s="44">
        <f>IFERROR(IF(Y350="",0,Y350),"0")+IFERROR(IF(Y351="",0,Y351),"0")</f>
        <v>0</v>
      </c>
      <c r="Z352" s="68"/>
      <c r="AA352" s="68"/>
    </row>
    <row r="353" spans="1:67" x14ac:dyDescent="0.2">
      <c r="A353" s="458"/>
      <c r="B353" s="458"/>
      <c r="C353" s="458"/>
      <c r="D353" s="458"/>
      <c r="E353" s="458"/>
      <c r="F353" s="458"/>
      <c r="G353" s="458"/>
      <c r="H353" s="458"/>
      <c r="I353" s="458"/>
      <c r="J353" s="458"/>
      <c r="K353" s="458"/>
      <c r="L353" s="458"/>
      <c r="M353" s="458"/>
      <c r="N353" s="459"/>
      <c r="O353" s="455" t="s">
        <v>43</v>
      </c>
      <c r="P353" s="456"/>
      <c r="Q353" s="456"/>
      <c r="R353" s="456"/>
      <c r="S353" s="456"/>
      <c r="T353" s="456"/>
      <c r="U353" s="457"/>
      <c r="V353" s="43" t="s">
        <v>0</v>
      </c>
      <c r="W353" s="44">
        <f>IFERROR(SUM(W350:W351),"0")</f>
        <v>0</v>
      </c>
      <c r="X353" s="44">
        <f>IFERROR(SUM(X350:X351),"0")</f>
        <v>0</v>
      </c>
      <c r="Y353" s="43"/>
      <c r="Z353" s="68"/>
      <c r="AA353" s="68"/>
    </row>
    <row r="354" spans="1:67" ht="16.5" customHeight="1" x14ac:dyDescent="0.25">
      <c r="A354" s="448" t="s">
        <v>532</v>
      </c>
      <c r="B354" s="448"/>
      <c r="C354" s="448"/>
      <c r="D354" s="448"/>
      <c r="E354" s="448"/>
      <c r="F354" s="448"/>
      <c r="G354" s="448"/>
      <c r="H354" s="448"/>
      <c r="I354" s="448"/>
      <c r="J354" s="448"/>
      <c r="K354" s="448"/>
      <c r="L354" s="448"/>
      <c r="M354" s="448"/>
      <c r="N354" s="448"/>
      <c r="O354" s="448"/>
      <c r="P354" s="448"/>
      <c r="Q354" s="448"/>
      <c r="R354" s="448"/>
      <c r="S354" s="448"/>
      <c r="T354" s="448"/>
      <c r="U354" s="448"/>
      <c r="V354" s="448"/>
      <c r="W354" s="448"/>
      <c r="X354" s="448"/>
      <c r="Y354" s="448"/>
      <c r="Z354" s="66"/>
      <c r="AA354" s="66"/>
    </row>
    <row r="355" spans="1:67" ht="14.25" customHeight="1" x14ac:dyDescent="0.25">
      <c r="A355" s="449" t="s">
        <v>126</v>
      </c>
      <c r="B355" s="449"/>
      <c r="C355" s="449"/>
      <c r="D355" s="449"/>
      <c r="E355" s="449"/>
      <c r="F355" s="449"/>
      <c r="G355" s="449"/>
      <c r="H355" s="449"/>
      <c r="I355" s="449"/>
      <c r="J355" s="449"/>
      <c r="K355" s="449"/>
      <c r="L355" s="449"/>
      <c r="M355" s="449"/>
      <c r="N355" s="449"/>
      <c r="O355" s="449"/>
      <c r="P355" s="449"/>
      <c r="Q355" s="449"/>
      <c r="R355" s="449"/>
      <c r="S355" s="449"/>
      <c r="T355" s="449"/>
      <c r="U355" s="449"/>
      <c r="V355" s="449"/>
      <c r="W355" s="449"/>
      <c r="X355" s="449"/>
      <c r="Y355" s="449"/>
      <c r="Z355" s="67"/>
      <c r="AA355" s="67"/>
    </row>
    <row r="356" spans="1:67" ht="27" customHeight="1" x14ac:dyDescent="0.25">
      <c r="A356" s="64" t="s">
        <v>533</v>
      </c>
      <c r="B356" s="64" t="s">
        <v>534</v>
      </c>
      <c r="C356" s="37">
        <v>4301011483</v>
      </c>
      <c r="D356" s="450">
        <v>4680115881907</v>
      </c>
      <c r="E356" s="450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122</v>
      </c>
      <c r="L356" s="39" t="s">
        <v>80</v>
      </c>
      <c r="M356" s="39"/>
      <c r="N356" s="38">
        <v>60</v>
      </c>
      <c r="O356" s="6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452"/>
      <c r="Q356" s="452"/>
      <c r="R356" s="452"/>
      <c r="S356" s="453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0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customHeight="1" x14ac:dyDescent="0.25">
      <c r="A357" s="64" t="s">
        <v>535</v>
      </c>
      <c r="B357" s="64" t="s">
        <v>536</v>
      </c>
      <c r="C357" s="37">
        <v>4301011655</v>
      </c>
      <c r="D357" s="450">
        <v>4680115883925</v>
      </c>
      <c r="E357" s="450"/>
      <c r="F357" s="63">
        <v>2.5</v>
      </c>
      <c r="G357" s="38">
        <v>6</v>
      </c>
      <c r="H357" s="63">
        <v>15</v>
      </c>
      <c r="I357" s="63">
        <v>15.48</v>
      </c>
      <c r="J357" s="38">
        <v>48</v>
      </c>
      <c r="K357" s="38" t="s">
        <v>122</v>
      </c>
      <c r="L357" s="39" t="s">
        <v>80</v>
      </c>
      <c r="M357" s="39"/>
      <c r="N357" s="38">
        <v>60</v>
      </c>
      <c r="O357" s="6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452"/>
      <c r="Q357" s="452"/>
      <c r="R357" s="452"/>
      <c r="S357" s="453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1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x14ac:dyDescent="0.2">
      <c r="A358" s="458"/>
      <c r="B358" s="458"/>
      <c r="C358" s="458"/>
      <c r="D358" s="458"/>
      <c r="E358" s="458"/>
      <c r="F358" s="458"/>
      <c r="G358" s="458"/>
      <c r="H358" s="458"/>
      <c r="I358" s="458"/>
      <c r="J358" s="458"/>
      <c r="K358" s="458"/>
      <c r="L358" s="458"/>
      <c r="M358" s="458"/>
      <c r="N358" s="459"/>
      <c r="O358" s="455" t="s">
        <v>43</v>
      </c>
      <c r="P358" s="456"/>
      <c r="Q358" s="456"/>
      <c r="R358" s="456"/>
      <c r="S358" s="456"/>
      <c r="T358" s="456"/>
      <c r="U358" s="457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x14ac:dyDescent="0.2">
      <c r="A359" s="458"/>
      <c r="B359" s="458"/>
      <c r="C359" s="458"/>
      <c r="D359" s="458"/>
      <c r="E359" s="458"/>
      <c r="F359" s="458"/>
      <c r="G359" s="458"/>
      <c r="H359" s="458"/>
      <c r="I359" s="458"/>
      <c r="J359" s="458"/>
      <c r="K359" s="458"/>
      <c r="L359" s="458"/>
      <c r="M359" s="458"/>
      <c r="N359" s="459"/>
      <c r="O359" s="455" t="s">
        <v>43</v>
      </c>
      <c r="P359" s="456"/>
      <c r="Q359" s="456"/>
      <c r="R359" s="456"/>
      <c r="S359" s="456"/>
      <c r="T359" s="456"/>
      <c r="U359" s="457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4.25" customHeight="1" x14ac:dyDescent="0.25">
      <c r="A360" s="449" t="s">
        <v>77</v>
      </c>
      <c r="B360" s="449"/>
      <c r="C360" s="449"/>
      <c r="D360" s="449"/>
      <c r="E360" s="449"/>
      <c r="F360" s="449"/>
      <c r="G360" s="449"/>
      <c r="H360" s="449"/>
      <c r="I360" s="449"/>
      <c r="J360" s="449"/>
      <c r="K360" s="449"/>
      <c r="L360" s="449"/>
      <c r="M360" s="449"/>
      <c r="N360" s="449"/>
      <c r="O360" s="449"/>
      <c r="P360" s="449"/>
      <c r="Q360" s="449"/>
      <c r="R360" s="449"/>
      <c r="S360" s="449"/>
      <c r="T360" s="449"/>
      <c r="U360" s="449"/>
      <c r="V360" s="449"/>
      <c r="W360" s="449"/>
      <c r="X360" s="449"/>
      <c r="Y360" s="449"/>
      <c r="Z360" s="67"/>
      <c r="AA360" s="67"/>
    </row>
    <row r="361" spans="1:67" ht="27" customHeight="1" x14ac:dyDescent="0.25">
      <c r="A361" s="64" t="s">
        <v>537</v>
      </c>
      <c r="B361" s="64" t="s">
        <v>538</v>
      </c>
      <c r="C361" s="37">
        <v>4301031139</v>
      </c>
      <c r="D361" s="450">
        <v>4607091384802</v>
      </c>
      <c r="E361" s="450"/>
      <c r="F361" s="63">
        <v>0.73</v>
      </c>
      <c r="G361" s="38">
        <v>6</v>
      </c>
      <c r="H361" s="63">
        <v>4.38</v>
      </c>
      <c r="I361" s="63">
        <v>4.58</v>
      </c>
      <c r="J361" s="38">
        <v>156</v>
      </c>
      <c r="K361" s="38" t="s">
        <v>81</v>
      </c>
      <c r="L361" s="39" t="s">
        <v>80</v>
      </c>
      <c r="M361" s="39"/>
      <c r="N361" s="38">
        <v>35</v>
      </c>
      <c r="O361" s="6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452"/>
      <c r="Q361" s="452"/>
      <c r="R361" s="452"/>
      <c r="S361" s="453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IFERROR(IF(X361=0,"",ROUNDUP(X361/H361,0)*0.00753),"")</f>
        <v/>
      </c>
      <c r="Z361" s="69" t="s">
        <v>48</v>
      </c>
      <c r="AA361" s="70" t="s">
        <v>48</v>
      </c>
      <c r="AE361" s="80"/>
      <c r="BB361" s="282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537</v>
      </c>
      <c r="B362" s="64" t="s">
        <v>539</v>
      </c>
      <c r="C362" s="37">
        <v>4301031303</v>
      </c>
      <c r="D362" s="450">
        <v>4607091384802</v>
      </c>
      <c r="E362" s="450"/>
      <c r="F362" s="63">
        <v>0.73</v>
      </c>
      <c r="G362" s="38">
        <v>6</v>
      </c>
      <c r="H362" s="63">
        <v>4.38</v>
      </c>
      <c r="I362" s="63">
        <v>4.6399999999999997</v>
      </c>
      <c r="J362" s="38">
        <v>156</v>
      </c>
      <c r="K362" s="38" t="s">
        <v>81</v>
      </c>
      <c r="L362" s="39" t="s">
        <v>80</v>
      </c>
      <c r="M362" s="39"/>
      <c r="N362" s="38">
        <v>35</v>
      </c>
      <c r="O362" s="6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452"/>
      <c r="Q362" s="452"/>
      <c r="R362" s="452"/>
      <c r="S362" s="453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IFERROR(IF(X362=0,"",ROUNDUP(X362/H362,0)*0.00753),"")</f>
        <v/>
      </c>
      <c r="Z362" s="69" t="s">
        <v>48</v>
      </c>
      <c r="AA362" s="70" t="s">
        <v>48</v>
      </c>
      <c r="AE362" s="80"/>
      <c r="BB362" s="283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540</v>
      </c>
      <c r="B363" s="64" t="s">
        <v>541</v>
      </c>
      <c r="C363" s="37">
        <v>4301031304</v>
      </c>
      <c r="D363" s="450">
        <v>4607091384826</v>
      </c>
      <c r="E363" s="450"/>
      <c r="F363" s="63">
        <v>0.35</v>
      </c>
      <c r="G363" s="38">
        <v>8</v>
      </c>
      <c r="H363" s="63">
        <v>2.8</v>
      </c>
      <c r="I363" s="63">
        <v>2.98</v>
      </c>
      <c r="J363" s="38">
        <v>234</v>
      </c>
      <c r="K363" s="38" t="s">
        <v>84</v>
      </c>
      <c r="L363" s="39" t="s">
        <v>80</v>
      </c>
      <c r="M363" s="39"/>
      <c r="N363" s="38">
        <v>35</v>
      </c>
      <c r="O363" s="66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452"/>
      <c r="Q363" s="452"/>
      <c r="R363" s="452"/>
      <c r="S363" s="453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IFERROR(IF(X363=0,"",ROUNDUP(X363/H363,0)*0.00502),"")</f>
        <v/>
      </c>
      <c r="Z363" s="69" t="s">
        <v>48</v>
      </c>
      <c r="AA363" s="70" t="s">
        <v>48</v>
      </c>
      <c r="AE363" s="80"/>
      <c r="BB363" s="284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458"/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9"/>
      <c r="O364" s="455" t="s">
        <v>43</v>
      </c>
      <c r="P364" s="456"/>
      <c r="Q364" s="456"/>
      <c r="R364" s="456"/>
      <c r="S364" s="456"/>
      <c r="T364" s="456"/>
      <c r="U364" s="457"/>
      <c r="V364" s="43" t="s">
        <v>42</v>
      </c>
      <c r="W364" s="44">
        <f>IFERROR(W361/H361,"0")+IFERROR(W362/H362,"0")+IFERROR(W363/H363,"0")</f>
        <v>0</v>
      </c>
      <c r="X364" s="44">
        <f>IFERROR(X361/H361,"0")+IFERROR(X362/H362,"0")+IFERROR(X363/H363,"0")</f>
        <v>0</v>
      </c>
      <c r="Y364" s="44">
        <f>IFERROR(IF(Y361="",0,Y361),"0")+IFERROR(IF(Y362="",0,Y362),"0")+IFERROR(IF(Y363="",0,Y363),"0")</f>
        <v>0</v>
      </c>
      <c r="Z364" s="68"/>
      <c r="AA364" s="68"/>
    </row>
    <row r="365" spans="1:67" x14ac:dyDescent="0.2">
      <c r="A365" s="458"/>
      <c r="B365" s="458"/>
      <c r="C365" s="458"/>
      <c r="D365" s="458"/>
      <c r="E365" s="458"/>
      <c r="F365" s="458"/>
      <c r="G365" s="458"/>
      <c r="H365" s="458"/>
      <c r="I365" s="458"/>
      <c r="J365" s="458"/>
      <c r="K365" s="458"/>
      <c r="L365" s="458"/>
      <c r="M365" s="458"/>
      <c r="N365" s="459"/>
      <c r="O365" s="455" t="s">
        <v>43</v>
      </c>
      <c r="P365" s="456"/>
      <c r="Q365" s="456"/>
      <c r="R365" s="456"/>
      <c r="S365" s="456"/>
      <c r="T365" s="456"/>
      <c r="U365" s="457"/>
      <c r="V365" s="43" t="s">
        <v>0</v>
      </c>
      <c r="W365" s="44">
        <f>IFERROR(SUM(W361:W363),"0")</f>
        <v>0</v>
      </c>
      <c r="X365" s="44">
        <f>IFERROR(SUM(X361:X363),"0")</f>
        <v>0</v>
      </c>
      <c r="Y365" s="43"/>
      <c r="Z365" s="68"/>
      <c r="AA365" s="68"/>
    </row>
    <row r="366" spans="1:67" ht="14.25" customHeight="1" x14ac:dyDescent="0.25">
      <c r="A366" s="449" t="s">
        <v>85</v>
      </c>
      <c r="B366" s="449"/>
      <c r="C366" s="449"/>
      <c r="D366" s="449"/>
      <c r="E366" s="449"/>
      <c r="F366" s="449"/>
      <c r="G366" s="449"/>
      <c r="H366" s="449"/>
      <c r="I366" s="449"/>
      <c r="J366" s="449"/>
      <c r="K366" s="449"/>
      <c r="L366" s="449"/>
      <c r="M366" s="449"/>
      <c r="N366" s="449"/>
      <c r="O366" s="449"/>
      <c r="P366" s="449"/>
      <c r="Q366" s="449"/>
      <c r="R366" s="449"/>
      <c r="S366" s="449"/>
      <c r="T366" s="449"/>
      <c r="U366" s="449"/>
      <c r="V366" s="449"/>
      <c r="W366" s="449"/>
      <c r="X366" s="449"/>
      <c r="Y366" s="449"/>
      <c r="Z366" s="67"/>
      <c r="AA366" s="67"/>
    </row>
    <row r="367" spans="1:67" ht="27" customHeight="1" x14ac:dyDescent="0.25">
      <c r="A367" s="64" t="s">
        <v>542</v>
      </c>
      <c r="B367" s="64" t="s">
        <v>543</v>
      </c>
      <c r="C367" s="37">
        <v>4301051635</v>
      </c>
      <c r="D367" s="450">
        <v>4607091384246</v>
      </c>
      <c r="E367" s="450"/>
      <c r="F367" s="63">
        <v>1.3</v>
      </c>
      <c r="G367" s="38">
        <v>6</v>
      </c>
      <c r="H367" s="63">
        <v>7.8</v>
      </c>
      <c r="I367" s="63">
        <v>8.3640000000000008</v>
      </c>
      <c r="J367" s="38">
        <v>56</v>
      </c>
      <c r="K367" s="38" t="s">
        <v>122</v>
      </c>
      <c r="L367" s="39" t="s">
        <v>80</v>
      </c>
      <c r="M367" s="39"/>
      <c r="N367" s="38">
        <v>40</v>
      </c>
      <c r="O367" s="6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452"/>
      <c r="Q367" s="452"/>
      <c r="R367" s="452"/>
      <c r="S367" s="453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IFERROR(IF(X367=0,"",ROUNDUP(X367/H367,0)*0.02175),"")</f>
        <v/>
      </c>
      <c r="Z367" s="69" t="s">
        <v>48</v>
      </c>
      <c r="AA367" s="70" t="s">
        <v>48</v>
      </c>
      <c r="AE367" s="80"/>
      <c r="BB367" s="285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544</v>
      </c>
      <c r="B368" s="64" t="s">
        <v>545</v>
      </c>
      <c r="C368" s="37">
        <v>4301051445</v>
      </c>
      <c r="D368" s="450">
        <v>4680115881976</v>
      </c>
      <c r="E368" s="450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122</v>
      </c>
      <c r="L368" s="39" t="s">
        <v>80</v>
      </c>
      <c r="M368" s="39"/>
      <c r="N368" s="38">
        <v>40</v>
      </c>
      <c r="O368" s="6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452"/>
      <c r="Q368" s="452"/>
      <c r="R368" s="452"/>
      <c r="S368" s="453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86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546</v>
      </c>
      <c r="B369" s="64" t="s">
        <v>547</v>
      </c>
      <c r="C369" s="37">
        <v>4301051297</v>
      </c>
      <c r="D369" s="450">
        <v>4607091384253</v>
      </c>
      <c r="E369" s="450"/>
      <c r="F369" s="63">
        <v>0.4</v>
      </c>
      <c r="G369" s="38">
        <v>6</v>
      </c>
      <c r="H369" s="63">
        <v>2.4</v>
      </c>
      <c r="I369" s="63">
        <v>2.6840000000000002</v>
      </c>
      <c r="J369" s="38">
        <v>156</v>
      </c>
      <c r="K369" s="38" t="s">
        <v>81</v>
      </c>
      <c r="L369" s="39" t="s">
        <v>80</v>
      </c>
      <c r="M369" s="39"/>
      <c r="N369" s="38">
        <v>40</v>
      </c>
      <c r="O369" s="6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452"/>
      <c r="Q369" s="452"/>
      <c r="R369" s="452"/>
      <c r="S369" s="453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87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546</v>
      </c>
      <c r="B370" s="64" t="s">
        <v>548</v>
      </c>
      <c r="C370" s="37">
        <v>4301051634</v>
      </c>
      <c r="D370" s="450">
        <v>4607091384253</v>
      </c>
      <c r="E370" s="450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81</v>
      </c>
      <c r="L370" s="39" t="s">
        <v>80</v>
      </c>
      <c r="M370" s="39"/>
      <c r="N370" s="38">
        <v>40</v>
      </c>
      <c r="O370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452"/>
      <c r="Q370" s="452"/>
      <c r="R370" s="452"/>
      <c r="S370" s="453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88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549</v>
      </c>
      <c r="B371" s="64" t="s">
        <v>550</v>
      </c>
      <c r="C371" s="37">
        <v>4301051444</v>
      </c>
      <c r="D371" s="450">
        <v>4680115881969</v>
      </c>
      <c r="E371" s="45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81</v>
      </c>
      <c r="L371" s="39" t="s">
        <v>80</v>
      </c>
      <c r="M371" s="39"/>
      <c r="N371" s="38">
        <v>40</v>
      </c>
      <c r="O371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52"/>
      <c r="Q371" s="452"/>
      <c r="R371" s="452"/>
      <c r="S371" s="453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9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458"/>
      <c r="B372" s="458"/>
      <c r="C372" s="458"/>
      <c r="D372" s="458"/>
      <c r="E372" s="458"/>
      <c r="F372" s="458"/>
      <c r="G372" s="458"/>
      <c r="H372" s="458"/>
      <c r="I372" s="458"/>
      <c r="J372" s="458"/>
      <c r="K372" s="458"/>
      <c r="L372" s="458"/>
      <c r="M372" s="458"/>
      <c r="N372" s="459"/>
      <c r="O372" s="455" t="s">
        <v>43</v>
      </c>
      <c r="P372" s="456"/>
      <c r="Q372" s="456"/>
      <c r="R372" s="456"/>
      <c r="S372" s="456"/>
      <c r="T372" s="456"/>
      <c r="U372" s="457"/>
      <c r="V372" s="43" t="s">
        <v>42</v>
      </c>
      <c r="W372" s="44">
        <f>IFERROR(W367/H367,"0")+IFERROR(W368/H368,"0")+IFERROR(W369/H369,"0")+IFERROR(W370/H370,"0")+IFERROR(W371/H371,"0")</f>
        <v>0</v>
      </c>
      <c r="X372" s="44">
        <f>IFERROR(X367/H367,"0")+IFERROR(X368/H368,"0")+IFERROR(X369/H369,"0")+IFERROR(X370/H370,"0")+IFERROR(X371/H371,"0")</f>
        <v>0</v>
      </c>
      <c r="Y372" s="44">
        <f>IFERROR(IF(Y367="",0,Y367),"0")+IFERROR(IF(Y368="",0,Y368),"0")+IFERROR(IF(Y369="",0,Y369),"0")+IFERROR(IF(Y370="",0,Y370),"0")+IFERROR(IF(Y371="",0,Y371),"0")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458"/>
      <c r="B373" s="458"/>
      <c r="C373" s="458"/>
      <c r="D373" s="458"/>
      <c r="E373" s="458"/>
      <c r="F373" s="458"/>
      <c r="G373" s="458"/>
      <c r="H373" s="458"/>
      <c r="I373" s="458"/>
      <c r="J373" s="458"/>
      <c r="K373" s="458"/>
      <c r="L373" s="458"/>
      <c r="M373" s="458"/>
      <c r="N373" s="459"/>
      <c r="O373" s="455" t="s">
        <v>43</v>
      </c>
      <c r="P373" s="456"/>
      <c r="Q373" s="456"/>
      <c r="R373" s="456"/>
      <c r="S373" s="456"/>
      <c r="T373" s="456"/>
      <c r="U373" s="457"/>
      <c r="V373" s="43" t="s">
        <v>0</v>
      </c>
      <c r="W373" s="44">
        <f>IFERROR(SUM(W367:W371),"0")</f>
        <v>0</v>
      </c>
      <c r="X373" s="44">
        <f>IFERROR(SUM(X367:X371),"0")</f>
        <v>0</v>
      </c>
      <c r="Y373" s="43"/>
      <c r="Z373" s="68"/>
      <c r="AA373" s="68"/>
    </row>
    <row r="374" spans="1:67" ht="14.25" customHeight="1" x14ac:dyDescent="0.25">
      <c r="A374" s="449" t="s">
        <v>226</v>
      </c>
      <c r="B374" s="449"/>
      <c r="C374" s="449"/>
      <c r="D374" s="449"/>
      <c r="E374" s="449"/>
      <c r="F374" s="449"/>
      <c r="G374" s="449"/>
      <c r="H374" s="449"/>
      <c r="I374" s="449"/>
      <c r="J374" s="449"/>
      <c r="K374" s="449"/>
      <c r="L374" s="449"/>
      <c r="M374" s="449"/>
      <c r="N374" s="449"/>
      <c r="O374" s="449"/>
      <c r="P374" s="449"/>
      <c r="Q374" s="449"/>
      <c r="R374" s="449"/>
      <c r="S374" s="449"/>
      <c r="T374" s="449"/>
      <c r="U374" s="449"/>
      <c r="V374" s="449"/>
      <c r="W374" s="449"/>
      <c r="X374" s="449"/>
      <c r="Y374" s="449"/>
      <c r="Z374" s="67"/>
      <c r="AA374" s="67"/>
    </row>
    <row r="375" spans="1:67" ht="27" customHeight="1" x14ac:dyDescent="0.25">
      <c r="A375" s="64" t="s">
        <v>551</v>
      </c>
      <c r="B375" s="64" t="s">
        <v>552</v>
      </c>
      <c r="C375" s="37">
        <v>4301060322</v>
      </c>
      <c r="D375" s="450">
        <v>4607091389357</v>
      </c>
      <c r="E375" s="450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122</v>
      </c>
      <c r="L375" s="39" t="s">
        <v>80</v>
      </c>
      <c r="M375" s="39"/>
      <c r="N375" s="38">
        <v>40</v>
      </c>
      <c r="O375" s="6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52"/>
      <c r="Q375" s="452"/>
      <c r="R375" s="452"/>
      <c r="S375" s="453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0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551</v>
      </c>
      <c r="B376" s="64" t="s">
        <v>553</v>
      </c>
      <c r="C376" s="37">
        <v>4301060377</v>
      </c>
      <c r="D376" s="450">
        <v>4607091389357</v>
      </c>
      <c r="E376" s="450"/>
      <c r="F376" s="63">
        <v>1.3</v>
      </c>
      <c r="G376" s="38">
        <v>6</v>
      </c>
      <c r="H376" s="63">
        <v>7.8</v>
      </c>
      <c r="I376" s="63">
        <v>8.2799999999999994</v>
      </c>
      <c r="J376" s="38">
        <v>56</v>
      </c>
      <c r="K376" s="38" t="s">
        <v>122</v>
      </c>
      <c r="L376" s="39" t="s">
        <v>80</v>
      </c>
      <c r="M376" s="39"/>
      <c r="N376" s="38">
        <v>40</v>
      </c>
      <c r="O376" s="6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452"/>
      <c r="Q376" s="452"/>
      <c r="R376" s="452"/>
      <c r="S376" s="453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1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458"/>
      <c r="B377" s="458"/>
      <c r="C377" s="458"/>
      <c r="D377" s="458"/>
      <c r="E377" s="458"/>
      <c r="F377" s="458"/>
      <c r="G377" s="458"/>
      <c r="H377" s="458"/>
      <c r="I377" s="458"/>
      <c r="J377" s="458"/>
      <c r="K377" s="458"/>
      <c r="L377" s="458"/>
      <c r="M377" s="458"/>
      <c r="N377" s="459"/>
      <c r="O377" s="455" t="s">
        <v>43</v>
      </c>
      <c r="P377" s="456"/>
      <c r="Q377" s="456"/>
      <c r="R377" s="456"/>
      <c r="S377" s="456"/>
      <c r="T377" s="456"/>
      <c r="U377" s="457"/>
      <c r="V377" s="43" t="s">
        <v>42</v>
      </c>
      <c r="W377" s="44">
        <f>IFERROR(W375/H375,"0")+IFERROR(W376/H376,"0")</f>
        <v>0</v>
      </c>
      <c r="X377" s="44">
        <f>IFERROR(X375/H375,"0")+IFERROR(X376/H376,"0")</f>
        <v>0</v>
      </c>
      <c r="Y377" s="44">
        <f>IFERROR(IF(Y375="",0,Y375),"0")+IFERROR(IF(Y376="",0,Y376),"0")</f>
        <v>0</v>
      </c>
      <c r="Z377" s="68"/>
      <c r="AA377" s="68"/>
    </row>
    <row r="378" spans="1:67" x14ac:dyDescent="0.2">
      <c r="A378" s="458"/>
      <c r="B378" s="458"/>
      <c r="C378" s="458"/>
      <c r="D378" s="458"/>
      <c r="E378" s="458"/>
      <c r="F378" s="458"/>
      <c r="G378" s="458"/>
      <c r="H378" s="458"/>
      <c r="I378" s="458"/>
      <c r="J378" s="458"/>
      <c r="K378" s="458"/>
      <c r="L378" s="458"/>
      <c r="M378" s="458"/>
      <c r="N378" s="459"/>
      <c r="O378" s="455" t="s">
        <v>43</v>
      </c>
      <c r="P378" s="456"/>
      <c r="Q378" s="456"/>
      <c r="R378" s="456"/>
      <c r="S378" s="456"/>
      <c r="T378" s="456"/>
      <c r="U378" s="457"/>
      <c r="V378" s="43" t="s">
        <v>0</v>
      </c>
      <c r="W378" s="44">
        <f>IFERROR(SUM(W375:W376),"0")</f>
        <v>0</v>
      </c>
      <c r="X378" s="44">
        <f>IFERROR(SUM(X375:X376),"0")</f>
        <v>0</v>
      </c>
      <c r="Y378" s="43"/>
      <c r="Z378" s="68"/>
      <c r="AA378" s="68"/>
    </row>
    <row r="379" spans="1:67" ht="27.75" customHeight="1" x14ac:dyDescent="0.2">
      <c r="A379" s="447" t="s">
        <v>554</v>
      </c>
      <c r="B379" s="447"/>
      <c r="C379" s="447"/>
      <c r="D379" s="447"/>
      <c r="E379" s="447"/>
      <c r="F379" s="447"/>
      <c r="G379" s="447"/>
      <c r="H379" s="447"/>
      <c r="I379" s="447"/>
      <c r="J379" s="447"/>
      <c r="K379" s="447"/>
      <c r="L379" s="447"/>
      <c r="M379" s="447"/>
      <c r="N379" s="447"/>
      <c r="O379" s="447"/>
      <c r="P379" s="447"/>
      <c r="Q379" s="447"/>
      <c r="R379" s="447"/>
      <c r="S379" s="447"/>
      <c r="T379" s="447"/>
      <c r="U379" s="447"/>
      <c r="V379" s="447"/>
      <c r="W379" s="447"/>
      <c r="X379" s="447"/>
      <c r="Y379" s="447"/>
      <c r="Z379" s="55"/>
      <c r="AA379" s="55"/>
    </row>
    <row r="380" spans="1:67" ht="16.5" customHeight="1" x14ac:dyDescent="0.25">
      <c r="A380" s="448" t="s">
        <v>555</v>
      </c>
      <c r="B380" s="448"/>
      <c r="C380" s="448"/>
      <c r="D380" s="448"/>
      <c r="E380" s="448"/>
      <c r="F380" s="448"/>
      <c r="G380" s="448"/>
      <c r="H380" s="448"/>
      <c r="I380" s="448"/>
      <c r="J380" s="448"/>
      <c r="K380" s="448"/>
      <c r="L380" s="448"/>
      <c r="M380" s="448"/>
      <c r="N380" s="448"/>
      <c r="O380" s="448"/>
      <c r="P380" s="448"/>
      <c r="Q380" s="448"/>
      <c r="R380" s="448"/>
      <c r="S380" s="448"/>
      <c r="T380" s="448"/>
      <c r="U380" s="448"/>
      <c r="V380" s="448"/>
      <c r="W380" s="448"/>
      <c r="X380" s="448"/>
      <c r="Y380" s="448"/>
      <c r="Z380" s="66"/>
      <c r="AA380" s="66"/>
    </row>
    <row r="381" spans="1:67" ht="14.25" customHeight="1" x14ac:dyDescent="0.25">
      <c r="A381" s="449" t="s">
        <v>126</v>
      </c>
      <c r="B381" s="449"/>
      <c r="C381" s="449"/>
      <c r="D381" s="449"/>
      <c r="E381" s="449"/>
      <c r="F381" s="449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/>
      <c r="Q381" s="449"/>
      <c r="R381" s="449"/>
      <c r="S381" s="449"/>
      <c r="T381" s="449"/>
      <c r="U381" s="449"/>
      <c r="V381" s="449"/>
      <c r="W381" s="449"/>
      <c r="X381" s="449"/>
      <c r="Y381" s="449"/>
      <c r="Z381" s="67"/>
      <c r="AA381" s="67"/>
    </row>
    <row r="382" spans="1:67" ht="27" customHeight="1" x14ac:dyDescent="0.25">
      <c r="A382" s="64" t="s">
        <v>556</v>
      </c>
      <c r="B382" s="64" t="s">
        <v>557</v>
      </c>
      <c r="C382" s="37">
        <v>4301011428</v>
      </c>
      <c r="D382" s="450">
        <v>4607091389708</v>
      </c>
      <c r="E382" s="450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81</v>
      </c>
      <c r="L382" s="39" t="s">
        <v>121</v>
      </c>
      <c r="M382" s="39"/>
      <c r="N382" s="38">
        <v>50</v>
      </c>
      <c r="O382" s="6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452"/>
      <c r="Q382" s="452"/>
      <c r="R382" s="452"/>
      <c r="S382" s="453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292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ht="27" customHeight="1" x14ac:dyDescent="0.25">
      <c r="A383" s="64" t="s">
        <v>558</v>
      </c>
      <c r="B383" s="64" t="s">
        <v>559</v>
      </c>
      <c r="C383" s="37">
        <v>4301011427</v>
      </c>
      <c r="D383" s="450">
        <v>4607091389692</v>
      </c>
      <c r="E383" s="450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81</v>
      </c>
      <c r="L383" s="39" t="s">
        <v>121</v>
      </c>
      <c r="M383" s="39"/>
      <c r="N383" s="38">
        <v>50</v>
      </c>
      <c r="O383" s="67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452"/>
      <c r="Q383" s="452"/>
      <c r="R383" s="452"/>
      <c r="S383" s="453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80"/>
      <c r="BB383" s="293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x14ac:dyDescent="0.2">
      <c r="A384" s="458"/>
      <c r="B384" s="458"/>
      <c r="C384" s="458"/>
      <c r="D384" s="458"/>
      <c r="E384" s="458"/>
      <c r="F384" s="458"/>
      <c r="G384" s="458"/>
      <c r="H384" s="458"/>
      <c r="I384" s="458"/>
      <c r="J384" s="458"/>
      <c r="K384" s="458"/>
      <c r="L384" s="458"/>
      <c r="M384" s="458"/>
      <c r="N384" s="459"/>
      <c r="O384" s="455" t="s">
        <v>43</v>
      </c>
      <c r="P384" s="456"/>
      <c r="Q384" s="456"/>
      <c r="R384" s="456"/>
      <c r="S384" s="456"/>
      <c r="T384" s="456"/>
      <c r="U384" s="457"/>
      <c r="V384" s="43" t="s">
        <v>42</v>
      </c>
      <c r="W384" s="44">
        <f>IFERROR(W382/H382,"0")+IFERROR(W383/H383,"0")</f>
        <v>0</v>
      </c>
      <c r="X384" s="44">
        <f>IFERROR(X382/H382,"0")+IFERROR(X383/H383,"0")</f>
        <v>0</v>
      </c>
      <c r="Y384" s="44">
        <f>IFERROR(IF(Y382="",0,Y382),"0")+IFERROR(IF(Y383="",0,Y383),"0")</f>
        <v>0</v>
      </c>
      <c r="Z384" s="68"/>
      <c r="AA384" s="68"/>
    </row>
    <row r="385" spans="1:67" x14ac:dyDescent="0.2">
      <c r="A385" s="458"/>
      <c r="B385" s="458"/>
      <c r="C385" s="458"/>
      <c r="D385" s="458"/>
      <c r="E385" s="458"/>
      <c r="F385" s="458"/>
      <c r="G385" s="458"/>
      <c r="H385" s="458"/>
      <c r="I385" s="458"/>
      <c r="J385" s="458"/>
      <c r="K385" s="458"/>
      <c r="L385" s="458"/>
      <c r="M385" s="458"/>
      <c r="N385" s="459"/>
      <c r="O385" s="455" t="s">
        <v>43</v>
      </c>
      <c r="P385" s="456"/>
      <c r="Q385" s="456"/>
      <c r="R385" s="456"/>
      <c r="S385" s="456"/>
      <c r="T385" s="456"/>
      <c r="U385" s="457"/>
      <c r="V385" s="43" t="s">
        <v>0</v>
      </c>
      <c r="W385" s="44">
        <f>IFERROR(SUM(W382:W383),"0")</f>
        <v>0</v>
      </c>
      <c r="X385" s="44">
        <f>IFERROR(SUM(X382:X383),"0")</f>
        <v>0</v>
      </c>
      <c r="Y385" s="43"/>
      <c r="Z385" s="68"/>
      <c r="AA385" s="68"/>
    </row>
    <row r="386" spans="1:67" ht="14.25" customHeight="1" x14ac:dyDescent="0.25">
      <c r="A386" s="449" t="s">
        <v>77</v>
      </c>
      <c r="B386" s="449"/>
      <c r="C386" s="449"/>
      <c r="D386" s="449"/>
      <c r="E386" s="449"/>
      <c r="F386" s="449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/>
      <c r="Q386" s="449"/>
      <c r="R386" s="449"/>
      <c r="S386" s="449"/>
      <c r="T386" s="449"/>
      <c r="U386" s="449"/>
      <c r="V386" s="449"/>
      <c r="W386" s="449"/>
      <c r="X386" s="449"/>
      <c r="Y386" s="449"/>
      <c r="Z386" s="67"/>
      <c r="AA386" s="67"/>
    </row>
    <row r="387" spans="1:67" ht="27" customHeight="1" x14ac:dyDescent="0.25">
      <c r="A387" s="64" t="s">
        <v>560</v>
      </c>
      <c r="B387" s="64" t="s">
        <v>561</v>
      </c>
      <c r="C387" s="37">
        <v>4301031177</v>
      </c>
      <c r="D387" s="450">
        <v>4607091389753</v>
      </c>
      <c r="E387" s="45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81</v>
      </c>
      <c r="L387" s="39" t="s">
        <v>80</v>
      </c>
      <c r="M387" s="39"/>
      <c r="N387" s="38">
        <v>45</v>
      </c>
      <c r="O387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452"/>
      <c r="Q387" s="452"/>
      <c r="R387" s="452"/>
      <c r="S387" s="453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ref="X387:X409" si="64">IFERROR(IF(W387="",0,CEILING((W387/$H387),1)*$H387),"")</f>
        <v>0</v>
      </c>
      <c r="Y387" s="42" t="str">
        <f t="shared" ref="Y387:Y393" si="65">IFERROR(IF(X387=0,"",ROUNDUP(X387/H387,0)*0.00753),"")</f>
        <v/>
      </c>
      <c r="Z387" s="69" t="s">
        <v>48</v>
      </c>
      <c r="AA387" s="70" t="s">
        <v>48</v>
      </c>
      <c r="AE387" s="80"/>
      <c r="BB387" s="294" t="s">
        <v>67</v>
      </c>
      <c r="BL387" s="80">
        <f t="shared" ref="BL387:BL409" si="66">IFERROR(W387*I387/H387,"0")</f>
        <v>0</v>
      </c>
      <c r="BM387" s="80">
        <f t="shared" ref="BM387:BM409" si="67">IFERROR(X387*I387/H387,"0")</f>
        <v>0</v>
      </c>
      <c r="BN387" s="80">
        <f t="shared" ref="BN387:BN409" si="68">IFERROR(1/J387*(W387/H387),"0")</f>
        <v>0</v>
      </c>
      <c r="BO387" s="80">
        <f t="shared" ref="BO387:BO409" si="69">IFERROR(1/J387*(X387/H387),"0")</f>
        <v>0</v>
      </c>
    </row>
    <row r="388" spans="1:67" ht="27" customHeight="1" x14ac:dyDescent="0.25">
      <c r="A388" s="64" t="s">
        <v>560</v>
      </c>
      <c r="B388" s="64" t="s">
        <v>562</v>
      </c>
      <c r="C388" s="37">
        <v>4301031322</v>
      </c>
      <c r="D388" s="450">
        <v>4607091389753</v>
      </c>
      <c r="E388" s="450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81</v>
      </c>
      <c r="L388" s="39" t="s">
        <v>80</v>
      </c>
      <c r="M388" s="39"/>
      <c r="N388" s="38">
        <v>50</v>
      </c>
      <c r="O388" s="672" t="s">
        <v>563</v>
      </c>
      <c r="P388" s="452"/>
      <c r="Q388" s="452"/>
      <c r="R388" s="452"/>
      <c r="S388" s="453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64"/>
        <v>0</v>
      </c>
      <c r="Y388" s="42" t="str">
        <f t="shared" si="65"/>
        <v/>
      </c>
      <c r="Z388" s="69" t="s">
        <v>48</v>
      </c>
      <c r="AA388" s="70" t="s">
        <v>48</v>
      </c>
      <c r="AE388" s="80"/>
      <c r="BB388" s="295" t="s">
        <v>67</v>
      </c>
      <c r="BL388" s="80">
        <f t="shared" si="66"/>
        <v>0</v>
      </c>
      <c r="BM388" s="80">
        <f t="shared" si="67"/>
        <v>0</v>
      </c>
      <c r="BN388" s="80">
        <f t="shared" si="68"/>
        <v>0</v>
      </c>
      <c r="BO388" s="80">
        <f t="shared" si="69"/>
        <v>0</v>
      </c>
    </row>
    <row r="389" spans="1:67" ht="27" customHeight="1" x14ac:dyDescent="0.25">
      <c r="A389" s="64" t="s">
        <v>564</v>
      </c>
      <c r="B389" s="64" t="s">
        <v>565</v>
      </c>
      <c r="C389" s="37">
        <v>4301031174</v>
      </c>
      <c r="D389" s="450">
        <v>4607091389760</v>
      </c>
      <c r="E389" s="450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81</v>
      </c>
      <c r="L389" s="39" t="s">
        <v>80</v>
      </c>
      <c r="M389" s="39"/>
      <c r="N389" s="38">
        <v>45</v>
      </c>
      <c r="O389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452"/>
      <c r="Q389" s="452"/>
      <c r="R389" s="452"/>
      <c r="S389" s="453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64"/>
        <v>0</v>
      </c>
      <c r="Y389" s="42" t="str">
        <f t="shared" si="65"/>
        <v/>
      </c>
      <c r="Z389" s="69" t="s">
        <v>48</v>
      </c>
      <c r="AA389" s="70" t="s">
        <v>48</v>
      </c>
      <c r="AE389" s="80"/>
      <c r="BB389" s="296" t="s">
        <v>67</v>
      </c>
      <c r="BL389" s="80">
        <f t="shared" si="66"/>
        <v>0</v>
      </c>
      <c r="BM389" s="80">
        <f t="shared" si="67"/>
        <v>0</v>
      </c>
      <c r="BN389" s="80">
        <f t="shared" si="68"/>
        <v>0</v>
      </c>
      <c r="BO389" s="80">
        <f t="shared" si="69"/>
        <v>0</v>
      </c>
    </row>
    <row r="390" spans="1:67" ht="27" customHeight="1" x14ac:dyDescent="0.25">
      <c r="A390" s="64" t="s">
        <v>564</v>
      </c>
      <c r="B390" s="64" t="s">
        <v>566</v>
      </c>
      <c r="C390" s="37">
        <v>4301031323</v>
      </c>
      <c r="D390" s="450">
        <v>4607091389760</v>
      </c>
      <c r="E390" s="450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50</v>
      </c>
      <c r="O390" s="674" t="s">
        <v>567</v>
      </c>
      <c r="P390" s="452"/>
      <c r="Q390" s="452"/>
      <c r="R390" s="452"/>
      <c r="S390" s="453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64"/>
        <v>0</v>
      </c>
      <c r="Y390" s="42" t="str">
        <f t="shared" si="65"/>
        <v/>
      </c>
      <c r="Z390" s="69" t="s">
        <v>48</v>
      </c>
      <c r="AA390" s="70" t="s">
        <v>48</v>
      </c>
      <c r="AE390" s="80"/>
      <c r="BB390" s="297" t="s">
        <v>67</v>
      </c>
      <c r="BL390" s="80">
        <f t="shared" si="66"/>
        <v>0</v>
      </c>
      <c r="BM390" s="80">
        <f t="shared" si="67"/>
        <v>0</v>
      </c>
      <c r="BN390" s="80">
        <f t="shared" si="68"/>
        <v>0</v>
      </c>
      <c r="BO390" s="80">
        <f t="shared" si="69"/>
        <v>0</v>
      </c>
    </row>
    <row r="391" spans="1:67" ht="27" customHeight="1" x14ac:dyDescent="0.25">
      <c r="A391" s="64" t="s">
        <v>568</v>
      </c>
      <c r="B391" s="64" t="s">
        <v>569</v>
      </c>
      <c r="C391" s="37">
        <v>4301031356</v>
      </c>
      <c r="D391" s="450">
        <v>4607091389746</v>
      </c>
      <c r="E391" s="450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50</v>
      </c>
      <c r="O391" s="675" t="s">
        <v>570</v>
      </c>
      <c r="P391" s="452"/>
      <c r="Q391" s="452"/>
      <c r="R391" s="452"/>
      <c r="S391" s="453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64"/>
        <v>0</v>
      </c>
      <c r="Y391" s="42" t="str">
        <f t="shared" si="65"/>
        <v/>
      </c>
      <c r="Z391" s="69" t="s">
        <v>48</v>
      </c>
      <c r="AA391" s="70" t="s">
        <v>48</v>
      </c>
      <c r="AE391" s="80"/>
      <c r="BB391" s="298" t="s">
        <v>67</v>
      </c>
      <c r="BL391" s="80">
        <f t="shared" si="66"/>
        <v>0</v>
      </c>
      <c r="BM391" s="80">
        <f t="shared" si="67"/>
        <v>0</v>
      </c>
      <c r="BN391" s="80">
        <f t="shared" si="68"/>
        <v>0</v>
      </c>
      <c r="BO391" s="80">
        <f t="shared" si="69"/>
        <v>0</v>
      </c>
    </row>
    <row r="392" spans="1:67" ht="27" customHeight="1" x14ac:dyDescent="0.25">
      <c r="A392" s="64" t="s">
        <v>568</v>
      </c>
      <c r="B392" s="64" t="s">
        <v>571</v>
      </c>
      <c r="C392" s="37">
        <v>4301031325</v>
      </c>
      <c r="D392" s="450">
        <v>4607091389746</v>
      </c>
      <c r="E392" s="450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50</v>
      </c>
      <c r="O392" s="676" t="s">
        <v>570</v>
      </c>
      <c r="P392" s="452"/>
      <c r="Q392" s="452"/>
      <c r="R392" s="452"/>
      <c r="S392" s="453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64"/>
        <v>0</v>
      </c>
      <c r="Y392" s="42" t="str">
        <f t="shared" si="65"/>
        <v/>
      </c>
      <c r="Z392" s="69" t="s">
        <v>48</v>
      </c>
      <c r="AA392" s="70" t="s">
        <v>48</v>
      </c>
      <c r="AE392" s="80"/>
      <c r="BB392" s="299" t="s">
        <v>67</v>
      </c>
      <c r="BL392" s="80">
        <f t="shared" si="66"/>
        <v>0</v>
      </c>
      <c r="BM392" s="80">
        <f t="shared" si="67"/>
        <v>0</v>
      </c>
      <c r="BN392" s="80">
        <f t="shared" si="68"/>
        <v>0</v>
      </c>
      <c r="BO392" s="80">
        <f t="shared" si="69"/>
        <v>0</v>
      </c>
    </row>
    <row r="393" spans="1:67" ht="37.5" customHeight="1" x14ac:dyDescent="0.25">
      <c r="A393" s="64" t="s">
        <v>572</v>
      </c>
      <c r="B393" s="64" t="s">
        <v>573</v>
      </c>
      <c r="C393" s="37">
        <v>4301031236</v>
      </c>
      <c r="D393" s="450">
        <v>4680115882928</v>
      </c>
      <c r="E393" s="450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6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52"/>
      <c r="Q393" s="452"/>
      <c r="R393" s="452"/>
      <c r="S393" s="453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64"/>
        <v>0</v>
      </c>
      <c r="Y393" s="42" t="str">
        <f t="shared" si="65"/>
        <v/>
      </c>
      <c r="Z393" s="69" t="s">
        <v>48</v>
      </c>
      <c r="AA393" s="70" t="s">
        <v>48</v>
      </c>
      <c r="AE393" s="80"/>
      <c r="BB393" s="300" t="s">
        <v>67</v>
      </c>
      <c r="BL393" s="80">
        <f t="shared" si="66"/>
        <v>0</v>
      </c>
      <c r="BM393" s="80">
        <f t="shared" si="67"/>
        <v>0</v>
      </c>
      <c r="BN393" s="80">
        <f t="shared" si="68"/>
        <v>0</v>
      </c>
      <c r="BO393" s="80">
        <f t="shared" si="69"/>
        <v>0</v>
      </c>
    </row>
    <row r="394" spans="1:67" ht="27" customHeight="1" x14ac:dyDescent="0.25">
      <c r="A394" s="64" t="s">
        <v>574</v>
      </c>
      <c r="B394" s="64" t="s">
        <v>575</v>
      </c>
      <c r="C394" s="37">
        <v>4301031335</v>
      </c>
      <c r="D394" s="450">
        <v>4680115883147</v>
      </c>
      <c r="E394" s="450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50</v>
      </c>
      <c r="O394" s="678" t="s">
        <v>576</v>
      </c>
      <c r="P394" s="452"/>
      <c r="Q394" s="452"/>
      <c r="R394" s="452"/>
      <c r="S394" s="453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64"/>
        <v>0</v>
      </c>
      <c r="Y394" s="42" t="str">
        <f t="shared" ref="Y394:Y409" si="70">IFERROR(IF(X394=0,"",ROUNDUP(X394/H394,0)*0.00502),"")</f>
        <v/>
      </c>
      <c r="Z394" s="69" t="s">
        <v>48</v>
      </c>
      <c r="AA394" s="70" t="s">
        <v>48</v>
      </c>
      <c r="AE394" s="80"/>
      <c r="BB394" s="301" t="s">
        <v>67</v>
      </c>
      <c r="BL394" s="80">
        <f t="shared" si="66"/>
        <v>0</v>
      </c>
      <c r="BM394" s="80">
        <f t="shared" si="67"/>
        <v>0</v>
      </c>
      <c r="BN394" s="80">
        <f t="shared" si="68"/>
        <v>0</v>
      </c>
      <c r="BO394" s="80">
        <f t="shared" si="69"/>
        <v>0</v>
      </c>
    </row>
    <row r="395" spans="1:67" ht="27" customHeight="1" x14ac:dyDescent="0.25">
      <c r="A395" s="64" t="s">
        <v>574</v>
      </c>
      <c r="B395" s="64" t="s">
        <v>577</v>
      </c>
      <c r="C395" s="37">
        <v>4301031257</v>
      </c>
      <c r="D395" s="450">
        <v>4680115883147</v>
      </c>
      <c r="E395" s="450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52"/>
      <c r="Q395" s="452"/>
      <c r="R395" s="452"/>
      <c r="S395" s="453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64"/>
        <v>0</v>
      </c>
      <c r="Y395" s="42" t="str">
        <f t="shared" si="70"/>
        <v/>
      </c>
      <c r="Z395" s="69" t="s">
        <v>48</v>
      </c>
      <c r="AA395" s="70" t="s">
        <v>48</v>
      </c>
      <c r="AE395" s="80"/>
      <c r="BB395" s="302" t="s">
        <v>67</v>
      </c>
      <c r="BL395" s="80">
        <f t="shared" si="66"/>
        <v>0</v>
      </c>
      <c r="BM395" s="80">
        <f t="shared" si="67"/>
        <v>0</v>
      </c>
      <c r="BN395" s="80">
        <f t="shared" si="68"/>
        <v>0</v>
      </c>
      <c r="BO395" s="80">
        <f t="shared" si="69"/>
        <v>0</v>
      </c>
    </row>
    <row r="396" spans="1:67" ht="27" customHeight="1" x14ac:dyDescent="0.25">
      <c r="A396" s="64" t="s">
        <v>578</v>
      </c>
      <c r="B396" s="64" t="s">
        <v>579</v>
      </c>
      <c r="C396" s="37">
        <v>4301031178</v>
      </c>
      <c r="D396" s="450">
        <v>4607091384338</v>
      </c>
      <c r="E396" s="450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52"/>
      <c r="Q396" s="452"/>
      <c r="R396" s="452"/>
      <c r="S396" s="453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64"/>
        <v>0</v>
      </c>
      <c r="Y396" s="42" t="str">
        <f t="shared" si="70"/>
        <v/>
      </c>
      <c r="Z396" s="69" t="s">
        <v>48</v>
      </c>
      <c r="AA396" s="70" t="s">
        <v>48</v>
      </c>
      <c r="AE396" s="80"/>
      <c r="BB396" s="303" t="s">
        <v>67</v>
      </c>
      <c r="BL396" s="80">
        <f t="shared" si="66"/>
        <v>0</v>
      </c>
      <c r="BM396" s="80">
        <f t="shared" si="67"/>
        <v>0</v>
      </c>
      <c r="BN396" s="80">
        <f t="shared" si="68"/>
        <v>0</v>
      </c>
      <c r="BO396" s="80">
        <f t="shared" si="69"/>
        <v>0</v>
      </c>
    </row>
    <row r="397" spans="1:67" ht="27" customHeight="1" x14ac:dyDescent="0.25">
      <c r="A397" s="64" t="s">
        <v>578</v>
      </c>
      <c r="B397" s="64" t="s">
        <v>580</v>
      </c>
      <c r="C397" s="37">
        <v>4301031330</v>
      </c>
      <c r="D397" s="450">
        <v>4607091384338</v>
      </c>
      <c r="E397" s="450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50</v>
      </c>
      <c r="O397" s="681" t="s">
        <v>581</v>
      </c>
      <c r="P397" s="452"/>
      <c r="Q397" s="452"/>
      <c r="R397" s="452"/>
      <c r="S397" s="453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64"/>
        <v>0</v>
      </c>
      <c r="Y397" s="42" t="str">
        <f t="shared" si="70"/>
        <v/>
      </c>
      <c r="Z397" s="69" t="s">
        <v>48</v>
      </c>
      <c r="AA397" s="70" t="s">
        <v>48</v>
      </c>
      <c r="AE397" s="80"/>
      <c r="BB397" s="304" t="s">
        <v>67</v>
      </c>
      <c r="BL397" s="80">
        <f t="shared" si="66"/>
        <v>0</v>
      </c>
      <c r="BM397" s="80">
        <f t="shared" si="67"/>
        <v>0</v>
      </c>
      <c r="BN397" s="80">
        <f t="shared" si="68"/>
        <v>0</v>
      </c>
      <c r="BO397" s="80">
        <f t="shared" si="69"/>
        <v>0</v>
      </c>
    </row>
    <row r="398" spans="1:67" ht="37.5" customHeight="1" x14ac:dyDescent="0.25">
      <c r="A398" s="64" t="s">
        <v>582</v>
      </c>
      <c r="B398" s="64" t="s">
        <v>583</v>
      </c>
      <c r="C398" s="37">
        <v>4301031336</v>
      </c>
      <c r="D398" s="450">
        <v>4680115883154</v>
      </c>
      <c r="E398" s="450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50</v>
      </c>
      <c r="O398" s="682" t="s">
        <v>584</v>
      </c>
      <c r="P398" s="452"/>
      <c r="Q398" s="452"/>
      <c r="R398" s="452"/>
      <c r="S398" s="453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64"/>
        <v>0</v>
      </c>
      <c r="Y398" s="42" t="str">
        <f t="shared" si="70"/>
        <v/>
      </c>
      <c r="Z398" s="69" t="s">
        <v>48</v>
      </c>
      <c r="AA398" s="70" t="s">
        <v>48</v>
      </c>
      <c r="AE398" s="80"/>
      <c r="BB398" s="305" t="s">
        <v>67</v>
      </c>
      <c r="BL398" s="80">
        <f t="shared" si="66"/>
        <v>0</v>
      </c>
      <c r="BM398" s="80">
        <f t="shared" si="67"/>
        <v>0</v>
      </c>
      <c r="BN398" s="80">
        <f t="shared" si="68"/>
        <v>0</v>
      </c>
      <c r="BO398" s="80">
        <f t="shared" si="69"/>
        <v>0</v>
      </c>
    </row>
    <row r="399" spans="1:67" ht="37.5" customHeight="1" x14ac:dyDescent="0.25">
      <c r="A399" s="64" t="s">
        <v>582</v>
      </c>
      <c r="B399" s="64" t="s">
        <v>585</v>
      </c>
      <c r="C399" s="37">
        <v>4301031254</v>
      </c>
      <c r="D399" s="450">
        <v>4680115883154</v>
      </c>
      <c r="E399" s="450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6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452"/>
      <c r="Q399" s="452"/>
      <c r="R399" s="452"/>
      <c r="S399" s="453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64"/>
        <v>0</v>
      </c>
      <c r="Y399" s="42" t="str">
        <f t="shared" si="70"/>
        <v/>
      </c>
      <c r="Z399" s="69" t="s">
        <v>48</v>
      </c>
      <c r="AA399" s="70" t="s">
        <v>48</v>
      </c>
      <c r="AE399" s="80"/>
      <c r="BB399" s="306" t="s">
        <v>67</v>
      </c>
      <c r="BL399" s="80">
        <f t="shared" si="66"/>
        <v>0</v>
      </c>
      <c r="BM399" s="80">
        <f t="shared" si="67"/>
        <v>0</v>
      </c>
      <c r="BN399" s="80">
        <f t="shared" si="68"/>
        <v>0</v>
      </c>
      <c r="BO399" s="80">
        <f t="shared" si="69"/>
        <v>0</v>
      </c>
    </row>
    <row r="400" spans="1:67" ht="37.5" customHeight="1" x14ac:dyDescent="0.25">
      <c r="A400" s="64" t="s">
        <v>586</v>
      </c>
      <c r="B400" s="64" t="s">
        <v>587</v>
      </c>
      <c r="C400" s="37">
        <v>4301031171</v>
      </c>
      <c r="D400" s="450">
        <v>4607091389524</v>
      </c>
      <c r="E400" s="450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6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452"/>
      <c r="Q400" s="452"/>
      <c r="R400" s="452"/>
      <c r="S400" s="453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64"/>
        <v>0</v>
      </c>
      <c r="Y400" s="42" t="str">
        <f t="shared" si="70"/>
        <v/>
      </c>
      <c r="Z400" s="69" t="s">
        <v>48</v>
      </c>
      <c r="AA400" s="70" t="s">
        <v>48</v>
      </c>
      <c r="AE400" s="80"/>
      <c r="BB400" s="307" t="s">
        <v>67</v>
      </c>
      <c r="BL400" s="80">
        <f t="shared" si="66"/>
        <v>0</v>
      </c>
      <c r="BM400" s="80">
        <f t="shared" si="67"/>
        <v>0</v>
      </c>
      <c r="BN400" s="80">
        <f t="shared" si="68"/>
        <v>0</v>
      </c>
      <c r="BO400" s="80">
        <f t="shared" si="69"/>
        <v>0</v>
      </c>
    </row>
    <row r="401" spans="1:67" ht="37.5" customHeight="1" x14ac:dyDescent="0.25">
      <c r="A401" s="64" t="s">
        <v>586</v>
      </c>
      <c r="B401" s="64" t="s">
        <v>588</v>
      </c>
      <c r="C401" s="37">
        <v>4301031331</v>
      </c>
      <c r="D401" s="450">
        <v>4607091389524</v>
      </c>
      <c r="E401" s="450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50</v>
      </c>
      <c r="O401" s="685" t="s">
        <v>589</v>
      </c>
      <c r="P401" s="452"/>
      <c r="Q401" s="452"/>
      <c r="R401" s="452"/>
      <c r="S401" s="453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64"/>
        <v>0</v>
      </c>
      <c r="Y401" s="42" t="str">
        <f t="shared" si="70"/>
        <v/>
      </c>
      <c r="Z401" s="69" t="s">
        <v>48</v>
      </c>
      <c r="AA401" s="70" t="s">
        <v>48</v>
      </c>
      <c r="AE401" s="80"/>
      <c r="BB401" s="308" t="s">
        <v>67</v>
      </c>
      <c r="BL401" s="80">
        <f t="shared" si="66"/>
        <v>0</v>
      </c>
      <c r="BM401" s="80">
        <f t="shared" si="67"/>
        <v>0</v>
      </c>
      <c r="BN401" s="80">
        <f t="shared" si="68"/>
        <v>0</v>
      </c>
      <c r="BO401" s="80">
        <f t="shared" si="69"/>
        <v>0</v>
      </c>
    </row>
    <row r="402" spans="1:67" ht="27" customHeight="1" x14ac:dyDescent="0.25">
      <c r="A402" s="64" t="s">
        <v>590</v>
      </c>
      <c r="B402" s="64" t="s">
        <v>591</v>
      </c>
      <c r="C402" s="37">
        <v>4301031337</v>
      </c>
      <c r="D402" s="450">
        <v>4680115883161</v>
      </c>
      <c r="E402" s="450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50</v>
      </c>
      <c r="O402" s="686" t="s">
        <v>592</v>
      </c>
      <c r="P402" s="452"/>
      <c r="Q402" s="452"/>
      <c r="R402" s="452"/>
      <c r="S402" s="453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64"/>
        <v>0</v>
      </c>
      <c r="Y402" s="42" t="str">
        <f t="shared" si="70"/>
        <v/>
      </c>
      <c r="Z402" s="69" t="s">
        <v>48</v>
      </c>
      <c r="AA402" s="70" t="s">
        <v>48</v>
      </c>
      <c r="AE402" s="80"/>
      <c r="BB402" s="309" t="s">
        <v>67</v>
      </c>
      <c r="BL402" s="80">
        <f t="shared" si="66"/>
        <v>0</v>
      </c>
      <c r="BM402" s="80">
        <f t="shared" si="67"/>
        <v>0</v>
      </c>
      <c r="BN402" s="80">
        <f t="shared" si="68"/>
        <v>0</v>
      </c>
      <c r="BO402" s="80">
        <f t="shared" si="69"/>
        <v>0</v>
      </c>
    </row>
    <row r="403" spans="1:67" ht="27" customHeight="1" x14ac:dyDescent="0.25">
      <c r="A403" s="64" t="s">
        <v>590</v>
      </c>
      <c r="B403" s="64" t="s">
        <v>593</v>
      </c>
      <c r="C403" s="37">
        <v>4301031258</v>
      </c>
      <c r="D403" s="450">
        <v>4680115883161</v>
      </c>
      <c r="E403" s="450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52"/>
      <c r="Q403" s="452"/>
      <c r="R403" s="452"/>
      <c r="S403" s="453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64"/>
        <v>0</v>
      </c>
      <c r="Y403" s="42" t="str">
        <f t="shared" si="70"/>
        <v/>
      </c>
      <c r="Z403" s="69" t="s">
        <v>48</v>
      </c>
      <c r="AA403" s="70" t="s">
        <v>48</v>
      </c>
      <c r="AE403" s="80"/>
      <c r="BB403" s="310" t="s">
        <v>67</v>
      </c>
      <c r="BL403" s="80">
        <f t="shared" si="66"/>
        <v>0</v>
      </c>
      <c r="BM403" s="80">
        <f t="shared" si="67"/>
        <v>0</v>
      </c>
      <c r="BN403" s="80">
        <f t="shared" si="68"/>
        <v>0</v>
      </c>
      <c r="BO403" s="80">
        <f t="shared" si="69"/>
        <v>0</v>
      </c>
    </row>
    <row r="404" spans="1:67" ht="27" customHeight="1" x14ac:dyDescent="0.25">
      <c r="A404" s="64" t="s">
        <v>594</v>
      </c>
      <c r="B404" s="64" t="s">
        <v>595</v>
      </c>
      <c r="C404" s="37">
        <v>4301031332</v>
      </c>
      <c r="D404" s="450">
        <v>4607091384345</v>
      </c>
      <c r="E404" s="450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84</v>
      </c>
      <c r="L404" s="39" t="s">
        <v>80</v>
      </c>
      <c r="M404" s="39"/>
      <c r="N404" s="38">
        <v>50</v>
      </c>
      <c r="O404" s="688" t="s">
        <v>596</v>
      </c>
      <c r="P404" s="452"/>
      <c r="Q404" s="452"/>
      <c r="R404" s="452"/>
      <c r="S404" s="453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64"/>
        <v>0</v>
      </c>
      <c r="Y404" s="42" t="str">
        <f t="shared" si="70"/>
        <v/>
      </c>
      <c r="Z404" s="69" t="s">
        <v>48</v>
      </c>
      <c r="AA404" s="70" t="s">
        <v>48</v>
      </c>
      <c r="AE404" s="80"/>
      <c r="BB404" s="311" t="s">
        <v>67</v>
      </c>
      <c r="BL404" s="80">
        <f t="shared" si="66"/>
        <v>0</v>
      </c>
      <c r="BM404" s="80">
        <f t="shared" si="67"/>
        <v>0</v>
      </c>
      <c r="BN404" s="80">
        <f t="shared" si="68"/>
        <v>0</v>
      </c>
      <c r="BO404" s="80">
        <f t="shared" si="69"/>
        <v>0</v>
      </c>
    </row>
    <row r="405" spans="1:67" ht="27" customHeight="1" x14ac:dyDescent="0.25">
      <c r="A405" s="64" t="s">
        <v>597</v>
      </c>
      <c r="B405" s="64" t="s">
        <v>598</v>
      </c>
      <c r="C405" s="37">
        <v>4301031256</v>
      </c>
      <c r="D405" s="450">
        <v>4680115883178</v>
      </c>
      <c r="E405" s="450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52"/>
      <c r="Q405" s="452"/>
      <c r="R405" s="452"/>
      <c r="S405" s="453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64"/>
        <v>0</v>
      </c>
      <c r="Y405" s="42" t="str">
        <f t="shared" si="70"/>
        <v/>
      </c>
      <c r="Z405" s="69" t="s">
        <v>48</v>
      </c>
      <c r="AA405" s="70" t="s">
        <v>48</v>
      </c>
      <c r="AE405" s="80"/>
      <c r="BB405" s="312" t="s">
        <v>67</v>
      </c>
      <c r="BL405" s="80">
        <f t="shared" si="66"/>
        <v>0</v>
      </c>
      <c r="BM405" s="80">
        <f t="shared" si="67"/>
        <v>0</v>
      </c>
      <c r="BN405" s="80">
        <f t="shared" si="68"/>
        <v>0</v>
      </c>
      <c r="BO405" s="80">
        <f t="shared" si="69"/>
        <v>0</v>
      </c>
    </row>
    <row r="406" spans="1:67" ht="27" customHeight="1" x14ac:dyDescent="0.25">
      <c r="A406" s="64" t="s">
        <v>599</v>
      </c>
      <c r="B406" s="64" t="s">
        <v>600</v>
      </c>
      <c r="C406" s="37">
        <v>4301031172</v>
      </c>
      <c r="D406" s="450">
        <v>4607091389531</v>
      </c>
      <c r="E406" s="450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6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52"/>
      <c r="Q406" s="452"/>
      <c r="R406" s="452"/>
      <c r="S406" s="453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64"/>
        <v>0</v>
      </c>
      <c r="Y406" s="42" t="str">
        <f t="shared" si="70"/>
        <v/>
      </c>
      <c r="Z406" s="69" t="s">
        <v>48</v>
      </c>
      <c r="AA406" s="70" t="s">
        <v>48</v>
      </c>
      <c r="AE406" s="80"/>
      <c r="BB406" s="313" t="s">
        <v>67</v>
      </c>
      <c r="BL406" s="80">
        <f t="shared" si="66"/>
        <v>0</v>
      </c>
      <c r="BM406" s="80">
        <f t="shared" si="67"/>
        <v>0</v>
      </c>
      <c r="BN406" s="80">
        <f t="shared" si="68"/>
        <v>0</v>
      </c>
      <c r="BO406" s="80">
        <f t="shared" si="69"/>
        <v>0</v>
      </c>
    </row>
    <row r="407" spans="1:67" ht="27" customHeight="1" x14ac:dyDescent="0.25">
      <c r="A407" s="64" t="s">
        <v>599</v>
      </c>
      <c r="B407" s="64" t="s">
        <v>601</v>
      </c>
      <c r="C407" s="37">
        <v>4301031333</v>
      </c>
      <c r="D407" s="450">
        <v>4607091389531</v>
      </c>
      <c r="E407" s="450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84</v>
      </c>
      <c r="L407" s="39" t="s">
        <v>80</v>
      </c>
      <c r="M407" s="39"/>
      <c r="N407" s="38">
        <v>50</v>
      </c>
      <c r="O407" s="691" t="s">
        <v>602</v>
      </c>
      <c r="P407" s="452"/>
      <c r="Q407" s="452"/>
      <c r="R407" s="452"/>
      <c r="S407" s="453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64"/>
        <v>0</v>
      </c>
      <c r="Y407" s="42" t="str">
        <f t="shared" si="70"/>
        <v/>
      </c>
      <c r="Z407" s="69" t="s">
        <v>48</v>
      </c>
      <c r="AA407" s="70" t="s">
        <v>48</v>
      </c>
      <c r="AE407" s="80"/>
      <c r="BB407" s="314" t="s">
        <v>67</v>
      </c>
      <c r="BL407" s="80">
        <f t="shared" si="66"/>
        <v>0</v>
      </c>
      <c r="BM407" s="80">
        <f t="shared" si="67"/>
        <v>0</v>
      </c>
      <c r="BN407" s="80">
        <f t="shared" si="68"/>
        <v>0</v>
      </c>
      <c r="BO407" s="80">
        <f t="shared" si="69"/>
        <v>0</v>
      </c>
    </row>
    <row r="408" spans="1:67" ht="27" customHeight="1" x14ac:dyDescent="0.25">
      <c r="A408" s="64" t="s">
        <v>603</v>
      </c>
      <c r="B408" s="64" t="s">
        <v>604</v>
      </c>
      <c r="C408" s="37">
        <v>4301031338</v>
      </c>
      <c r="D408" s="450">
        <v>4680115883185</v>
      </c>
      <c r="E408" s="450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84</v>
      </c>
      <c r="L408" s="39" t="s">
        <v>80</v>
      </c>
      <c r="M408" s="39"/>
      <c r="N408" s="38">
        <v>50</v>
      </c>
      <c r="O408" s="692" t="s">
        <v>605</v>
      </c>
      <c r="P408" s="452"/>
      <c r="Q408" s="452"/>
      <c r="R408" s="452"/>
      <c r="S408" s="453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64"/>
        <v>0</v>
      </c>
      <c r="Y408" s="42" t="str">
        <f t="shared" si="70"/>
        <v/>
      </c>
      <c r="Z408" s="69" t="s">
        <v>48</v>
      </c>
      <c r="AA408" s="70" t="s">
        <v>48</v>
      </c>
      <c r="AE408" s="80"/>
      <c r="BB408" s="315" t="s">
        <v>67</v>
      </c>
      <c r="BL408" s="80">
        <f t="shared" si="66"/>
        <v>0</v>
      </c>
      <c r="BM408" s="80">
        <f t="shared" si="67"/>
        <v>0</v>
      </c>
      <c r="BN408" s="80">
        <f t="shared" si="68"/>
        <v>0</v>
      </c>
      <c r="BO408" s="80">
        <f t="shared" si="69"/>
        <v>0</v>
      </c>
    </row>
    <row r="409" spans="1:67" ht="27" customHeight="1" x14ac:dyDescent="0.25">
      <c r="A409" s="64" t="s">
        <v>603</v>
      </c>
      <c r="B409" s="64" t="s">
        <v>606</v>
      </c>
      <c r="C409" s="37">
        <v>4301031255</v>
      </c>
      <c r="D409" s="450">
        <v>4680115883185</v>
      </c>
      <c r="E409" s="450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84</v>
      </c>
      <c r="L409" s="39" t="s">
        <v>80</v>
      </c>
      <c r="M409" s="39"/>
      <c r="N409" s="38">
        <v>45</v>
      </c>
      <c r="O409" s="6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452"/>
      <c r="Q409" s="452"/>
      <c r="R409" s="452"/>
      <c r="S409" s="453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64"/>
        <v>0</v>
      </c>
      <c r="Y409" s="42" t="str">
        <f t="shared" si="70"/>
        <v/>
      </c>
      <c r="Z409" s="69" t="s">
        <v>48</v>
      </c>
      <c r="AA409" s="70" t="s">
        <v>48</v>
      </c>
      <c r="AE409" s="80"/>
      <c r="BB409" s="316" t="s">
        <v>67</v>
      </c>
      <c r="BL409" s="80">
        <f t="shared" si="66"/>
        <v>0</v>
      </c>
      <c r="BM409" s="80">
        <f t="shared" si="67"/>
        <v>0</v>
      </c>
      <c r="BN409" s="80">
        <f t="shared" si="68"/>
        <v>0</v>
      </c>
      <c r="BO409" s="80">
        <f t="shared" si="69"/>
        <v>0</v>
      </c>
    </row>
    <row r="410" spans="1:67" x14ac:dyDescent="0.2">
      <c r="A410" s="458"/>
      <c r="B410" s="458"/>
      <c r="C410" s="458"/>
      <c r="D410" s="458"/>
      <c r="E410" s="458"/>
      <c r="F410" s="458"/>
      <c r="G410" s="458"/>
      <c r="H410" s="458"/>
      <c r="I410" s="458"/>
      <c r="J410" s="458"/>
      <c r="K410" s="458"/>
      <c r="L410" s="458"/>
      <c r="M410" s="458"/>
      <c r="N410" s="459"/>
      <c r="O410" s="455" t="s">
        <v>43</v>
      </c>
      <c r="P410" s="456"/>
      <c r="Q410" s="456"/>
      <c r="R410" s="456"/>
      <c r="S410" s="456"/>
      <c r="T410" s="456"/>
      <c r="U410" s="457"/>
      <c r="V410" s="43" t="s">
        <v>42</v>
      </c>
      <c r="W410" s="4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44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44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68"/>
      <c r="AA410" s="68"/>
    </row>
    <row r="411" spans="1:67" x14ac:dyDescent="0.2">
      <c r="A411" s="458"/>
      <c r="B411" s="458"/>
      <c r="C411" s="458"/>
      <c r="D411" s="458"/>
      <c r="E411" s="458"/>
      <c r="F411" s="458"/>
      <c r="G411" s="458"/>
      <c r="H411" s="458"/>
      <c r="I411" s="458"/>
      <c r="J411" s="458"/>
      <c r="K411" s="458"/>
      <c r="L411" s="458"/>
      <c r="M411" s="458"/>
      <c r="N411" s="459"/>
      <c r="O411" s="455" t="s">
        <v>43</v>
      </c>
      <c r="P411" s="456"/>
      <c r="Q411" s="456"/>
      <c r="R411" s="456"/>
      <c r="S411" s="456"/>
      <c r="T411" s="456"/>
      <c r="U411" s="457"/>
      <c r="V411" s="43" t="s">
        <v>0</v>
      </c>
      <c r="W411" s="44">
        <f>IFERROR(SUM(W387:W409),"0")</f>
        <v>0</v>
      </c>
      <c r="X411" s="44">
        <f>IFERROR(SUM(X387:X409),"0")</f>
        <v>0</v>
      </c>
      <c r="Y411" s="43"/>
      <c r="Z411" s="68"/>
      <c r="AA411" s="68"/>
    </row>
    <row r="412" spans="1:67" ht="14.25" customHeight="1" x14ac:dyDescent="0.25">
      <c r="A412" s="449" t="s">
        <v>85</v>
      </c>
      <c r="B412" s="449"/>
      <c r="C412" s="449"/>
      <c r="D412" s="449"/>
      <c r="E412" s="449"/>
      <c r="F412" s="449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/>
      <c r="Q412" s="449"/>
      <c r="R412" s="449"/>
      <c r="S412" s="449"/>
      <c r="T412" s="449"/>
      <c r="U412" s="449"/>
      <c r="V412" s="449"/>
      <c r="W412" s="449"/>
      <c r="X412" s="449"/>
      <c r="Y412" s="449"/>
      <c r="Z412" s="67"/>
      <c r="AA412" s="67"/>
    </row>
    <row r="413" spans="1:67" ht="27" customHeight="1" x14ac:dyDescent="0.25">
      <c r="A413" s="64" t="s">
        <v>607</v>
      </c>
      <c r="B413" s="64" t="s">
        <v>608</v>
      </c>
      <c r="C413" s="37">
        <v>4301051431</v>
      </c>
      <c r="D413" s="450">
        <v>4607091389654</v>
      </c>
      <c r="E413" s="450"/>
      <c r="F413" s="63">
        <v>0.33</v>
      </c>
      <c r="G413" s="38">
        <v>6</v>
      </c>
      <c r="H413" s="63">
        <v>1.98</v>
      </c>
      <c r="I413" s="63">
        <v>2.258</v>
      </c>
      <c r="J413" s="38">
        <v>156</v>
      </c>
      <c r="K413" s="38" t="s">
        <v>81</v>
      </c>
      <c r="L413" s="39" t="s">
        <v>141</v>
      </c>
      <c r="M413" s="39"/>
      <c r="N413" s="38">
        <v>45</v>
      </c>
      <c r="O413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52"/>
      <c r="Q413" s="452"/>
      <c r="R413" s="452"/>
      <c r="S413" s="453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IFERROR(IF(X413=0,"",ROUNDUP(X413/H413,0)*0.00753),"")</f>
        <v/>
      </c>
      <c r="Z413" s="69" t="s">
        <v>48</v>
      </c>
      <c r="AA413" s="70" t="s">
        <v>48</v>
      </c>
      <c r="AE413" s="80"/>
      <c r="BB413" s="317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609</v>
      </c>
      <c r="B414" s="64" t="s">
        <v>610</v>
      </c>
      <c r="C414" s="37">
        <v>4301051284</v>
      </c>
      <c r="D414" s="450">
        <v>4607091384352</v>
      </c>
      <c r="E414" s="450"/>
      <c r="F414" s="63">
        <v>0.6</v>
      </c>
      <c r="G414" s="38">
        <v>4</v>
      </c>
      <c r="H414" s="63">
        <v>2.4</v>
      </c>
      <c r="I414" s="63">
        <v>2.6459999999999999</v>
      </c>
      <c r="J414" s="38">
        <v>120</v>
      </c>
      <c r="K414" s="38" t="s">
        <v>81</v>
      </c>
      <c r="L414" s="39" t="s">
        <v>141</v>
      </c>
      <c r="M414" s="39"/>
      <c r="N414" s="38">
        <v>45</v>
      </c>
      <c r="O414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52"/>
      <c r="Q414" s="452"/>
      <c r="R414" s="452"/>
      <c r="S414" s="453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IFERROR(IF(X414=0,"",ROUNDUP(X414/H414,0)*0.00937),"")</f>
        <v/>
      </c>
      <c r="Z414" s="69" t="s">
        <v>48</v>
      </c>
      <c r="AA414" s="70" t="s">
        <v>48</v>
      </c>
      <c r="AE414" s="80"/>
      <c r="BB414" s="318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458"/>
      <c r="B415" s="458"/>
      <c r="C415" s="458"/>
      <c r="D415" s="458"/>
      <c r="E415" s="458"/>
      <c r="F415" s="458"/>
      <c r="G415" s="458"/>
      <c r="H415" s="458"/>
      <c r="I415" s="458"/>
      <c r="J415" s="458"/>
      <c r="K415" s="458"/>
      <c r="L415" s="458"/>
      <c r="M415" s="458"/>
      <c r="N415" s="459"/>
      <c r="O415" s="455" t="s">
        <v>43</v>
      </c>
      <c r="P415" s="456"/>
      <c r="Q415" s="456"/>
      <c r="R415" s="456"/>
      <c r="S415" s="456"/>
      <c r="T415" s="456"/>
      <c r="U415" s="457"/>
      <c r="V415" s="43" t="s">
        <v>42</v>
      </c>
      <c r="W415" s="44">
        <f>IFERROR(W413/H413,"0")+IFERROR(W414/H414,"0")</f>
        <v>0</v>
      </c>
      <c r="X415" s="44">
        <f>IFERROR(X413/H413,"0")+IFERROR(X414/H414,"0")</f>
        <v>0</v>
      </c>
      <c r="Y415" s="44">
        <f>IFERROR(IF(Y413="",0,Y413),"0")+IFERROR(IF(Y414="",0,Y414),"0")</f>
        <v>0</v>
      </c>
      <c r="Z415" s="68"/>
      <c r="AA415" s="68"/>
    </row>
    <row r="416" spans="1:67" x14ac:dyDescent="0.2">
      <c r="A416" s="458"/>
      <c r="B416" s="458"/>
      <c r="C416" s="458"/>
      <c r="D416" s="458"/>
      <c r="E416" s="458"/>
      <c r="F416" s="458"/>
      <c r="G416" s="458"/>
      <c r="H416" s="458"/>
      <c r="I416" s="458"/>
      <c r="J416" s="458"/>
      <c r="K416" s="458"/>
      <c r="L416" s="458"/>
      <c r="M416" s="458"/>
      <c r="N416" s="459"/>
      <c r="O416" s="455" t="s">
        <v>43</v>
      </c>
      <c r="P416" s="456"/>
      <c r="Q416" s="456"/>
      <c r="R416" s="456"/>
      <c r="S416" s="456"/>
      <c r="T416" s="456"/>
      <c r="U416" s="457"/>
      <c r="V416" s="43" t="s">
        <v>0</v>
      </c>
      <c r="W416" s="44">
        <f>IFERROR(SUM(W413:W414),"0")</f>
        <v>0</v>
      </c>
      <c r="X416" s="44">
        <f>IFERROR(SUM(X413:X414),"0")</f>
        <v>0</v>
      </c>
      <c r="Y416" s="43"/>
      <c r="Z416" s="68"/>
      <c r="AA416" s="68"/>
    </row>
    <row r="417" spans="1:67" ht="14.25" customHeight="1" x14ac:dyDescent="0.25">
      <c r="A417" s="449" t="s">
        <v>104</v>
      </c>
      <c r="B417" s="449"/>
      <c r="C417" s="449"/>
      <c r="D417" s="449"/>
      <c r="E417" s="449"/>
      <c r="F417" s="449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/>
      <c r="Q417" s="449"/>
      <c r="R417" s="449"/>
      <c r="S417" s="449"/>
      <c r="T417" s="449"/>
      <c r="U417" s="449"/>
      <c r="V417" s="449"/>
      <c r="W417" s="449"/>
      <c r="X417" s="449"/>
      <c r="Y417" s="449"/>
      <c r="Z417" s="67"/>
      <c r="AA417" s="67"/>
    </row>
    <row r="418" spans="1:67" ht="27" customHeight="1" x14ac:dyDescent="0.25">
      <c r="A418" s="64" t="s">
        <v>611</v>
      </c>
      <c r="B418" s="64" t="s">
        <v>612</v>
      </c>
      <c r="C418" s="37">
        <v>4301032045</v>
      </c>
      <c r="D418" s="450">
        <v>4680115884335</v>
      </c>
      <c r="E418" s="450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614</v>
      </c>
      <c r="L418" s="39" t="s">
        <v>613</v>
      </c>
      <c r="M418" s="39"/>
      <c r="N418" s="38">
        <v>60</v>
      </c>
      <c r="O418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452"/>
      <c r="Q418" s="452"/>
      <c r="R418" s="452"/>
      <c r="S418" s="453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9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615</v>
      </c>
      <c r="B419" s="64" t="s">
        <v>616</v>
      </c>
      <c r="C419" s="37">
        <v>4301032047</v>
      </c>
      <c r="D419" s="450">
        <v>4680115884342</v>
      </c>
      <c r="E419" s="450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614</v>
      </c>
      <c r="L419" s="39" t="s">
        <v>613</v>
      </c>
      <c r="M419" s="39"/>
      <c r="N419" s="38">
        <v>60</v>
      </c>
      <c r="O419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452"/>
      <c r="Q419" s="452"/>
      <c r="R419" s="452"/>
      <c r="S419" s="453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20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t="27" customHeight="1" x14ac:dyDescent="0.25">
      <c r="A420" s="64" t="s">
        <v>617</v>
      </c>
      <c r="B420" s="64" t="s">
        <v>618</v>
      </c>
      <c r="C420" s="37">
        <v>4301170011</v>
      </c>
      <c r="D420" s="450">
        <v>4680115884113</v>
      </c>
      <c r="E420" s="450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614</v>
      </c>
      <c r="L420" s="39" t="s">
        <v>613</v>
      </c>
      <c r="M420" s="39"/>
      <c r="N420" s="38">
        <v>150</v>
      </c>
      <c r="O420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452"/>
      <c r="Q420" s="452"/>
      <c r="R420" s="452"/>
      <c r="S420" s="453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1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x14ac:dyDescent="0.2">
      <c r="A421" s="458"/>
      <c r="B421" s="458"/>
      <c r="C421" s="458"/>
      <c r="D421" s="458"/>
      <c r="E421" s="458"/>
      <c r="F421" s="458"/>
      <c r="G421" s="458"/>
      <c r="H421" s="458"/>
      <c r="I421" s="458"/>
      <c r="J421" s="458"/>
      <c r="K421" s="458"/>
      <c r="L421" s="458"/>
      <c r="M421" s="458"/>
      <c r="N421" s="459"/>
      <c r="O421" s="455" t="s">
        <v>43</v>
      </c>
      <c r="P421" s="456"/>
      <c r="Q421" s="456"/>
      <c r="R421" s="456"/>
      <c r="S421" s="456"/>
      <c r="T421" s="456"/>
      <c r="U421" s="457"/>
      <c r="V421" s="43" t="s">
        <v>42</v>
      </c>
      <c r="W421" s="44">
        <f>IFERROR(W418/H418,"0")+IFERROR(W419/H419,"0")+IFERROR(W420/H420,"0")</f>
        <v>0</v>
      </c>
      <c r="X421" s="44">
        <f>IFERROR(X418/H418,"0")+IFERROR(X419/H419,"0")+IFERROR(X420/H420,"0")</f>
        <v>0</v>
      </c>
      <c r="Y421" s="44">
        <f>IFERROR(IF(Y418="",0,Y418),"0")+IFERROR(IF(Y419="",0,Y419),"0")+IFERROR(IF(Y420="",0,Y420),"0")</f>
        <v>0</v>
      </c>
      <c r="Z421" s="68"/>
      <c r="AA421" s="68"/>
    </row>
    <row r="422" spans="1:67" x14ac:dyDescent="0.2">
      <c r="A422" s="458"/>
      <c r="B422" s="458"/>
      <c r="C422" s="458"/>
      <c r="D422" s="458"/>
      <c r="E422" s="458"/>
      <c r="F422" s="458"/>
      <c r="G422" s="458"/>
      <c r="H422" s="458"/>
      <c r="I422" s="458"/>
      <c r="J422" s="458"/>
      <c r="K422" s="458"/>
      <c r="L422" s="458"/>
      <c r="M422" s="458"/>
      <c r="N422" s="459"/>
      <c r="O422" s="455" t="s">
        <v>43</v>
      </c>
      <c r="P422" s="456"/>
      <c r="Q422" s="456"/>
      <c r="R422" s="456"/>
      <c r="S422" s="456"/>
      <c r="T422" s="456"/>
      <c r="U422" s="457"/>
      <c r="V422" s="43" t="s">
        <v>0</v>
      </c>
      <c r="W422" s="44">
        <f>IFERROR(SUM(W418:W420),"0")</f>
        <v>0</v>
      </c>
      <c r="X422" s="44">
        <f>IFERROR(SUM(X418:X420),"0")</f>
        <v>0</v>
      </c>
      <c r="Y422" s="43"/>
      <c r="Z422" s="68"/>
      <c r="AA422" s="68"/>
    </row>
    <row r="423" spans="1:67" ht="16.5" customHeight="1" x14ac:dyDescent="0.25">
      <c r="A423" s="448" t="s">
        <v>619</v>
      </c>
      <c r="B423" s="448"/>
      <c r="C423" s="448"/>
      <c r="D423" s="448"/>
      <c r="E423" s="448"/>
      <c r="F423" s="448"/>
      <c r="G423" s="448"/>
      <c r="H423" s="448"/>
      <c r="I423" s="448"/>
      <c r="J423" s="448"/>
      <c r="K423" s="448"/>
      <c r="L423" s="448"/>
      <c r="M423" s="448"/>
      <c r="N423" s="448"/>
      <c r="O423" s="448"/>
      <c r="P423" s="448"/>
      <c r="Q423" s="448"/>
      <c r="R423" s="448"/>
      <c r="S423" s="448"/>
      <c r="T423" s="448"/>
      <c r="U423" s="448"/>
      <c r="V423" s="448"/>
      <c r="W423" s="448"/>
      <c r="X423" s="448"/>
      <c r="Y423" s="448"/>
      <c r="Z423" s="66"/>
      <c r="AA423" s="66"/>
    </row>
    <row r="424" spans="1:67" ht="14.25" customHeight="1" x14ac:dyDescent="0.25">
      <c r="A424" s="449" t="s">
        <v>118</v>
      </c>
      <c r="B424" s="449"/>
      <c r="C424" s="449"/>
      <c r="D424" s="449"/>
      <c r="E424" s="449"/>
      <c r="F424" s="449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/>
      <c r="Q424" s="449"/>
      <c r="R424" s="449"/>
      <c r="S424" s="449"/>
      <c r="T424" s="449"/>
      <c r="U424" s="449"/>
      <c r="V424" s="449"/>
      <c r="W424" s="449"/>
      <c r="X424" s="449"/>
      <c r="Y424" s="449"/>
      <c r="Z424" s="67"/>
      <c r="AA424" s="67"/>
    </row>
    <row r="425" spans="1:67" ht="27" customHeight="1" x14ac:dyDescent="0.25">
      <c r="A425" s="64" t="s">
        <v>620</v>
      </c>
      <c r="B425" s="64" t="s">
        <v>621</v>
      </c>
      <c r="C425" s="37">
        <v>4301020315</v>
      </c>
      <c r="D425" s="450">
        <v>4607091389364</v>
      </c>
      <c r="E425" s="450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80</v>
      </c>
      <c r="M425" s="39"/>
      <c r="N425" s="38">
        <v>40</v>
      </c>
      <c r="O425" s="699" t="s">
        <v>622</v>
      </c>
      <c r="P425" s="452"/>
      <c r="Q425" s="452"/>
      <c r="R425" s="452"/>
      <c r="S425" s="453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22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458"/>
      <c r="B426" s="458"/>
      <c r="C426" s="458"/>
      <c r="D426" s="458"/>
      <c r="E426" s="458"/>
      <c r="F426" s="458"/>
      <c r="G426" s="458"/>
      <c r="H426" s="458"/>
      <c r="I426" s="458"/>
      <c r="J426" s="458"/>
      <c r="K426" s="458"/>
      <c r="L426" s="458"/>
      <c r="M426" s="458"/>
      <c r="N426" s="459"/>
      <c r="O426" s="455" t="s">
        <v>43</v>
      </c>
      <c r="P426" s="456"/>
      <c r="Q426" s="456"/>
      <c r="R426" s="456"/>
      <c r="S426" s="456"/>
      <c r="T426" s="456"/>
      <c r="U426" s="457"/>
      <c r="V426" s="43" t="s">
        <v>42</v>
      </c>
      <c r="W426" s="44">
        <f>IFERROR(W425/H425,"0")</f>
        <v>0</v>
      </c>
      <c r="X426" s="44">
        <f>IFERROR(X425/H425,"0")</f>
        <v>0</v>
      </c>
      <c r="Y426" s="44">
        <f>IFERROR(IF(Y425="",0,Y425),"0")</f>
        <v>0</v>
      </c>
      <c r="Z426" s="68"/>
      <c r="AA426" s="68"/>
    </row>
    <row r="427" spans="1:67" x14ac:dyDescent="0.2">
      <c r="A427" s="458"/>
      <c r="B427" s="458"/>
      <c r="C427" s="458"/>
      <c r="D427" s="458"/>
      <c r="E427" s="458"/>
      <c r="F427" s="458"/>
      <c r="G427" s="458"/>
      <c r="H427" s="458"/>
      <c r="I427" s="458"/>
      <c r="J427" s="458"/>
      <c r="K427" s="458"/>
      <c r="L427" s="458"/>
      <c r="M427" s="458"/>
      <c r="N427" s="459"/>
      <c r="O427" s="455" t="s">
        <v>43</v>
      </c>
      <c r="P427" s="456"/>
      <c r="Q427" s="456"/>
      <c r="R427" s="456"/>
      <c r="S427" s="456"/>
      <c r="T427" s="456"/>
      <c r="U427" s="457"/>
      <c r="V427" s="43" t="s">
        <v>0</v>
      </c>
      <c r="W427" s="44">
        <f>IFERROR(SUM(W425:W425),"0")</f>
        <v>0</v>
      </c>
      <c r="X427" s="44">
        <f>IFERROR(SUM(X425:X425),"0")</f>
        <v>0</v>
      </c>
      <c r="Y427" s="43"/>
      <c r="Z427" s="68"/>
      <c r="AA427" s="68"/>
    </row>
    <row r="428" spans="1:67" ht="14.25" customHeight="1" x14ac:dyDescent="0.25">
      <c r="A428" s="449" t="s">
        <v>77</v>
      </c>
      <c r="B428" s="449"/>
      <c r="C428" s="449"/>
      <c r="D428" s="449"/>
      <c r="E428" s="449"/>
      <c r="F428" s="449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/>
      <c r="Q428" s="449"/>
      <c r="R428" s="449"/>
      <c r="S428" s="449"/>
      <c r="T428" s="449"/>
      <c r="U428" s="449"/>
      <c r="V428" s="449"/>
      <c r="W428" s="449"/>
      <c r="X428" s="449"/>
      <c r="Y428" s="449"/>
      <c r="Z428" s="67"/>
      <c r="AA428" s="67"/>
    </row>
    <row r="429" spans="1:67" ht="27" customHeight="1" x14ac:dyDescent="0.25">
      <c r="A429" s="64" t="s">
        <v>623</v>
      </c>
      <c r="B429" s="64" t="s">
        <v>624</v>
      </c>
      <c r="C429" s="37">
        <v>4301031212</v>
      </c>
      <c r="D429" s="450">
        <v>4607091389739</v>
      </c>
      <c r="E429" s="450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121</v>
      </c>
      <c r="M429" s="39"/>
      <c r="N429" s="38">
        <v>45</v>
      </c>
      <c r="O429" s="7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52"/>
      <c r="Q429" s="452"/>
      <c r="R429" s="452"/>
      <c r="S429" s="453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6" si="71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3" t="s">
        <v>67</v>
      </c>
      <c r="BL429" s="80">
        <f t="shared" ref="BL429:BL436" si="72">IFERROR(W429*I429/H429,"0")</f>
        <v>0</v>
      </c>
      <c r="BM429" s="80">
        <f t="shared" ref="BM429:BM436" si="73">IFERROR(X429*I429/H429,"0")</f>
        <v>0</v>
      </c>
      <c r="BN429" s="80">
        <f t="shared" ref="BN429:BN436" si="74">IFERROR(1/J429*(W429/H429),"0")</f>
        <v>0</v>
      </c>
      <c r="BO429" s="80">
        <f t="shared" ref="BO429:BO436" si="75">IFERROR(1/J429*(X429/H429),"0")</f>
        <v>0</v>
      </c>
    </row>
    <row r="430" spans="1:67" ht="27" customHeight="1" x14ac:dyDescent="0.25">
      <c r="A430" s="64" t="s">
        <v>623</v>
      </c>
      <c r="B430" s="64" t="s">
        <v>625</v>
      </c>
      <c r="C430" s="37">
        <v>4301031324</v>
      </c>
      <c r="D430" s="450">
        <v>4607091389739</v>
      </c>
      <c r="E430" s="450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81</v>
      </c>
      <c r="L430" s="39" t="s">
        <v>80</v>
      </c>
      <c r="M430" s="39"/>
      <c r="N430" s="38">
        <v>50</v>
      </c>
      <c r="O430" s="701" t="s">
        <v>626</v>
      </c>
      <c r="P430" s="452"/>
      <c r="Q430" s="452"/>
      <c r="R430" s="452"/>
      <c r="S430" s="453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1"/>
        <v>0</v>
      </c>
      <c r="Y430" s="42" t="str">
        <f>IFERROR(IF(X430=0,"",ROUNDUP(X430/H430,0)*0.00753),"")</f>
        <v/>
      </c>
      <c r="Z430" s="69" t="s">
        <v>48</v>
      </c>
      <c r="AA430" s="70" t="s">
        <v>48</v>
      </c>
      <c r="AE430" s="80"/>
      <c r="BB430" s="324" t="s">
        <v>67</v>
      </c>
      <c r="BL430" s="80">
        <f t="shared" si="72"/>
        <v>0</v>
      </c>
      <c r="BM430" s="80">
        <f t="shared" si="73"/>
        <v>0</v>
      </c>
      <c r="BN430" s="80">
        <f t="shared" si="74"/>
        <v>0</v>
      </c>
      <c r="BO430" s="80">
        <f t="shared" si="75"/>
        <v>0</v>
      </c>
    </row>
    <row r="431" spans="1:67" ht="27" customHeight="1" x14ac:dyDescent="0.25">
      <c r="A431" s="64" t="s">
        <v>627</v>
      </c>
      <c r="B431" s="64" t="s">
        <v>628</v>
      </c>
      <c r="C431" s="37">
        <v>4301031363</v>
      </c>
      <c r="D431" s="450">
        <v>4607091389425</v>
      </c>
      <c r="E431" s="450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50</v>
      </c>
      <c r="O431" s="702" t="s">
        <v>629</v>
      </c>
      <c r="P431" s="452"/>
      <c r="Q431" s="452"/>
      <c r="R431" s="452"/>
      <c r="S431" s="453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1"/>
        <v>0</v>
      </c>
      <c r="Y431" s="42" t="str">
        <f t="shared" ref="Y431:Y436" si="76">IFERROR(IF(X431=0,"",ROUNDUP(X431/H431,0)*0.00502),"")</f>
        <v/>
      </c>
      <c r="Z431" s="69" t="s">
        <v>48</v>
      </c>
      <c r="AA431" s="70" t="s">
        <v>48</v>
      </c>
      <c r="AE431" s="80"/>
      <c r="BB431" s="325" t="s">
        <v>67</v>
      </c>
      <c r="BL431" s="80">
        <f t="shared" si="72"/>
        <v>0</v>
      </c>
      <c r="BM431" s="80">
        <f t="shared" si="73"/>
        <v>0</v>
      </c>
      <c r="BN431" s="80">
        <f t="shared" si="74"/>
        <v>0</v>
      </c>
      <c r="BO431" s="80">
        <f t="shared" si="75"/>
        <v>0</v>
      </c>
    </row>
    <row r="432" spans="1:67" ht="27" customHeight="1" x14ac:dyDescent="0.25">
      <c r="A432" s="64" t="s">
        <v>630</v>
      </c>
      <c r="B432" s="64" t="s">
        <v>631</v>
      </c>
      <c r="C432" s="37">
        <v>4301031215</v>
      </c>
      <c r="D432" s="450">
        <v>4680115882911</v>
      </c>
      <c r="E432" s="450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70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52"/>
      <c r="Q432" s="452"/>
      <c r="R432" s="452"/>
      <c r="S432" s="453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1"/>
        <v>0</v>
      </c>
      <c r="Y432" s="42" t="str">
        <f t="shared" si="76"/>
        <v/>
      </c>
      <c r="Z432" s="69" t="s">
        <v>48</v>
      </c>
      <c r="AA432" s="70" t="s">
        <v>48</v>
      </c>
      <c r="AE432" s="80"/>
      <c r="BB432" s="326" t="s">
        <v>67</v>
      </c>
      <c r="BL432" s="80">
        <f t="shared" si="72"/>
        <v>0</v>
      </c>
      <c r="BM432" s="80">
        <f t="shared" si="73"/>
        <v>0</v>
      </c>
      <c r="BN432" s="80">
        <f t="shared" si="74"/>
        <v>0</v>
      </c>
      <c r="BO432" s="80">
        <f t="shared" si="75"/>
        <v>0</v>
      </c>
    </row>
    <row r="433" spans="1:67" ht="27" customHeight="1" x14ac:dyDescent="0.25">
      <c r="A433" s="64" t="s">
        <v>632</v>
      </c>
      <c r="B433" s="64" t="s">
        <v>633</v>
      </c>
      <c r="C433" s="37">
        <v>4301031167</v>
      </c>
      <c r="D433" s="450">
        <v>4680115880771</v>
      </c>
      <c r="E433" s="450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7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52"/>
      <c r="Q433" s="452"/>
      <c r="R433" s="452"/>
      <c r="S433" s="453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1"/>
        <v>0</v>
      </c>
      <c r="Y433" s="42" t="str">
        <f t="shared" si="76"/>
        <v/>
      </c>
      <c r="Z433" s="69" t="s">
        <v>48</v>
      </c>
      <c r="AA433" s="70" t="s">
        <v>48</v>
      </c>
      <c r="AE433" s="80"/>
      <c r="BB433" s="327" t="s">
        <v>67</v>
      </c>
      <c r="BL433" s="80">
        <f t="shared" si="72"/>
        <v>0</v>
      </c>
      <c r="BM433" s="80">
        <f t="shared" si="73"/>
        <v>0</v>
      </c>
      <c r="BN433" s="80">
        <f t="shared" si="74"/>
        <v>0</v>
      </c>
      <c r="BO433" s="80">
        <f t="shared" si="75"/>
        <v>0</v>
      </c>
    </row>
    <row r="434" spans="1:67" ht="27" customHeight="1" x14ac:dyDescent="0.25">
      <c r="A434" s="64" t="s">
        <v>632</v>
      </c>
      <c r="B434" s="64" t="s">
        <v>634</v>
      </c>
      <c r="C434" s="37">
        <v>4301031334</v>
      </c>
      <c r="D434" s="450">
        <v>4680115880771</v>
      </c>
      <c r="E434" s="450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84</v>
      </c>
      <c r="L434" s="39" t="s">
        <v>80</v>
      </c>
      <c r="M434" s="39"/>
      <c r="N434" s="38">
        <v>50</v>
      </c>
      <c r="O434" s="705" t="s">
        <v>635</v>
      </c>
      <c r="P434" s="452"/>
      <c r="Q434" s="452"/>
      <c r="R434" s="452"/>
      <c r="S434" s="453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1"/>
        <v>0</v>
      </c>
      <c r="Y434" s="42" t="str">
        <f t="shared" si="76"/>
        <v/>
      </c>
      <c r="Z434" s="69" t="s">
        <v>48</v>
      </c>
      <c r="AA434" s="70" t="s">
        <v>48</v>
      </c>
      <c r="AE434" s="80"/>
      <c r="BB434" s="328" t="s">
        <v>67</v>
      </c>
      <c r="BL434" s="80">
        <f t="shared" si="72"/>
        <v>0</v>
      </c>
      <c r="BM434" s="80">
        <f t="shared" si="73"/>
        <v>0</v>
      </c>
      <c r="BN434" s="80">
        <f t="shared" si="74"/>
        <v>0</v>
      </c>
      <c r="BO434" s="80">
        <f t="shared" si="75"/>
        <v>0</v>
      </c>
    </row>
    <row r="435" spans="1:67" ht="27" customHeight="1" x14ac:dyDescent="0.25">
      <c r="A435" s="64" t="s">
        <v>636</v>
      </c>
      <c r="B435" s="64" t="s">
        <v>637</v>
      </c>
      <c r="C435" s="37">
        <v>4301031173</v>
      </c>
      <c r="D435" s="450">
        <v>4607091389500</v>
      </c>
      <c r="E435" s="450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7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52"/>
      <c r="Q435" s="452"/>
      <c r="R435" s="452"/>
      <c r="S435" s="453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1"/>
        <v>0</v>
      </c>
      <c r="Y435" s="42" t="str">
        <f t="shared" si="76"/>
        <v/>
      </c>
      <c r="Z435" s="69" t="s">
        <v>48</v>
      </c>
      <c r="AA435" s="70" t="s">
        <v>48</v>
      </c>
      <c r="AE435" s="80"/>
      <c r="BB435" s="329" t="s">
        <v>67</v>
      </c>
      <c r="BL435" s="80">
        <f t="shared" si="72"/>
        <v>0</v>
      </c>
      <c r="BM435" s="80">
        <f t="shared" si="73"/>
        <v>0</v>
      </c>
      <c r="BN435" s="80">
        <f t="shared" si="74"/>
        <v>0</v>
      </c>
      <c r="BO435" s="80">
        <f t="shared" si="75"/>
        <v>0</v>
      </c>
    </row>
    <row r="436" spans="1:67" ht="27" customHeight="1" x14ac:dyDescent="0.25">
      <c r="A436" s="64" t="s">
        <v>636</v>
      </c>
      <c r="B436" s="64" t="s">
        <v>638</v>
      </c>
      <c r="C436" s="37">
        <v>4301031327</v>
      </c>
      <c r="D436" s="450">
        <v>4607091389500</v>
      </c>
      <c r="E436" s="450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84</v>
      </c>
      <c r="L436" s="39" t="s">
        <v>80</v>
      </c>
      <c r="M436" s="39"/>
      <c r="N436" s="38">
        <v>50</v>
      </c>
      <c r="O436" s="707" t="s">
        <v>639</v>
      </c>
      <c r="P436" s="452"/>
      <c r="Q436" s="452"/>
      <c r="R436" s="452"/>
      <c r="S436" s="453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71"/>
        <v>0</v>
      </c>
      <c r="Y436" s="42" t="str">
        <f t="shared" si="76"/>
        <v/>
      </c>
      <c r="Z436" s="69" t="s">
        <v>48</v>
      </c>
      <c r="AA436" s="70" t="s">
        <v>48</v>
      </c>
      <c r="AE436" s="80"/>
      <c r="BB436" s="330" t="s">
        <v>67</v>
      </c>
      <c r="BL436" s="80">
        <f t="shared" si="72"/>
        <v>0</v>
      </c>
      <c r="BM436" s="80">
        <f t="shared" si="73"/>
        <v>0</v>
      </c>
      <c r="BN436" s="80">
        <f t="shared" si="74"/>
        <v>0</v>
      </c>
      <c r="BO436" s="80">
        <f t="shared" si="75"/>
        <v>0</v>
      </c>
    </row>
    <row r="437" spans="1:67" x14ac:dyDescent="0.2">
      <c r="A437" s="458"/>
      <c r="B437" s="458"/>
      <c r="C437" s="458"/>
      <c r="D437" s="458"/>
      <c r="E437" s="458"/>
      <c r="F437" s="458"/>
      <c r="G437" s="458"/>
      <c r="H437" s="458"/>
      <c r="I437" s="458"/>
      <c r="J437" s="458"/>
      <c r="K437" s="458"/>
      <c r="L437" s="458"/>
      <c r="M437" s="458"/>
      <c r="N437" s="459"/>
      <c r="O437" s="455" t="s">
        <v>43</v>
      </c>
      <c r="P437" s="456"/>
      <c r="Q437" s="456"/>
      <c r="R437" s="456"/>
      <c r="S437" s="456"/>
      <c r="T437" s="456"/>
      <c r="U437" s="457"/>
      <c r="V437" s="43" t="s">
        <v>42</v>
      </c>
      <c r="W437" s="44">
        <f>IFERROR(W429/H429,"0")+IFERROR(W430/H430,"0")+IFERROR(W431/H431,"0")+IFERROR(W432/H432,"0")+IFERROR(W433/H433,"0")+IFERROR(W434/H434,"0")+IFERROR(W435/H435,"0")+IFERROR(W436/H436,"0")</f>
        <v>0</v>
      </c>
      <c r="X437" s="44">
        <f>IFERROR(X429/H429,"0")+IFERROR(X430/H430,"0")+IFERROR(X431/H431,"0")+IFERROR(X432/H432,"0")+IFERROR(X433/H433,"0")+IFERROR(X434/H434,"0")+IFERROR(X435/H435,"0")+IFERROR(X436/H436,"0")</f>
        <v>0</v>
      </c>
      <c r="Y437" s="44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68"/>
      <c r="AA437" s="68"/>
    </row>
    <row r="438" spans="1:67" x14ac:dyDescent="0.2">
      <c r="A438" s="458"/>
      <c r="B438" s="458"/>
      <c r="C438" s="458"/>
      <c r="D438" s="458"/>
      <c r="E438" s="458"/>
      <c r="F438" s="458"/>
      <c r="G438" s="458"/>
      <c r="H438" s="458"/>
      <c r="I438" s="458"/>
      <c r="J438" s="458"/>
      <c r="K438" s="458"/>
      <c r="L438" s="458"/>
      <c r="M438" s="458"/>
      <c r="N438" s="459"/>
      <c r="O438" s="455" t="s">
        <v>43</v>
      </c>
      <c r="P438" s="456"/>
      <c r="Q438" s="456"/>
      <c r="R438" s="456"/>
      <c r="S438" s="456"/>
      <c r="T438" s="456"/>
      <c r="U438" s="457"/>
      <c r="V438" s="43" t="s">
        <v>0</v>
      </c>
      <c r="W438" s="44">
        <f>IFERROR(SUM(W429:W436),"0")</f>
        <v>0</v>
      </c>
      <c r="X438" s="44">
        <f>IFERROR(SUM(X429:X436),"0")</f>
        <v>0</v>
      </c>
      <c r="Y438" s="43"/>
      <c r="Z438" s="68"/>
      <c r="AA438" s="68"/>
    </row>
    <row r="439" spans="1:67" ht="14.25" customHeight="1" x14ac:dyDescent="0.25">
      <c r="A439" s="449" t="s">
        <v>104</v>
      </c>
      <c r="B439" s="449"/>
      <c r="C439" s="449"/>
      <c r="D439" s="449"/>
      <c r="E439" s="449"/>
      <c r="F439" s="449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/>
      <c r="Q439" s="449"/>
      <c r="R439" s="449"/>
      <c r="S439" s="449"/>
      <c r="T439" s="449"/>
      <c r="U439" s="449"/>
      <c r="V439" s="449"/>
      <c r="W439" s="449"/>
      <c r="X439" s="449"/>
      <c r="Y439" s="449"/>
      <c r="Z439" s="67"/>
      <c r="AA439" s="67"/>
    </row>
    <row r="440" spans="1:67" ht="27" customHeight="1" x14ac:dyDescent="0.25">
      <c r="A440" s="64" t="s">
        <v>640</v>
      </c>
      <c r="B440" s="64" t="s">
        <v>641</v>
      </c>
      <c r="C440" s="37">
        <v>4301040358</v>
      </c>
      <c r="D440" s="450">
        <v>4680115884571</v>
      </c>
      <c r="E440" s="450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614</v>
      </c>
      <c r="L440" s="39" t="s">
        <v>613</v>
      </c>
      <c r="M440" s="39"/>
      <c r="N440" s="38">
        <v>60</v>
      </c>
      <c r="O440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52"/>
      <c r="Q440" s="452"/>
      <c r="R440" s="452"/>
      <c r="S440" s="453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31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458"/>
      <c r="B441" s="458"/>
      <c r="C441" s="458"/>
      <c r="D441" s="458"/>
      <c r="E441" s="458"/>
      <c r="F441" s="458"/>
      <c r="G441" s="458"/>
      <c r="H441" s="458"/>
      <c r="I441" s="458"/>
      <c r="J441" s="458"/>
      <c r="K441" s="458"/>
      <c r="L441" s="458"/>
      <c r="M441" s="458"/>
      <c r="N441" s="459"/>
      <c r="O441" s="455" t="s">
        <v>43</v>
      </c>
      <c r="P441" s="456"/>
      <c r="Q441" s="456"/>
      <c r="R441" s="456"/>
      <c r="S441" s="456"/>
      <c r="T441" s="456"/>
      <c r="U441" s="457"/>
      <c r="V441" s="43" t="s">
        <v>42</v>
      </c>
      <c r="W441" s="44">
        <f>IFERROR(W440/H440,"0")</f>
        <v>0</v>
      </c>
      <c r="X441" s="44">
        <f>IFERROR(X440/H440,"0")</f>
        <v>0</v>
      </c>
      <c r="Y441" s="44">
        <f>IFERROR(IF(Y440="",0,Y440),"0")</f>
        <v>0</v>
      </c>
      <c r="Z441" s="68"/>
      <c r="AA441" s="68"/>
    </row>
    <row r="442" spans="1:67" x14ac:dyDescent="0.2">
      <c r="A442" s="458"/>
      <c r="B442" s="458"/>
      <c r="C442" s="458"/>
      <c r="D442" s="458"/>
      <c r="E442" s="458"/>
      <c r="F442" s="458"/>
      <c r="G442" s="458"/>
      <c r="H442" s="458"/>
      <c r="I442" s="458"/>
      <c r="J442" s="458"/>
      <c r="K442" s="458"/>
      <c r="L442" s="458"/>
      <c r="M442" s="458"/>
      <c r="N442" s="459"/>
      <c r="O442" s="455" t="s">
        <v>43</v>
      </c>
      <c r="P442" s="456"/>
      <c r="Q442" s="456"/>
      <c r="R442" s="456"/>
      <c r="S442" s="456"/>
      <c r="T442" s="456"/>
      <c r="U442" s="457"/>
      <c r="V442" s="43" t="s">
        <v>0</v>
      </c>
      <c r="W442" s="44">
        <f>IFERROR(SUM(W440:W440),"0")</f>
        <v>0</v>
      </c>
      <c r="X442" s="44">
        <f>IFERROR(SUM(X440:X440),"0")</f>
        <v>0</v>
      </c>
      <c r="Y442" s="43"/>
      <c r="Z442" s="68"/>
      <c r="AA442" s="68"/>
    </row>
    <row r="443" spans="1:67" ht="14.25" customHeight="1" x14ac:dyDescent="0.25">
      <c r="A443" s="449" t="s">
        <v>113</v>
      </c>
      <c r="B443" s="449"/>
      <c r="C443" s="449"/>
      <c r="D443" s="449"/>
      <c r="E443" s="449"/>
      <c r="F443" s="449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/>
      <c r="Q443" s="449"/>
      <c r="R443" s="449"/>
      <c r="S443" s="449"/>
      <c r="T443" s="449"/>
      <c r="U443" s="449"/>
      <c r="V443" s="449"/>
      <c r="W443" s="449"/>
      <c r="X443" s="449"/>
      <c r="Y443" s="449"/>
      <c r="Z443" s="67"/>
      <c r="AA443" s="67"/>
    </row>
    <row r="444" spans="1:67" ht="27" customHeight="1" x14ac:dyDescent="0.25">
      <c r="A444" s="64" t="s">
        <v>642</v>
      </c>
      <c r="B444" s="64" t="s">
        <v>643</v>
      </c>
      <c r="C444" s="37">
        <v>4301170010</v>
      </c>
      <c r="D444" s="450">
        <v>4680115884090</v>
      </c>
      <c r="E444" s="450"/>
      <c r="F444" s="63">
        <v>0.11</v>
      </c>
      <c r="G444" s="38">
        <v>12</v>
      </c>
      <c r="H444" s="63">
        <v>1.32</v>
      </c>
      <c r="I444" s="63">
        <v>1.88</v>
      </c>
      <c r="J444" s="38">
        <v>200</v>
      </c>
      <c r="K444" s="38" t="s">
        <v>614</v>
      </c>
      <c r="L444" s="39" t="s">
        <v>613</v>
      </c>
      <c r="M444" s="39"/>
      <c r="N444" s="38">
        <v>150</v>
      </c>
      <c r="O444" s="7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52"/>
      <c r="Q444" s="452"/>
      <c r="R444" s="452"/>
      <c r="S444" s="453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32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58"/>
      <c r="B445" s="458"/>
      <c r="C445" s="458"/>
      <c r="D445" s="458"/>
      <c r="E445" s="458"/>
      <c r="F445" s="458"/>
      <c r="G445" s="458"/>
      <c r="H445" s="458"/>
      <c r="I445" s="458"/>
      <c r="J445" s="458"/>
      <c r="K445" s="458"/>
      <c r="L445" s="458"/>
      <c r="M445" s="458"/>
      <c r="N445" s="459"/>
      <c r="O445" s="455" t="s">
        <v>43</v>
      </c>
      <c r="P445" s="456"/>
      <c r="Q445" s="456"/>
      <c r="R445" s="456"/>
      <c r="S445" s="456"/>
      <c r="T445" s="456"/>
      <c r="U445" s="457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458"/>
      <c r="B446" s="458"/>
      <c r="C446" s="458"/>
      <c r="D446" s="458"/>
      <c r="E446" s="458"/>
      <c r="F446" s="458"/>
      <c r="G446" s="458"/>
      <c r="H446" s="458"/>
      <c r="I446" s="458"/>
      <c r="J446" s="458"/>
      <c r="K446" s="458"/>
      <c r="L446" s="458"/>
      <c r="M446" s="458"/>
      <c r="N446" s="459"/>
      <c r="O446" s="455" t="s">
        <v>43</v>
      </c>
      <c r="P446" s="456"/>
      <c r="Q446" s="456"/>
      <c r="R446" s="456"/>
      <c r="S446" s="456"/>
      <c r="T446" s="456"/>
      <c r="U446" s="457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4.25" customHeight="1" x14ac:dyDescent="0.25">
      <c r="A447" s="449" t="s">
        <v>644</v>
      </c>
      <c r="B447" s="449"/>
      <c r="C447" s="449"/>
      <c r="D447" s="449"/>
      <c r="E447" s="449"/>
      <c r="F447" s="449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/>
      <c r="Q447" s="449"/>
      <c r="R447" s="449"/>
      <c r="S447" s="449"/>
      <c r="T447" s="449"/>
      <c r="U447" s="449"/>
      <c r="V447" s="449"/>
      <c r="W447" s="449"/>
      <c r="X447" s="449"/>
      <c r="Y447" s="449"/>
      <c r="Z447" s="67"/>
      <c r="AA447" s="67"/>
    </row>
    <row r="448" spans="1:67" ht="27" customHeight="1" x14ac:dyDescent="0.25">
      <c r="A448" s="64" t="s">
        <v>645</v>
      </c>
      <c r="B448" s="64" t="s">
        <v>646</v>
      </c>
      <c r="C448" s="37">
        <v>4301040357</v>
      </c>
      <c r="D448" s="450">
        <v>4680115884564</v>
      </c>
      <c r="E448" s="450"/>
      <c r="F448" s="63">
        <v>0.15</v>
      </c>
      <c r="G448" s="38">
        <v>20</v>
      </c>
      <c r="H448" s="63">
        <v>3</v>
      </c>
      <c r="I448" s="63">
        <v>3.6</v>
      </c>
      <c r="J448" s="38">
        <v>200</v>
      </c>
      <c r="K448" s="38" t="s">
        <v>614</v>
      </c>
      <c r="L448" s="39" t="s">
        <v>613</v>
      </c>
      <c r="M448" s="39"/>
      <c r="N448" s="38">
        <v>60</v>
      </c>
      <c r="O448" s="7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52"/>
      <c r="Q448" s="452"/>
      <c r="R448" s="452"/>
      <c r="S448" s="453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IFERROR(IF(X448=0,"",ROUNDUP(X448/H448,0)*0.00627),"")</f>
        <v/>
      </c>
      <c r="Z448" s="69" t="s">
        <v>48</v>
      </c>
      <c r="AA448" s="70" t="s">
        <v>48</v>
      </c>
      <c r="AE448" s="80"/>
      <c r="BB448" s="333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x14ac:dyDescent="0.2">
      <c r="A449" s="458"/>
      <c r="B449" s="458"/>
      <c r="C449" s="458"/>
      <c r="D449" s="458"/>
      <c r="E449" s="458"/>
      <c r="F449" s="458"/>
      <c r="G449" s="458"/>
      <c r="H449" s="458"/>
      <c r="I449" s="458"/>
      <c r="J449" s="458"/>
      <c r="K449" s="458"/>
      <c r="L449" s="458"/>
      <c r="M449" s="458"/>
      <c r="N449" s="459"/>
      <c r="O449" s="455" t="s">
        <v>43</v>
      </c>
      <c r="P449" s="456"/>
      <c r="Q449" s="456"/>
      <c r="R449" s="456"/>
      <c r="S449" s="456"/>
      <c r="T449" s="456"/>
      <c r="U449" s="457"/>
      <c r="V449" s="43" t="s">
        <v>42</v>
      </c>
      <c r="W449" s="44">
        <f>IFERROR(W448/H448,"0")</f>
        <v>0</v>
      </c>
      <c r="X449" s="44">
        <f>IFERROR(X448/H448,"0")</f>
        <v>0</v>
      </c>
      <c r="Y449" s="44">
        <f>IFERROR(IF(Y448="",0,Y448),"0")</f>
        <v>0</v>
      </c>
      <c r="Z449" s="68"/>
      <c r="AA449" s="68"/>
    </row>
    <row r="450" spans="1:67" x14ac:dyDescent="0.2">
      <c r="A450" s="458"/>
      <c r="B450" s="458"/>
      <c r="C450" s="458"/>
      <c r="D450" s="458"/>
      <c r="E450" s="458"/>
      <c r="F450" s="458"/>
      <c r="G450" s="458"/>
      <c r="H450" s="458"/>
      <c r="I450" s="458"/>
      <c r="J450" s="458"/>
      <c r="K450" s="458"/>
      <c r="L450" s="458"/>
      <c r="M450" s="458"/>
      <c r="N450" s="459"/>
      <c r="O450" s="455" t="s">
        <v>43</v>
      </c>
      <c r="P450" s="456"/>
      <c r="Q450" s="456"/>
      <c r="R450" s="456"/>
      <c r="S450" s="456"/>
      <c r="T450" s="456"/>
      <c r="U450" s="457"/>
      <c r="V450" s="43" t="s">
        <v>0</v>
      </c>
      <c r="W450" s="44">
        <f>IFERROR(SUM(W448:W448),"0")</f>
        <v>0</v>
      </c>
      <c r="X450" s="44">
        <f>IFERROR(SUM(X448:X448),"0")</f>
        <v>0</v>
      </c>
      <c r="Y450" s="43"/>
      <c r="Z450" s="68"/>
      <c r="AA450" s="68"/>
    </row>
    <row r="451" spans="1:67" ht="16.5" customHeight="1" x14ac:dyDescent="0.25">
      <c r="A451" s="448" t="s">
        <v>647</v>
      </c>
      <c r="B451" s="448"/>
      <c r="C451" s="448"/>
      <c r="D451" s="448"/>
      <c r="E451" s="448"/>
      <c r="F451" s="448"/>
      <c r="G451" s="448"/>
      <c r="H451" s="448"/>
      <c r="I451" s="448"/>
      <c r="J451" s="448"/>
      <c r="K451" s="448"/>
      <c r="L451" s="448"/>
      <c r="M451" s="448"/>
      <c r="N451" s="448"/>
      <c r="O451" s="448"/>
      <c r="P451" s="448"/>
      <c r="Q451" s="448"/>
      <c r="R451" s="448"/>
      <c r="S451" s="448"/>
      <c r="T451" s="448"/>
      <c r="U451" s="448"/>
      <c r="V451" s="448"/>
      <c r="W451" s="448"/>
      <c r="X451" s="448"/>
      <c r="Y451" s="448"/>
      <c r="Z451" s="66"/>
      <c r="AA451" s="66"/>
    </row>
    <row r="452" spans="1:67" ht="14.25" customHeight="1" x14ac:dyDescent="0.25">
      <c r="A452" s="449" t="s">
        <v>77</v>
      </c>
      <c r="B452" s="449"/>
      <c r="C452" s="449"/>
      <c r="D452" s="449"/>
      <c r="E452" s="449"/>
      <c r="F452" s="449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/>
      <c r="Q452" s="449"/>
      <c r="R452" s="449"/>
      <c r="S452" s="449"/>
      <c r="T452" s="449"/>
      <c r="U452" s="449"/>
      <c r="V452" s="449"/>
      <c r="W452" s="449"/>
      <c r="X452" s="449"/>
      <c r="Y452" s="449"/>
      <c r="Z452" s="67"/>
      <c r="AA452" s="67"/>
    </row>
    <row r="453" spans="1:67" ht="27" customHeight="1" x14ac:dyDescent="0.25">
      <c r="A453" s="64" t="s">
        <v>648</v>
      </c>
      <c r="B453" s="64" t="s">
        <v>649</v>
      </c>
      <c r="C453" s="37">
        <v>4301031294</v>
      </c>
      <c r="D453" s="450">
        <v>4680115885189</v>
      </c>
      <c r="E453" s="450"/>
      <c r="F453" s="63">
        <v>0.2</v>
      </c>
      <c r="G453" s="38">
        <v>6</v>
      </c>
      <c r="H453" s="63">
        <v>1.2</v>
      </c>
      <c r="I453" s="63">
        <v>1.3720000000000001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7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52"/>
      <c r="Q453" s="452"/>
      <c r="R453" s="452"/>
      <c r="S453" s="453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4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650</v>
      </c>
      <c r="B454" s="64" t="s">
        <v>651</v>
      </c>
      <c r="C454" s="37">
        <v>4301031293</v>
      </c>
      <c r="D454" s="450">
        <v>4680115885172</v>
      </c>
      <c r="E454" s="450"/>
      <c r="F454" s="63">
        <v>0.2</v>
      </c>
      <c r="G454" s="38">
        <v>6</v>
      </c>
      <c r="H454" s="63">
        <v>1.2</v>
      </c>
      <c r="I454" s="63">
        <v>1.3</v>
      </c>
      <c r="J454" s="38">
        <v>234</v>
      </c>
      <c r="K454" s="38" t="s">
        <v>84</v>
      </c>
      <c r="L454" s="39" t="s">
        <v>80</v>
      </c>
      <c r="M454" s="39"/>
      <c r="N454" s="38">
        <v>40</v>
      </c>
      <c r="O454" s="7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52"/>
      <c r="Q454" s="452"/>
      <c r="R454" s="452"/>
      <c r="S454" s="453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5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ht="27" customHeight="1" x14ac:dyDescent="0.25">
      <c r="A455" s="64" t="s">
        <v>652</v>
      </c>
      <c r="B455" s="64" t="s">
        <v>653</v>
      </c>
      <c r="C455" s="37">
        <v>4301031291</v>
      </c>
      <c r="D455" s="450">
        <v>4680115885110</v>
      </c>
      <c r="E455" s="450"/>
      <c r="F455" s="63">
        <v>0.2</v>
      </c>
      <c r="G455" s="38">
        <v>6</v>
      </c>
      <c r="H455" s="63">
        <v>1.2</v>
      </c>
      <c r="I455" s="63">
        <v>2.02</v>
      </c>
      <c r="J455" s="38">
        <v>234</v>
      </c>
      <c r="K455" s="38" t="s">
        <v>84</v>
      </c>
      <c r="L455" s="39" t="s">
        <v>80</v>
      </c>
      <c r="M455" s="39"/>
      <c r="N455" s="38">
        <v>35</v>
      </c>
      <c r="O455" s="71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52"/>
      <c r="Q455" s="452"/>
      <c r="R455" s="452"/>
      <c r="S455" s="453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6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x14ac:dyDescent="0.2">
      <c r="A456" s="458"/>
      <c r="B456" s="458"/>
      <c r="C456" s="458"/>
      <c r="D456" s="458"/>
      <c r="E456" s="458"/>
      <c r="F456" s="458"/>
      <c r="G456" s="458"/>
      <c r="H456" s="458"/>
      <c r="I456" s="458"/>
      <c r="J456" s="458"/>
      <c r="K456" s="458"/>
      <c r="L456" s="458"/>
      <c r="M456" s="458"/>
      <c r="N456" s="459"/>
      <c r="O456" s="455" t="s">
        <v>43</v>
      </c>
      <c r="P456" s="456"/>
      <c r="Q456" s="456"/>
      <c r="R456" s="456"/>
      <c r="S456" s="456"/>
      <c r="T456" s="456"/>
      <c r="U456" s="457"/>
      <c r="V456" s="43" t="s">
        <v>42</v>
      </c>
      <c r="W456" s="44">
        <f>IFERROR(W453/H453,"0")+IFERROR(W454/H454,"0")+IFERROR(W455/H455,"0")</f>
        <v>0</v>
      </c>
      <c r="X456" s="44">
        <f>IFERROR(X453/H453,"0")+IFERROR(X454/H454,"0")+IFERROR(X455/H455,"0")</f>
        <v>0</v>
      </c>
      <c r="Y456" s="44">
        <f>IFERROR(IF(Y453="",0,Y453),"0")+IFERROR(IF(Y454="",0,Y454),"0")+IFERROR(IF(Y455="",0,Y455),"0")</f>
        <v>0</v>
      </c>
      <c r="Z456" s="68"/>
      <c r="AA456" s="68"/>
    </row>
    <row r="457" spans="1:67" x14ac:dyDescent="0.2">
      <c r="A457" s="458"/>
      <c r="B457" s="458"/>
      <c r="C457" s="458"/>
      <c r="D457" s="458"/>
      <c r="E457" s="458"/>
      <c r="F457" s="458"/>
      <c r="G457" s="458"/>
      <c r="H457" s="458"/>
      <c r="I457" s="458"/>
      <c r="J457" s="458"/>
      <c r="K457" s="458"/>
      <c r="L457" s="458"/>
      <c r="M457" s="458"/>
      <c r="N457" s="459"/>
      <c r="O457" s="455" t="s">
        <v>43</v>
      </c>
      <c r="P457" s="456"/>
      <c r="Q457" s="456"/>
      <c r="R457" s="456"/>
      <c r="S457" s="456"/>
      <c r="T457" s="456"/>
      <c r="U457" s="457"/>
      <c r="V457" s="43" t="s">
        <v>0</v>
      </c>
      <c r="W457" s="44">
        <f>IFERROR(SUM(W453:W455),"0")</f>
        <v>0</v>
      </c>
      <c r="X457" s="44">
        <f>IFERROR(SUM(X453:X455),"0")</f>
        <v>0</v>
      </c>
      <c r="Y457" s="43"/>
      <c r="Z457" s="68"/>
      <c r="AA457" s="68"/>
    </row>
    <row r="458" spans="1:67" ht="16.5" customHeight="1" x14ac:dyDescent="0.25">
      <c r="A458" s="448" t="s">
        <v>654</v>
      </c>
      <c r="B458" s="448"/>
      <c r="C458" s="448"/>
      <c r="D458" s="448"/>
      <c r="E458" s="448"/>
      <c r="F458" s="448"/>
      <c r="G458" s="448"/>
      <c r="H458" s="448"/>
      <c r="I458" s="448"/>
      <c r="J458" s="448"/>
      <c r="K458" s="448"/>
      <c r="L458" s="448"/>
      <c r="M458" s="448"/>
      <c r="N458" s="448"/>
      <c r="O458" s="448"/>
      <c r="P458" s="448"/>
      <c r="Q458" s="448"/>
      <c r="R458" s="448"/>
      <c r="S458" s="448"/>
      <c r="T458" s="448"/>
      <c r="U458" s="448"/>
      <c r="V458" s="448"/>
      <c r="W458" s="448"/>
      <c r="X458" s="448"/>
      <c r="Y458" s="448"/>
      <c r="Z458" s="66"/>
      <c r="AA458" s="66"/>
    </row>
    <row r="459" spans="1:67" ht="14.25" customHeight="1" x14ac:dyDescent="0.25">
      <c r="A459" s="449" t="s">
        <v>77</v>
      </c>
      <c r="B459" s="449"/>
      <c r="C459" s="449"/>
      <c r="D459" s="449"/>
      <c r="E459" s="449"/>
      <c r="F459" s="449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/>
      <c r="Q459" s="449"/>
      <c r="R459" s="449"/>
      <c r="S459" s="449"/>
      <c r="T459" s="449"/>
      <c r="U459" s="449"/>
      <c r="V459" s="449"/>
      <c r="W459" s="449"/>
      <c r="X459" s="449"/>
      <c r="Y459" s="449"/>
      <c r="Z459" s="67"/>
      <c r="AA459" s="67"/>
    </row>
    <row r="460" spans="1:67" ht="27" customHeight="1" x14ac:dyDescent="0.25">
      <c r="A460" s="64" t="s">
        <v>655</v>
      </c>
      <c r="B460" s="64" t="s">
        <v>656</v>
      </c>
      <c r="C460" s="37">
        <v>4301031365</v>
      </c>
      <c r="D460" s="450">
        <v>4680115885738</v>
      </c>
      <c r="E460" s="450"/>
      <c r="F460" s="63">
        <v>1</v>
      </c>
      <c r="G460" s="38">
        <v>4</v>
      </c>
      <c r="H460" s="63">
        <v>4</v>
      </c>
      <c r="I460" s="63">
        <v>4.3600000000000003</v>
      </c>
      <c r="J460" s="38">
        <v>104</v>
      </c>
      <c r="K460" s="38" t="s">
        <v>122</v>
      </c>
      <c r="L460" s="39" t="s">
        <v>80</v>
      </c>
      <c r="M460" s="39"/>
      <c r="N460" s="38">
        <v>40</v>
      </c>
      <c r="O460" s="714" t="s">
        <v>657</v>
      </c>
      <c r="P460" s="452"/>
      <c r="Q460" s="452"/>
      <c r="R460" s="452"/>
      <c r="S460" s="453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IFERROR(IF(X460=0,"",ROUNDUP(X460/H460,0)*0.01196),"")</f>
        <v/>
      </c>
      <c r="Z460" s="69" t="s">
        <v>48</v>
      </c>
      <c r="AA460" s="70" t="s">
        <v>48</v>
      </c>
      <c r="AE460" s="80"/>
      <c r="BB460" s="337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customHeight="1" x14ac:dyDescent="0.25">
      <c r="A461" s="64" t="s">
        <v>658</v>
      </c>
      <c r="B461" s="64" t="s">
        <v>659</v>
      </c>
      <c r="C461" s="37">
        <v>4301031261</v>
      </c>
      <c r="D461" s="450">
        <v>4680115885103</v>
      </c>
      <c r="E461" s="450"/>
      <c r="F461" s="63">
        <v>0.27</v>
      </c>
      <c r="G461" s="38">
        <v>6</v>
      </c>
      <c r="H461" s="63">
        <v>1.62</v>
      </c>
      <c r="I461" s="63">
        <v>1.82</v>
      </c>
      <c r="J461" s="38">
        <v>156</v>
      </c>
      <c r="K461" s="38" t="s">
        <v>81</v>
      </c>
      <c r="L461" s="39" t="s">
        <v>80</v>
      </c>
      <c r="M461" s="39"/>
      <c r="N461" s="38">
        <v>40</v>
      </c>
      <c r="O461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52"/>
      <c r="Q461" s="452"/>
      <c r="R461" s="452"/>
      <c r="S461" s="453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IFERROR(IF(X461=0,"",ROUNDUP(X461/H461,0)*0.00753),"")</f>
        <v/>
      </c>
      <c r="Z461" s="69" t="s">
        <v>48</v>
      </c>
      <c r="AA461" s="70" t="s">
        <v>48</v>
      </c>
      <c r="AE461" s="80"/>
      <c r="BB461" s="338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458"/>
      <c r="B462" s="458"/>
      <c r="C462" s="458"/>
      <c r="D462" s="458"/>
      <c r="E462" s="458"/>
      <c r="F462" s="458"/>
      <c r="G462" s="458"/>
      <c r="H462" s="458"/>
      <c r="I462" s="458"/>
      <c r="J462" s="458"/>
      <c r="K462" s="458"/>
      <c r="L462" s="458"/>
      <c r="M462" s="458"/>
      <c r="N462" s="459"/>
      <c r="O462" s="455" t="s">
        <v>43</v>
      </c>
      <c r="P462" s="456"/>
      <c r="Q462" s="456"/>
      <c r="R462" s="456"/>
      <c r="S462" s="456"/>
      <c r="T462" s="456"/>
      <c r="U462" s="457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x14ac:dyDescent="0.2">
      <c r="A463" s="458"/>
      <c r="B463" s="458"/>
      <c r="C463" s="458"/>
      <c r="D463" s="458"/>
      <c r="E463" s="458"/>
      <c r="F463" s="458"/>
      <c r="G463" s="458"/>
      <c r="H463" s="458"/>
      <c r="I463" s="458"/>
      <c r="J463" s="458"/>
      <c r="K463" s="458"/>
      <c r="L463" s="458"/>
      <c r="M463" s="458"/>
      <c r="N463" s="459"/>
      <c r="O463" s="455" t="s">
        <v>43</v>
      </c>
      <c r="P463" s="456"/>
      <c r="Q463" s="456"/>
      <c r="R463" s="456"/>
      <c r="S463" s="456"/>
      <c r="T463" s="456"/>
      <c r="U463" s="457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customHeight="1" x14ac:dyDescent="0.25">
      <c r="A464" s="449" t="s">
        <v>226</v>
      </c>
      <c r="B464" s="449"/>
      <c r="C464" s="449"/>
      <c r="D464" s="449"/>
      <c r="E464" s="449"/>
      <c r="F464" s="449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/>
      <c r="Q464" s="449"/>
      <c r="R464" s="449"/>
      <c r="S464" s="449"/>
      <c r="T464" s="449"/>
      <c r="U464" s="449"/>
      <c r="V464" s="449"/>
      <c r="W464" s="449"/>
      <c r="X464" s="449"/>
      <c r="Y464" s="449"/>
      <c r="Z464" s="67"/>
      <c r="AA464" s="67"/>
    </row>
    <row r="465" spans="1:67" ht="27" customHeight="1" x14ac:dyDescent="0.25">
      <c r="A465" s="64" t="s">
        <v>660</v>
      </c>
      <c r="B465" s="64" t="s">
        <v>661</v>
      </c>
      <c r="C465" s="37">
        <v>4301060412</v>
      </c>
      <c r="D465" s="450">
        <v>4680115885509</v>
      </c>
      <c r="E465" s="450"/>
      <c r="F465" s="63">
        <v>0.27</v>
      </c>
      <c r="G465" s="38">
        <v>6</v>
      </c>
      <c r="H465" s="63">
        <v>1.62</v>
      </c>
      <c r="I465" s="63">
        <v>1.8859999999999999</v>
      </c>
      <c r="J465" s="38">
        <v>156</v>
      </c>
      <c r="K465" s="38" t="s">
        <v>81</v>
      </c>
      <c r="L465" s="39" t="s">
        <v>80</v>
      </c>
      <c r="M465" s="39"/>
      <c r="N465" s="38">
        <v>35</v>
      </c>
      <c r="O465" s="716" t="s">
        <v>662</v>
      </c>
      <c r="P465" s="452"/>
      <c r="Q465" s="452"/>
      <c r="R465" s="452"/>
      <c r="S465" s="453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IFERROR(IF(X465=0,"",ROUNDUP(X465/H465,0)*0.00753),"")</f>
        <v/>
      </c>
      <c r="Z465" s="69" t="s">
        <v>48</v>
      </c>
      <c r="AA465" s="70" t="s">
        <v>48</v>
      </c>
      <c r="AE465" s="80"/>
      <c r="BB465" s="339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58"/>
      <c r="B466" s="458"/>
      <c r="C466" s="458"/>
      <c r="D466" s="458"/>
      <c r="E466" s="458"/>
      <c r="F466" s="458"/>
      <c r="G466" s="458"/>
      <c r="H466" s="458"/>
      <c r="I466" s="458"/>
      <c r="J466" s="458"/>
      <c r="K466" s="458"/>
      <c r="L466" s="458"/>
      <c r="M466" s="458"/>
      <c r="N466" s="459"/>
      <c r="O466" s="455" t="s">
        <v>43</v>
      </c>
      <c r="P466" s="456"/>
      <c r="Q466" s="456"/>
      <c r="R466" s="456"/>
      <c r="S466" s="456"/>
      <c r="T466" s="456"/>
      <c r="U466" s="457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458"/>
      <c r="B467" s="458"/>
      <c r="C467" s="458"/>
      <c r="D467" s="458"/>
      <c r="E467" s="458"/>
      <c r="F467" s="458"/>
      <c r="G467" s="458"/>
      <c r="H467" s="458"/>
      <c r="I467" s="458"/>
      <c r="J467" s="458"/>
      <c r="K467" s="458"/>
      <c r="L467" s="458"/>
      <c r="M467" s="458"/>
      <c r="N467" s="459"/>
      <c r="O467" s="455" t="s">
        <v>43</v>
      </c>
      <c r="P467" s="456"/>
      <c r="Q467" s="456"/>
      <c r="R467" s="456"/>
      <c r="S467" s="456"/>
      <c r="T467" s="456"/>
      <c r="U467" s="457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27.75" customHeight="1" x14ac:dyDescent="0.2">
      <c r="A468" s="447" t="s">
        <v>663</v>
      </c>
      <c r="B468" s="447"/>
      <c r="C468" s="447"/>
      <c r="D468" s="447"/>
      <c r="E468" s="447"/>
      <c r="F468" s="447"/>
      <c r="G468" s="447"/>
      <c r="H468" s="447"/>
      <c r="I468" s="447"/>
      <c r="J468" s="447"/>
      <c r="K468" s="447"/>
      <c r="L468" s="447"/>
      <c r="M468" s="447"/>
      <c r="N468" s="447"/>
      <c r="O468" s="447"/>
      <c r="P468" s="447"/>
      <c r="Q468" s="447"/>
      <c r="R468" s="447"/>
      <c r="S468" s="447"/>
      <c r="T468" s="447"/>
      <c r="U468" s="447"/>
      <c r="V468" s="447"/>
      <c r="W468" s="447"/>
      <c r="X468" s="447"/>
      <c r="Y468" s="447"/>
      <c r="Z468" s="55"/>
      <c r="AA468" s="55"/>
    </row>
    <row r="469" spans="1:67" ht="16.5" customHeight="1" x14ac:dyDescent="0.25">
      <c r="A469" s="448" t="s">
        <v>663</v>
      </c>
      <c r="B469" s="448"/>
      <c r="C469" s="448"/>
      <c r="D469" s="448"/>
      <c r="E469" s="448"/>
      <c r="F469" s="448"/>
      <c r="G469" s="448"/>
      <c r="H469" s="448"/>
      <c r="I469" s="448"/>
      <c r="J469" s="448"/>
      <c r="K469" s="448"/>
      <c r="L469" s="448"/>
      <c r="M469" s="448"/>
      <c r="N469" s="448"/>
      <c r="O469" s="448"/>
      <c r="P469" s="448"/>
      <c r="Q469" s="448"/>
      <c r="R469" s="448"/>
      <c r="S469" s="448"/>
      <c r="T469" s="448"/>
      <c r="U469" s="448"/>
      <c r="V469" s="448"/>
      <c r="W469" s="448"/>
      <c r="X469" s="448"/>
      <c r="Y469" s="448"/>
      <c r="Z469" s="66"/>
      <c r="AA469" s="66"/>
    </row>
    <row r="470" spans="1:67" ht="14.25" customHeight="1" x14ac:dyDescent="0.25">
      <c r="A470" s="449" t="s">
        <v>126</v>
      </c>
      <c r="B470" s="449"/>
      <c r="C470" s="449"/>
      <c r="D470" s="449"/>
      <c r="E470" s="449"/>
      <c r="F470" s="449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/>
      <c r="Q470" s="449"/>
      <c r="R470" s="449"/>
      <c r="S470" s="449"/>
      <c r="T470" s="449"/>
      <c r="U470" s="449"/>
      <c r="V470" s="449"/>
      <c r="W470" s="449"/>
      <c r="X470" s="449"/>
      <c r="Y470" s="449"/>
      <c r="Z470" s="67"/>
      <c r="AA470" s="67"/>
    </row>
    <row r="471" spans="1:67" ht="27" customHeight="1" x14ac:dyDescent="0.25">
      <c r="A471" s="64" t="s">
        <v>664</v>
      </c>
      <c r="B471" s="64" t="s">
        <v>665</v>
      </c>
      <c r="C471" s="37">
        <v>4301011795</v>
      </c>
      <c r="D471" s="450">
        <v>4607091389067</v>
      </c>
      <c r="E471" s="450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122</v>
      </c>
      <c r="L471" s="39" t="s">
        <v>121</v>
      </c>
      <c r="M471" s="39"/>
      <c r="N471" s="38">
        <v>60</v>
      </c>
      <c r="O471" s="7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52"/>
      <c r="Q471" s="452"/>
      <c r="R471" s="452"/>
      <c r="S471" s="453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ref="X471:X480" si="77">IFERROR(IF(W471="",0,CEILING((W471/$H471),1)*$H471),"")</f>
        <v>0</v>
      </c>
      <c r="Y471" s="42" t="str">
        <f t="shared" ref="Y471:Y476" si="78">IFERROR(IF(X471=0,"",ROUNDUP(X471/H471,0)*0.01196),"")</f>
        <v/>
      </c>
      <c r="Z471" s="69" t="s">
        <v>48</v>
      </c>
      <c r="AA471" s="70" t="s">
        <v>48</v>
      </c>
      <c r="AE471" s="80"/>
      <c r="BB471" s="340" t="s">
        <v>67</v>
      </c>
      <c r="BL471" s="80">
        <f t="shared" ref="BL471:BL480" si="79">IFERROR(W471*I471/H471,"0")</f>
        <v>0</v>
      </c>
      <c r="BM471" s="80">
        <f t="shared" ref="BM471:BM480" si="80">IFERROR(X471*I471/H471,"0")</f>
        <v>0</v>
      </c>
      <c r="BN471" s="80">
        <f t="shared" ref="BN471:BN480" si="81">IFERROR(1/J471*(W471/H471),"0")</f>
        <v>0</v>
      </c>
      <c r="BO471" s="80">
        <f t="shared" ref="BO471:BO480" si="82">IFERROR(1/J471*(X471/H471),"0")</f>
        <v>0</v>
      </c>
    </row>
    <row r="472" spans="1:67" ht="27" customHeight="1" x14ac:dyDescent="0.25">
      <c r="A472" s="64" t="s">
        <v>666</v>
      </c>
      <c r="B472" s="64" t="s">
        <v>667</v>
      </c>
      <c r="C472" s="37">
        <v>4301011376</v>
      </c>
      <c r="D472" s="450">
        <v>4680115885226</v>
      </c>
      <c r="E472" s="450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122</v>
      </c>
      <c r="L472" s="39" t="s">
        <v>141</v>
      </c>
      <c r="M472" s="39"/>
      <c r="N472" s="38">
        <v>60</v>
      </c>
      <c r="O472" s="7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452"/>
      <c r="Q472" s="452"/>
      <c r="R472" s="452"/>
      <c r="S472" s="453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77"/>
        <v>0</v>
      </c>
      <c r="Y472" s="42" t="str">
        <f t="shared" si="78"/>
        <v/>
      </c>
      <c r="Z472" s="69" t="s">
        <v>48</v>
      </c>
      <c r="AA472" s="70" t="s">
        <v>48</v>
      </c>
      <c r="AE472" s="80"/>
      <c r="BB472" s="341" t="s">
        <v>67</v>
      </c>
      <c r="BL472" s="80">
        <f t="shared" si="79"/>
        <v>0</v>
      </c>
      <c r="BM472" s="80">
        <f t="shared" si="80"/>
        <v>0</v>
      </c>
      <c r="BN472" s="80">
        <f t="shared" si="81"/>
        <v>0</v>
      </c>
      <c r="BO472" s="80">
        <f t="shared" si="82"/>
        <v>0</v>
      </c>
    </row>
    <row r="473" spans="1:67" ht="27" customHeight="1" x14ac:dyDescent="0.25">
      <c r="A473" s="64" t="s">
        <v>668</v>
      </c>
      <c r="B473" s="64" t="s">
        <v>669</v>
      </c>
      <c r="C473" s="37">
        <v>4301011961</v>
      </c>
      <c r="D473" s="450">
        <v>4680115885271</v>
      </c>
      <c r="E473" s="450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122</v>
      </c>
      <c r="L473" s="39" t="s">
        <v>121</v>
      </c>
      <c r="M473" s="39"/>
      <c r="N473" s="38">
        <v>60</v>
      </c>
      <c r="O473" s="719" t="s">
        <v>670</v>
      </c>
      <c r="P473" s="452"/>
      <c r="Q473" s="452"/>
      <c r="R473" s="452"/>
      <c r="S473" s="453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77"/>
        <v>0</v>
      </c>
      <c r="Y473" s="42" t="str">
        <f t="shared" si="78"/>
        <v/>
      </c>
      <c r="Z473" s="69" t="s">
        <v>48</v>
      </c>
      <c r="AA473" s="70" t="s">
        <v>48</v>
      </c>
      <c r="AE473" s="80"/>
      <c r="BB473" s="342" t="s">
        <v>67</v>
      </c>
      <c r="BL473" s="80">
        <f t="shared" si="79"/>
        <v>0</v>
      </c>
      <c r="BM473" s="80">
        <f t="shared" si="80"/>
        <v>0</v>
      </c>
      <c r="BN473" s="80">
        <f t="shared" si="81"/>
        <v>0</v>
      </c>
      <c r="BO473" s="80">
        <f t="shared" si="82"/>
        <v>0</v>
      </c>
    </row>
    <row r="474" spans="1:67" ht="16.5" customHeight="1" x14ac:dyDescent="0.25">
      <c r="A474" s="64" t="s">
        <v>671</v>
      </c>
      <c r="B474" s="64" t="s">
        <v>672</v>
      </c>
      <c r="C474" s="37">
        <v>4301011774</v>
      </c>
      <c r="D474" s="450">
        <v>4680115884502</v>
      </c>
      <c r="E474" s="450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122</v>
      </c>
      <c r="L474" s="39" t="s">
        <v>121</v>
      </c>
      <c r="M474" s="39"/>
      <c r="N474" s="38">
        <v>60</v>
      </c>
      <c r="O474" s="7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452"/>
      <c r="Q474" s="452"/>
      <c r="R474" s="452"/>
      <c r="S474" s="453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77"/>
        <v>0</v>
      </c>
      <c r="Y474" s="42" t="str">
        <f t="shared" si="78"/>
        <v/>
      </c>
      <c r="Z474" s="69" t="s">
        <v>48</v>
      </c>
      <c r="AA474" s="70" t="s">
        <v>48</v>
      </c>
      <c r="AE474" s="80"/>
      <c r="BB474" s="343" t="s">
        <v>67</v>
      </c>
      <c r="BL474" s="80">
        <f t="shared" si="79"/>
        <v>0</v>
      </c>
      <c r="BM474" s="80">
        <f t="shared" si="80"/>
        <v>0</v>
      </c>
      <c r="BN474" s="80">
        <f t="shared" si="81"/>
        <v>0</v>
      </c>
      <c r="BO474" s="80">
        <f t="shared" si="82"/>
        <v>0</v>
      </c>
    </row>
    <row r="475" spans="1:67" ht="27" customHeight="1" x14ac:dyDescent="0.25">
      <c r="A475" s="64" t="s">
        <v>673</v>
      </c>
      <c r="B475" s="64" t="s">
        <v>674</v>
      </c>
      <c r="C475" s="37">
        <v>4301011771</v>
      </c>
      <c r="D475" s="450">
        <v>4607091389104</v>
      </c>
      <c r="E475" s="450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122</v>
      </c>
      <c r="L475" s="39" t="s">
        <v>121</v>
      </c>
      <c r="M475" s="39"/>
      <c r="N475" s="38">
        <v>60</v>
      </c>
      <c r="O475" s="7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452"/>
      <c r="Q475" s="452"/>
      <c r="R475" s="452"/>
      <c r="S475" s="453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77"/>
        <v>0</v>
      </c>
      <c r="Y475" s="42" t="str">
        <f t="shared" si="78"/>
        <v/>
      </c>
      <c r="Z475" s="69" t="s">
        <v>48</v>
      </c>
      <c r="AA475" s="70" t="s">
        <v>48</v>
      </c>
      <c r="AE475" s="80"/>
      <c r="BB475" s="344" t="s">
        <v>67</v>
      </c>
      <c r="BL475" s="80">
        <f t="shared" si="79"/>
        <v>0</v>
      </c>
      <c r="BM475" s="80">
        <f t="shared" si="80"/>
        <v>0</v>
      </c>
      <c r="BN475" s="80">
        <f t="shared" si="81"/>
        <v>0</v>
      </c>
      <c r="BO475" s="80">
        <f t="shared" si="82"/>
        <v>0</v>
      </c>
    </row>
    <row r="476" spans="1:67" ht="16.5" customHeight="1" x14ac:dyDescent="0.25">
      <c r="A476" s="64" t="s">
        <v>675</v>
      </c>
      <c r="B476" s="64" t="s">
        <v>676</v>
      </c>
      <c r="C476" s="37">
        <v>4301011799</v>
      </c>
      <c r="D476" s="450">
        <v>4680115884519</v>
      </c>
      <c r="E476" s="450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122</v>
      </c>
      <c r="L476" s="39" t="s">
        <v>141</v>
      </c>
      <c r="M476" s="39"/>
      <c r="N476" s="38">
        <v>60</v>
      </c>
      <c r="O476" s="7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452"/>
      <c r="Q476" s="452"/>
      <c r="R476" s="452"/>
      <c r="S476" s="453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77"/>
        <v>0</v>
      </c>
      <c r="Y476" s="42" t="str">
        <f t="shared" si="78"/>
        <v/>
      </c>
      <c r="Z476" s="69" t="s">
        <v>48</v>
      </c>
      <c r="AA476" s="70" t="s">
        <v>48</v>
      </c>
      <c r="AE476" s="80"/>
      <c r="BB476" s="345" t="s">
        <v>67</v>
      </c>
      <c r="BL476" s="80">
        <f t="shared" si="79"/>
        <v>0</v>
      </c>
      <c r="BM476" s="80">
        <f t="shared" si="80"/>
        <v>0</v>
      </c>
      <c r="BN476" s="80">
        <f t="shared" si="81"/>
        <v>0</v>
      </c>
      <c r="BO476" s="80">
        <f t="shared" si="82"/>
        <v>0</v>
      </c>
    </row>
    <row r="477" spans="1:67" ht="27" customHeight="1" x14ac:dyDescent="0.25">
      <c r="A477" s="64" t="s">
        <v>677</v>
      </c>
      <c r="B477" s="64" t="s">
        <v>678</v>
      </c>
      <c r="C477" s="37">
        <v>4301011778</v>
      </c>
      <c r="D477" s="450">
        <v>4680115880603</v>
      </c>
      <c r="E477" s="450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121</v>
      </c>
      <c r="M477" s="39"/>
      <c r="N477" s="38">
        <v>60</v>
      </c>
      <c r="O477" s="7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452"/>
      <c r="Q477" s="452"/>
      <c r="R477" s="452"/>
      <c r="S477" s="453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77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6" t="s">
        <v>67</v>
      </c>
      <c r="BL477" s="80">
        <f t="shared" si="79"/>
        <v>0</v>
      </c>
      <c r="BM477" s="80">
        <f t="shared" si="80"/>
        <v>0</v>
      </c>
      <c r="BN477" s="80">
        <f t="shared" si="81"/>
        <v>0</v>
      </c>
      <c r="BO477" s="80">
        <f t="shared" si="82"/>
        <v>0</v>
      </c>
    </row>
    <row r="478" spans="1:67" ht="27" customHeight="1" x14ac:dyDescent="0.25">
      <c r="A478" s="64" t="s">
        <v>679</v>
      </c>
      <c r="B478" s="64" t="s">
        <v>680</v>
      </c>
      <c r="C478" s="37">
        <v>4301011959</v>
      </c>
      <c r="D478" s="450">
        <v>4680115882782</v>
      </c>
      <c r="E478" s="450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121</v>
      </c>
      <c r="M478" s="39"/>
      <c r="N478" s="38">
        <v>60</v>
      </c>
      <c r="O478" s="724" t="s">
        <v>681</v>
      </c>
      <c r="P478" s="452"/>
      <c r="Q478" s="452"/>
      <c r="R478" s="452"/>
      <c r="S478" s="453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77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7" t="s">
        <v>67</v>
      </c>
      <c r="BL478" s="80">
        <f t="shared" si="79"/>
        <v>0</v>
      </c>
      <c r="BM478" s="80">
        <f t="shared" si="80"/>
        <v>0</v>
      </c>
      <c r="BN478" s="80">
        <f t="shared" si="81"/>
        <v>0</v>
      </c>
      <c r="BO478" s="80">
        <f t="shared" si="82"/>
        <v>0</v>
      </c>
    </row>
    <row r="479" spans="1:67" ht="27" customHeight="1" x14ac:dyDescent="0.25">
      <c r="A479" s="64" t="s">
        <v>682</v>
      </c>
      <c r="B479" s="64" t="s">
        <v>683</v>
      </c>
      <c r="C479" s="37">
        <v>4301011190</v>
      </c>
      <c r="D479" s="450">
        <v>4607091389098</v>
      </c>
      <c r="E479" s="450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141</v>
      </c>
      <c r="M479" s="39"/>
      <c r="N479" s="38">
        <v>50</v>
      </c>
      <c r="O479" s="72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52"/>
      <c r="Q479" s="452"/>
      <c r="R479" s="452"/>
      <c r="S479" s="453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77"/>
        <v>0</v>
      </c>
      <c r="Y479" s="42" t="str">
        <f>IFERROR(IF(X479=0,"",ROUNDUP(X479/H479,0)*0.00753),"")</f>
        <v/>
      </c>
      <c r="Z479" s="69" t="s">
        <v>48</v>
      </c>
      <c r="AA479" s="70" t="s">
        <v>48</v>
      </c>
      <c r="AE479" s="80"/>
      <c r="BB479" s="348" t="s">
        <v>67</v>
      </c>
      <c r="BL479" s="80">
        <f t="shared" si="79"/>
        <v>0</v>
      </c>
      <c r="BM479" s="80">
        <f t="shared" si="80"/>
        <v>0</v>
      </c>
      <c r="BN479" s="80">
        <f t="shared" si="81"/>
        <v>0</v>
      </c>
      <c r="BO479" s="80">
        <f t="shared" si="82"/>
        <v>0</v>
      </c>
    </row>
    <row r="480" spans="1:67" ht="27" customHeight="1" x14ac:dyDescent="0.25">
      <c r="A480" s="64" t="s">
        <v>684</v>
      </c>
      <c r="B480" s="64" t="s">
        <v>685</v>
      </c>
      <c r="C480" s="37">
        <v>4301011784</v>
      </c>
      <c r="D480" s="450">
        <v>4607091389982</v>
      </c>
      <c r="E480" s="450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121</v>
      </c>
      <c r="M480" s="39"/>
      <c r="N480" s="38">
        <v>60</v>
      </c>
      <c r="O480" s="72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52"/>
      <c r="Q480" s="452"/>
      <c r="R480" s="452"/>
      <c r="S480" s="453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7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9" t="s">
        <v>67</v>
      </c>
      <c r="BL480" s="80">
        <f t="shared" si="79"/>
        <v>0</v>
      </c>
      <c r="BM480" s="80">
        <f t="shared" si="80"/>
        <v>0</v>
      </c>
      <c r="BN480" s="80">
        <f t="shared" si="81"/>
        <v>0</v>
      </c>
      <c r="BO480" s="80">
        <f t="shared" si="82"/>
        <v>0</v>
      </c>
    </row>
    <row r="481" spans="1:67" x14ac:dyDescent="0.2">
      <c r="A481" s="458"/>
      <c r="B481" s="458"/>
      <c r="C481" s="458"/>
      <c r="D481" s="458"/>
      <c r="E481" s="458"/>
      <c r="F481" s="458"/>
      <c r="G481" s="458"/>
      <c r="H481" s="458"/>
      <c r="I481" s="458"/>
      <c r="J481" s="458"/>
      <c r="K481" s="458"/>
      <c r="L481" s="458"/>
      <c r="M481" s="458"/>
      <c r="N481" s="459"/>
      <c r="O481" s="455" t="s">
        <v>43</v>
      </c>
      <c r="P481" s="456"/>
      <c r="Q481" s="456"/>
      <c r="R481" s="456"/>
      <c r="S481" s="456"/>
      <c r="T481" s="456"/>
      <c r="U481" s="457"/>
      <c r="V481" s="43" t="s">
        <v>42</v>
      </c>
      <c r="W481" s="44">
        <f>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44">
        <f>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4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68"/>
      <c r="AA481" s="68"/>
    </row>
    <row r="482" spans="1:67" x14ac:dyDescent="0.2">
      <c r="A482" s="458"/>
      <c r="B482" s="458"/>
      <c r="C482" s="458"/>
      <c r="D482" s="458"/>
      <c r="E482" s="458"/>
      <c r="F482" s="458"/>
      <c r="G482" s="458"/>
      <c r="H482" s="458"/>
      <c r="I482" s="458"/>
      <c r="J482" s="458"/>
      <c r="K482" s="458"/>
      <c r="L482" s="458"/>
      <c r="M482" s="458"/>
      <c r="N482" s="459"/>
      <c r="O482" s="455" t="s">
        <v>43</v>
      </c>
      <c r="P482" s="456"/>
      <c r="Q482" s="456"/>
      <c r="R482" s="456"/>
      <c r="S482" s="456"/>
      <c r="T482" s="456"/>
      <c r="U482" s="457"/>
      <c r="V482" s="43" t="s">
        <v>0</v>
      </c>
      <c r="W482" s="44">
        <f>IFERROR(SUM(W471:W480),"0")</f>
        <v>0</v>
      </c>
      <c r="X482" s="44">
        <f>IFERROR(SUM(X471:X480),"0")</f>
        <v>0</v>
      </c>
      <c r="Y482" s="43"/>
      <c r="Z482" s="68"/>
      <c r="AA482" s="68"/>
    </row>
    <row r="483" spans="1:67" ht="14.25" customHeight="1" x14ac:dyDescent="0.25">
      <c r="A483" s="449" t="s">
        <v>118</v>
      </c>
      <c r="B483" s="449"/>
      <c r="C483" s="449"/>
      <c r="D483" s="449"/>
      <c r="E483" s="449"/>
      <c r="F483" s="449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/>
      <c r="Q483" s="449"/>
      <c r="R483" s="449"/>
      <c r="S483" s="449"/>
      <c r="T483" s="449"/>
      <c r="U483" s="449"/>
      <c r="V483" s="449"/>
      <c r="W483" s="449"/>
      <c r="X483" s="449"/>
      <c r="Y483" s="449"/>
      <c r="Z483" s="67"/>
      <c r="AA483" s="67"/>
    </row>
    <row r="484" spans="1:67" ht="16.5" customHeight="1" x14ac:dyDescent="0.25">
      <c r="A484" s="64" t="s">
        <v>686</v>
      </c>
      <c r="B484" s="64" t="s">
        <v>687</v>
      </c>
      <c r="C484" s="37">
        <v>4301020222</v>
      </c>
      <c r="D484" s="450">
        <v>4607091388930</v>
      </c>
      <c r="E484" s="450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122</v>
      </c>
      <c r="L484" s="39" t="s">
        <v>121</v>
      </c>
      <c r="M484" s="39"/>
      <c r="N484" s="38">
        <v>55</v>
      </c>
      <c r="O484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52"/>
      <c r="Q484" s="452"/>
      <c r="R484" s="452"/>
      <c r="S484" s="453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0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customHeight="1" x14ac:dyDescent="0.25">
      <c r="A485" s="64" t="s">
        <v>688</v>
      </c>
      <c r="B485" s="64" t="s">
        <v>689</v>
      </c>
      <c r="C485" s="37">
        <v>4301020206</v>
      </c>
      <c r="D485" s="450">
        <v>4680115880054</v>
      </c>
      <c r="E485" s="450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121</v>
      </c>
      <c r="M485" s="39"/>
      <c r="N485" s="38">
        <v>55</v>
      </c>
      <c r="O485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52"/>
      <c r="Q485" s="452"/>
      <c r="R485" s="452"/>
      <c r="S485" s="453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1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58"/>
      <c r="B486" s="458"/>
      <c r="C486" s="458"/>
      <c r="D486" s="458"/>
      <c r="E486" s="458"/>
      <c r="F486" s="458"/>
      <c r="G486" s="458"/>
      <c r="H486" s="458"/>
      <c r="I486" s="458"/>
      <c r="J486" s="458"/>
      <c r="K486" s="458"/>
      <c r="L486" s="458"/>
      <c r="M486" s="458"/>
      <c r="N486" s="459"/>
      <c r="O486" s="455" t="s">
        <v>43</v>
      </c>
      <c r="P486" s="456"/>
      <c r="Q486" s="456"/>
      <c r="R486" s="456"/>
      <c r="S486" s="456"/>
      <c r="T486" s="456"/>
      <c r="U486" s="457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x14ac:dyDescent="0.2">
      <c r="A487" s="458"/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9"/>
      <c r="O487" s="455" t="s">
        <v>43</v>
      </c>
      <c r="P487" s="456"/>
      <c r="Q487" s="456"/>
      <c r="R487" s="456"/>
      <c r="S487" s="456"/>
      <c r="T487" s="456"/>
      <c r="U487" s="457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customHeight="1" x14ac:dyDescent="0.25">
      <c r="A488" s="449" t="s">
        <v>77</v>
      </c>
      <c r="B488" s="449"/>
      <c r="C488" s="449"/>
      <c r="D488" s="449"/>
      <c r="E488" s="449"/>
      <c r="F488" s="449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/>
      <c r="Q488" s="449"/>
      <c r="R488" s="449"/>
      <c r="S488" s="449"/>
      <c r="T488" s="449"/>
      <c r="U488" s="449"/>
      <c r="V488" s="449"/>
      <c r="W488" s="449"/>
      <c r="X488" s="449"/>
      <c r="Y488" s="449"/>
      <c r="Z488" s="67"/>
      <c r="AA488" s="67"/>
    </row>
    <row r="489" spans="1:67" ht="27" customHeight="1" x14ac:dyDescent="0.25">
      <c r="A489" s="64" t="s">
        <v>690</v>
      </c>
      <c r="B489" s="64" t="s">
        <v>691</v>
      </c>
      <c r="C489" s="37">
        <v>4301031252</v>
      </c>
      <c r="D489" s="450">
        <v>4680115883116</v>
      </c>
      <c r="E489" s="450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122</v>
      </c>
      <c r="L489" s="39" t="s">
        <v>121</v>
      </c>
      <c r="M489" s="39"/>
      <c r="N489" s="38">
        <v>60</v>
      </c>
      <c r="O489" s="7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52"/>
      <c r="Q489" s="452"/>
      <c r="R489" s="452"/>
      <c r="S489" s="453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83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2" t="s">
        <v>67</v>
      </c>
      <c r="BL489" s="80">
        <f t="shared" ref="BL489:BL494" si="84">IFERROR(W489*I489/H489,"0")</f>
        <v>0</v>
      </c>
      <c r="BM489" s="80">
        <f t="shared" ref="BM489:BM494" si="85">IFERROR(X489*I489/H489,"0")</f>
        <v>0</v>
      </c>
      <c r="BN489" s="80">
        <f t="shared" ref="BN489:BN494" si="86">IFERROR(1/J489*(W489/H489),"0")</f>
        <v>0</v>
      </c>
      <c r="BO489" s="80">
        <f t="shared" ref="BO489:BO494" si="87">IFERROR(1/J489*(X489/H489),"0")</f>
        <v>0</v>
      </c>
    </row>
    <row r="490" spans="1:67" ht="27" customHeight="1" x14ac:dyDescent="0.25">
      <c r="A490" s="64" t="s">
        <v>692</v>
      </c>
      <c r="B490" s="64" t="s">
        <v>693</v>
      </c>
      <c r="C490" s="37">
        <v>4301031248</v>
      </c>
      <c r="D490" s="450">
        <v>4680115883093</v>
      </c>
      <c r="E490" s="450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122</v>
      </c>
      <c r="L490" s="39" t="s">
        <v>80</v>
      </c>
      <c r="M490" s="39"/>
      <c r="N490" s="38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52"/>
      <c r="Q490" s="452"/>
      <c r="R490" s="452"/>
      <c r="S490" s="453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83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3" t="s">
        <v>67</v>
      </c>
      <c r="BL490" s="80">
        <f t="shared" si="84"/>
        <v>0</v>
      </c>
      <c r="BM490" s="80">
        <f t="shared" si="85"/>
        <v>0</v>
      </c>
      <c r="BN490" s="80">
        <f t="shared" si="86"/>
        <v>0</v>
      </c>
      <c r="BO490" s="80">
        <f t="shared" si="87"/>
        <v>0</v>
      </c>
    </row>
    <row r="491" spans="1:67" ht="27" customHeight="1" x14ac:dyDescent="0.25">
      <c r="A491" s="64" t="s">
        <v>694</v>
      </c>
      <c r="B491" s="64" t="s">
        <v>695</v>
      </c>
      <c r="C491" s="37">
        <v>4301031250</v>
      </c>
      <c r="D491" s="450">
        <v>4680115883109</v>
      </c>
      <c r="E491" s="450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122</v>
      </c>
      <c r="L491" s="39" t="s">
        <v>80</v>
      </c>
      <c r="M491" s="39"/>
      <c r="N491" s="38">
        <v>60</v>
      </c>
      <c r="O491" s="7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52"/>
      <c r="Q491" s="452"/>
      <c r="R491" s="452"/>
      <c r="S491" s="453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83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4" t="s">
        <v>67</v>
      </c>
      <c r="BL491" s="80">
        <f t="shared" si="84"/>
        <v>0</v>
      </c>
      <c r="BM491" s="80">
        <f t="shared" si="85"/>
        <v>0</v>
      </c>
      <c r="BN491" s="80">
        <f t="shared" si="86"/>
        <v>0</v>
      </c>
      <c r="BO491" s="80">
        <f t="shared" si="87"/>
        <v>0</v>
      </c>
    </row>
    <row r="492" spans="1:67" ht="27" customHeight="1" x14ac:dyDescent="0.25">
      <c r="A492" s="64" t="s">
        <v>696</v>
      </c>
      <c r="B492" s="64" t="s">
        <v>697</v>
      </c>
      <c r="C492" s="37">
        <v>4301031249</v>
      </c>
      <c r="D492" s="450">
        <v>4680115882072</v>
      </c>
      <c r="E492" s="450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121</v>
      </c>
      <c r="M492" s="39"/>
      <c r="N492" s="38">
        <v>60</v>
      </c>
      <c r="O492" s="7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52"/>
      <c r="Q492" s="452"/>
      <c r="R492" s="452"/>
      <c r="S492" s="453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3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5" t="s">
        <v>67</v>
      </c>
      <c r="BL492" s="80">
        <f t="shared" si="84"/>
        <v>0</v>
      </c>
      <c r="BM492" s="80">
        <f t="shared" si="85"/>
        <v>0</v>
      </c>
      <c r="BN492" s="80">
        <f t="shared" si="86"/>
        <v>0</v>
      </c>
      <c r="BO492" s="80">
        <f t="shared" si="87"/>
        <v>0</v>
      </c>
    </row>
    <row r="493" spans="1:67" ht="27" customHeight="1" x14ac:dyDescent="0.25">
      <c r="A493" s="64" t="s">
        <v>698</v>
      </c>
      <c r="B493" s="64" t="s">
        <v>699</v>
      </c>
      <c r="C493" s="37">
        <v>4301031251</v>
      </c>
      <c r="D493" s="450">
        <v>4680115882102</v>
      </c>
      <c r="E493" s="450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7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52"/>
      <c r="Q493" s="452"/>
      <c r="R493" s="452"/>
      <c r="S493" s="453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3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6" t="s">
        <v>67</v>
      </c>
      <c r="BL493" s="80">
        <f t="shared" si="84"/>
        <v>0</v>
      </c>
      <c r="BM493" s="80">
        <f t="shared" si="85"/>
        <v>0</v>
      </c>
      <c r="BN493" s="80">
        <f t="shared" si="86"/>
        <v>0</v>
      </c>
      <c r="BO493" s="80">
        <f t="shared" si="87"/>
        <v>0</v>
      </c>
    </row>
    <row r="494" spans="1:67" ht="27" customHeight="1" x14ac:dyDescent="0.25">
      <c r="A494" s="64" t="s">
        <v>700</v>
      </c>
      <c r="B494" s="64" t="s">
        <v>701</v>
      </c>
      <c r="C494" s="37">
        <v>4301031253</v>
      </c>
      <c r="D494" s="450">
        <v>4680115882096</v>
      </c>
      <c r="E494" s="450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52"/>
      <c r="Q494" s="452"/>
      <c r="R494" s="452"/>
      <c r="S494" s="453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3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7" t="s">
        <v>67</v>
      </c>
      <c r="BL494" s="80">
        <f t="shared" si="84"/>
        <v>0</v>
      </c>
      <c r="BM494" s="80">
        <f t="shared" si="85"/>
        <v>0</v>
      </c>
      <c r="BN494" s="80">
        <f t="shared" si="86"/>
        <v>0</v>
      </c>
      <c r="BO494" s="80">
        <f t="shared" si="87"/>
        <v>0</v>
      </c>
    </row>
    <row r="495" spans="1:67" x14ac:dyDescent="0.2">
      <c r="A495" s="458"/>
      <c r="B495" s="458"/>
      <c r="C495" s="458"/>
      <c r="D495" s="458"/>
      <c r="E495" s="458"/>
      <c r="F495" s="458"/>
      <c r="G495" s="458"/>
      <c r="H495" s="458"/>
      <c r="I495" s="458"/>
      <c r="J495" s="458"/>
      <c r="K495" s="458"/>
      <c r="L495" s="458"/>
      <c r="M495" s="458"/>
      <c r="N495" s="459"/>
      <c r="O495" s="455" t="s">
        <v>43</v>
      </c>
      <c r="P495" s="456"/>
      <c r="Q495" s="456"/>
      <c r="R495" s="456"/>
      <c r="S495" s="456"/>
      <c r="T495" s="456"/>
      <c r="U495" s="457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x14ac:dyDescent="0.2">
      <c r="A496" s="458"/>
      <c r="B496" s="458"/>
      <c r="C496" s="458"/>
      <c r="D496" s="458"/>
      <c r="E496" s="458"/>
      <c r="F496" s="458"/>
      <c r="G496" s="458"/>
      <c r="H496" s="458"/>
      <c r="I496" s="458"/>
      <c r="J496" s="458"/>
      <c r="K496" s="458"/>
      <c r="L496" s="458"/>
      <c r="M496" s="458"/>
      <c r="N496" s="459"/>
      <c r="O496" s="455" t="s">
        <v>43</v>
      </c>
      <c r="P496" s="456"/>
      <c r="Q496" s="456"/>
      <c r="R496" s="456"/>
      <c r="S496" s="456"/>
      <c r="T496" s="456"/>
      <c r="U496" s="457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customHeight="1" x14ac:dyDescent="0.25">
      <c r="A497" s="449" t="s">
        <v>85</v>
      </c>
      <c r="B497" s="449"/>
      <c r="C497" s="449"/>
      <c r="D497" s="449"/>
      <c r="E497" s="449"/>
      <c r="F497" s="449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/>
      <c r="Q497" s="449"/>
      <c r="R497" s="449"/>
      <c r="S497" s="449"/>
      <c r="T497" s="449"/>
      <c r="U497" s="449"/>
      <c r="V497" s="449"/>
      <c r="W497" s="449"/>
      <c r="X497" s="449"/>
      <c r="Y497" s="449"/>
      <c r="Z497" s="67"/>
      <c r="AA497" s="67"/>
    </row>
    <row r="498" spans="1:67" ht="16.5" customHeight="1" x14ac:dyDescent="0.25">
      <c r="A498" s="64" t="s">
        <v>702</v>
      </c>
      <c r="B498" s="64" t="s">
        <v>703</v>
      </c>
      <c r="C498" s="37">
        <v>4301051230</v>
      </c>
      <c r="D498" s="450">
        <v>4607091383409</v>
      </c>
      <c r="E498" s="450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122</v>
      </c>
      <c r="L498" s="39" t="s">
        <v>80</v>
      </c>
      <c r="M498" s="39"/>
      <c r="N498" s="38">
        <v>45</v>
      </c>
      <c r="O498" s="7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52"/>
      <c r="Q498" s="452"/>
      <c r="R498" s="452"/>
      <c r="S498" s="453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58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customHeight="1" x14ac:dyDescent="0.25">
      <c r="A499" s="64" t="s">
        <v>704</v>
      </c>
      <c r="B499" s="64" t="s">
        <v>705</v>
      </c>
      <c r="C499" s="37">
        <v>4301051231</v>
      </c>
      <c r="D499" s="450">
        <v>4607091383416</v>
      </c>
      <c r="E499" s="450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122</v>
      </c>
      <c r="L499" s="39" t="s">
        <v>80</v>
      </c>
      <c r="M499" s="39"/>
      <c r="N499" s="38">
        <v>45</v>
      </c>
      <c r="O499" s="7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52"/>
      <c r="Q499" s="452"/>
      <c r="R499" s="452"/>
      <c r="S499" s="453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59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customHeight="1" x14ac:dyDescent="0.25">
      <c r="A500" s="64" t="s">
        <v>706</v>
      </c>
      <c r="B500" s="64" t="s">
        <v>707</v>
      </c>
      <c r="C500" s="37">
        <v>4301051058</v>
      </c>
      <c r="D500" s="450">
        <v>4680115883536</v>
      </c>
      <c r="E500" s="450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52"/>
      <c r="Q500" s="452"/>
      <c r="R500" s="452"/>
      <c r="S500" s="453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0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x14ac:dyDescent="0.2">
      <c r="A501" s="458"/>
      <c r="B501" s="458"/>
      <c r="C501" s="458"/>
      <c r="D501" s="458"/>
      <c r="E501" s="458"/>
      <c r="F501" s="458"/>
      <c r="G501" s="458"/>
      <c r="H501" s="458"/>
      <c r="I501" s="458"/>
      <c r="J501" s="458"/>
      <c r="K501" s="458"/>
      <c r="L501" s="458"/>
      <c r="M501" s="458"/>
      <c r="N501" s="459"/>
      <c r="O501" s="455" t="s">
        <v>43</v>
      </c>
      <c r="P501" s="456"/>
      <c r="Q501" s="456"/>
      <c r="R501" s="456"/>
      <c r="S501" s="456"/>
      <c r="T501" s="456"/>
      <c r="U501" s="457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x14ac:dyDescent="0.2">
      <c r="A502" s="458"/>
      <c r="B502" s="458"/>
      <c r="C502" s="458"/>
      <c r="D502" s="458"/>
      <c r="E502" s="458"/>
      <c r="F502" s="458"/>
      <c r="G502" s="458"/>
      <c r="H502" s="458"/>
      <c r="I502" s="458"/>
      <c r="J502" s="458"/>
      <c r="K502" s="458"/>
      <c r="L502" s="458"/>
      <c r="M502" s="458"/>
      <c r="N502" s="459"/>
      <c r="O502" s="455" t="s">
        <v>43</v>
      </c>
      <c r="P502" s="456"/>
      <c r="Q502" s="456"/>
      <c r="R502" s="456"/>
      <c r="S502" s="456"/>
      <c r="T502" s="456"/>
      <c r="U502" s="457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customHeight="1" x14ac:dyDescent="0.25">
      <c r="A503" s="449" t="s">
        <v>226</v>
      </c>
      <c r="B503" s="449"/>
      <c r="C503" s="449"/>
      <c r="D503" s="449"/>
      <c r="E503" s="449"/>
      <c r="F503" s="449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/>
      <c r="Q503" s="449"/>
      <c r="R503" s="449"/>
      <c r="S503" s="449"/>
      <c r="T503" s="449"/>
      <c r="U503" s="449"/>
      <c r="V503" s="449"/>
      <c r="W503" s="449"/>
      <c r="X503" s="449"/>
      <c r="Y503" s="449"/>
      <c r="Z503" s="67"/>
      <c r="AA503" s="67"/>
    </row>
    <row r="504" spans="1:67" ht="16.5" customHeight="1" x14ac:dyDescent="0.25">
      <c r="A504" s="64" t="s">
        <v>708</v>
      </c>
      <c r="B504" s="64" t="s">
        <v>709</v>
      </c>
      <c r="C504" s="37">
        <v>4301060363</v>
      </c>
      <c r="D504" s="450">
        <v>4680115885035</v>
      </c>
      <c r="E504" s="450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122</v>
      </c>
      <c r="L504" s="39" t="s">
        <v>80</v>
      </c>
      <c r="M504" s="39"/>
      <c r="N504" s="38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52"/>
      <c r="Q504" s="452"/>
      <c r="R504" s="452"/>
      <c r="S504" s="453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1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458"/>
      <c r="B505" s="458"/>
      <c r="C505" s="458"/>
      <c r="D505" s="458"/>
      <c r="E505" s="458"/>
      <c r="F505" s="458"/>
      <c r="G505" s="458"/>
      <c r="H505" s="458"/>
      <c r="I505" s="458"/>
      <c r="J505" s="458"/>
      <c r="K505" s="458"/>
      <c r="L505" s="458"/>
      <c r="M505" s="458"/>
      <c r="N505" s="459"/>
      <c r="O505" s="455" t="s">
        <v>43</v>
      </c>
      <c r="P505" s="456"/>
      <c r="Q505" s="456"/>
      <c r="R505" s="456"/>
      <c r="S505" s="456"/>
      <c r="T505" s="456"/>
      <c r="U505" s="457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x14ac:dyDescent="0.2">
      <c r="A506" s="458"/>
      <c r="B506" s="458"/>
      <c r="C506" s="458"/>
      <c r="D506" s="458"/>
      <c r="E506" s="458"/>
      <c r="F506" s="458"/>
      <c r="G506" s="458"/>
      <c r="H506" s="458"/>
      <c r="I506" s="458"/>
      <c r="J506" s="458"/>
      <c r="K506" s="458"/>
      <c r="L506" s="458"/>
      <c r="M506" s="458"/>
      <c r="N506" s="459"/>
      <c r="O506" s="455" t="s">
        <v>43</v>
      </c>
      <c r="P506" s="456"/>
      <c r="Q506" s="456"/>
      <c r="R506" s="456"/>
      <c r="S506" s="456"/>
      <c r="T506" s="456"/>
      <c r="U506" s="457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customHeight="1" x14ac:dyDescent="0.2">
      <c r="A507" s="447" t="s">
        <v>710</v>
      </c>
      <c r="B507" s="447"/>
      <c r="C507" s="447"/>
      <c r="D507" s="447"/>
      <c r="E507" s="447"/>
      <c r="F507" s="447"/>
      <c r="G507" s="447"/>
      <c r="H507" s="447"/>
      <c r="I507" s="447"/>
      <c r="J507" s="447"/>
      <c r="K507" s="447"/>
      <c r="L507" s="447"/>
      <c r="M507" s="447"/>
      <c r="N507" s="447"/>
      <c r="O507" s="447"/>
      <c r="P507" s="447"/>
      <c r="Q507" s="447"/>
      <c r="R507" s="447"/>
      <c r="S507" s="447"/>
      <c r="T507" s="447"/>
      <c r="U507" s="447"/>
      <c r="V507" s="447"/>
      <c r="W507" s="447"/>
      <c r="X507" s="447"/>
      <c r="Y507" s="447"/>
      <c r="Z507" s="55"/>
      <c r="AA507" s="55"/>
    </row>
    <row r="508" spans="1:67" ht="16.5" customHeight="1" x14ac:dyDescent="0.25">
      <c r="A508" s="448" t="s">
        <v>710</v>
      </c>
      <c r="B508" s="448"/>
      <c r="C508" s="448"/>
      <c r="D508" s="448"/>
      <c r="E508" s="448"/>
      <c r="F508" s="448"/>
      <c r="G508" s="448"/>
      <c r="H508" s="448"/>
      <c r="I508" s="448"/>
      <c r="J508" s="448"/>
      <c r="K508" s="448"/>
      <c r="L508" s="448"/>
      <c r="M508" s="448"/>
      <c r="N508" s="448"/>
      <c r="O508" s="448"/>
      <c r="P508" s="448"/>
      <c r="Q508" s="448"/>
      <c r="R508" s="448"/>
      <c r="S508" s="448"/>
      <c r="T508" s="448"/>
      <c r="U508" s="448"/>
      <c r="V508" s="448"/>
      <c r="W508" s="448"/>
      <c r="X508" s="448"/>
      <c r="Y508" s="448"/>
      <c r="Z508" s="66"/>
      <c r="AA508" s="66"/>
    </row>
    <row r="509" spans="1:67" ht="14.25" customHeight="1" x14ac:dyDescent="0.25">
      <c r="A509" s="449" t="s">
        <v>126</v>
      </c>
      <c r="B509" s="449"/>
      <c r="C509" s="449"/>
      <c r="D509" s="449"/>
      <c r="E509" s="449"/>
      <c r="F509" s="449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/>
      <c r="Q509" s="449"/>
      <c r="R509" s="449"/>
      <c r="S509" s="449"/>
      <c r="T509" s="449"/>
      <c r="U509" s="449"/>
      <c r="V509" s="449"/>
      <c r="W509" s="449"/>
      <c r="X509" s="449"/>
      <c r="Y509" s="449"/>
      <c r="Z509" s="67"/>
      <c r="AA509" s="67"/>
    </row>
    <row r="510" spans="1:67" ht="27" customHeight="1" x14ac:dyDescent="0.25">
      <c r="A510" s="64" t="s">
        <v>711</v>
      </c>
      <c r="B510" s="64" t="s">
        <v>712</v>
      </c>
      <c r="C510" s="37">
        <v>4301011763</v>
      </c>
      <c r="D510" s="450">
        <v>4640242181011</v>
      </c>
      <c r="E510" s="450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122</v>
      </c>
      <c r="L510" s="39" t="s">
        <v>141</v>
      </c>
      <c r="M510" s="39"/>
      <c r="N510" s="38">
        <v>55</v>
      </c>
      <c r="O510" s="739" t="s">
        <v>713</v>
      </c>
      <c r="P510" s="452"/>
      <c r="Q510" s="452"/>
      <c r="R510" s="452"/>
      <c r="S510" s="453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88">IFERROR(IF(W510="",0,CEILING((W510/$H510),1)*$H510),"")</f>
        <v>0</v>
      </c>
      <c r="Y510" s="42" t="str">
        <f t="shared" ref="Y510:Y515" si="89">IFERROR(IF(X510=0,"",ROUNDUP(X510/H510,0)*0.02175),"")</f>
        <v/>
      </c>
      <c r="Z510" s="69" t="s">
        <v>48</v>
      </c>
      <c r="AA510" s="70" t="s">
        <v>48</v>
      </c>
      <c r="AE510" s="80"/>
      <c r="BB510" s="362" t="s">
        <v>67</v>
      </c>
      <c r="BL510" s="80">
        <f t="shared" ref="BL510:BL518" si="90">IFERROR(W510*I510/H510,"0")</f>
        <v>0</v>
      </c>
      <c r="BM510" s="80">
        <f t="shared" ref="BM510:BM518" si="91">IFERROR(X510*I510/H510,"0")</f>
        <v>0</v>
      </c>
      <c r="BN510" s="80">
        <f t="shared" ref="BN510:BN518" si="92">IFERROR(1/J510*(W510/H510),"0")</f>
        <v>0</v>
      </c>
      <c r="BO510" s="80">
        <f t="shared" ref="BO510:BO518" si="93">IFERROR(1/J510*(X510/H510),"0")</f>
        <v>0</v>
      </c>
    </row>
    <row r="511" spans="1:67" ht="27" customHeight="1" x14ac:dyDescent="0.25">
      <c r="A511" s="64" t="s">
        <v>714</v>
      </c>
      <c r="B511" s="64" t="s">
        <v>715</v>
      </c>
      <c r="C511" s="37">
        <v>4301011951</v>
      </c>
      <c r="D511" s="450">
        <v>4640242180045</v>
      </c>
      <c r="E511" s="450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122</v>
      </c>
      <c r="L511" s="39" t="s">
        <v>121</v>
      </c>
      <c r="M511" s="39"/>
      <c r="N511" s="38">
        <v>55</v>
      </c>
      <c r="O511" s="740" t="s">
        <v>716</v>
      </c>
      <c r="P511" s="452"/>
      <c r="Q511" s="452"/>
      <c r="R511" s="452"/>
      <c r="S511" s="453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88"/>
        <v>0</v>
      </c>
      <c r="Y511" s="42" t="str">
        <f t="shared" si="89"/>
        <v/>
      </c>
      <c r="Z511" s="69" t="s">
        <v>48</v>
      </c>
      <c r="AA511" s="70" t="s">
        <v>48</v>
      </c>
      <c r="AE511" s="80"/>
      <c r="BB511" s="363" t="s">
        <v>67</v>
      </c>
      <c r="BL511" s="80">
        <f t="shared" si="90"/>
        <v>0</v>
      </c>
      <c r="BM511" s="80">
        <f t="shared" si="91"/>
        <v>0</v>
      </c>
      <c r="BN511" s="80">
        <f t="shared" si="92"/>
        <v>0</v>
      </c>
      <c r="BO511" s="80">
        <f t="shared" si="93"/>
        <v>0</v>
      </c>
    </row>
    <row r="512" spans="1:67" ht="27" customHeight="1" x14ac:dyDescent="0.25">
      <c r="A512" s="64" t="s">
        <v>717</v>
      </c>
      <c r="B512" s="64" t="s">
        <v>718</v>
      </c>
      <c r="C512" s="37">
        <v>4301011585</v>
      </c>
      <c r="D512" s="450">
        <v>4640242180441</v>
      </c>
      <c r="E512" s="450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122</v>
      </c>
      <c r="L512" s="39" t="s">
        <v>121</v>
      </c>
      <c r="M512" s="39"/>
      <c r="N512" s="38">
        <v>50</v>
      </c>
      <c r="O512" s="741" t="s">
        <v>719</v>
      </c>
      <c r="P512" s="452"/>
      <c r="Q512" s="452"/>
      <c r="R512" s="452"/>
      <c r="S512" s="453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88"/>
        <v>0</v>
      </c>
      <c r="Y512" s="42" t="str">
        <f t="shared" si="89"/>
        <v/>
      </c>
      <c r="Z512" s="69" t="s">
        <v>48</v>
      </c>
      <c r="AA512" s="70" t="s">
        <v>48</v>
      </c>
      <c r="AE512" s="80"/>
      <c r="BB512" s="364" t="s">
        <v>67</v>
      </c>
      <c r="BL512" s="80">
        <f t="shared" si="90"/>
        <v>0</v>
      </c>
      <c r="BM512" s="80">
        <f t="shared" si="91"/>
        <v>0</v>
      </c>
      <c r="BN512" s="80">
        <f t="shared" si="92"/>
        <v>0</v>
      </c>
      <c r="BO512" s="80">
        <f t="shared" si="93"/>
        <v>0</v>
      </c>
    </row>
    <row r="513" spans="1:67" ht="27" customHeight="1" x14ac:dyDescent="0.25">
      <c r="A513" s="64" t="s">
        <v>720</v>
      </c>
      <c r="B513" s="64" t="s">
        <v>721</v>
      </c>
      <c r="C513" s="37">
        <v>4301011950</v>
      </c>
      <c r="D513" s="450">
        <v>4640242180601</v>
      </c>
      <c r="E513" s="450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122</v>
      </c>
      <c r="L513" s="39" t="s">
        <v>121</v>
      </c>
      <c r="M513" s="39"/>
      <c r="N513" s="38">
        <v>55</v>
      </c>
      <c r="O513" s="742" t="s">
        <v>722</v>
      </c>
      <c r="P513" s="452"/>
      <c r="Q513" s="452"/>
      <c r="R513" s="452"/>
      <c r="S513" s="453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88"/>
        <v>0</v>
      </c>
      <c r="Y513" s="42" t="str">
        <f t="shared" si="89"/>
        <v/>
      </c>
      <c r="Z513" s="69" t="s">
        <v>48</v>
      </c>
      <c r="AA513" s="70" t="s">
        <v>48</v>
      </c>
      <c r="AE513" s="80"/>
      <c r="BB513" s="365" t="s">
        <v>67</v>
      </c>
      <c r="BL513" s="80">
        <f t="shared" si="90"/>
        <v>0</v>
      </c>
      <c r="BM513" s="80">
        <f t="shared" si="91"/>
        <v>0</v>
      </c>
      <c r="BN513" s="80">
        <f t="shared" si="92"/>
        <v>0</v>
      </c>
      <c r="BO513" s="80">
        <f t="shared" si="93"/>
        <v>0</v>
      </c>
    </row>
    <row r="514" spans="1:67" ht="27" customHeight="1" x14ac:dyDescent="0.25">
      <c r="A514" s="64" t="s">
        <v>723</v>
      </c>
      <c r="B514" s="64" t="s">
        <v>724</v>
      </c>
      <c r="C514" s="37">
        <v>4301011584</v>
      </c>
      <c r="D514" s="450">
        <v>4640242180564</v>
      </c>
      <c r="E514" s="450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122</v>
      </c>
      <c r="L514" s="39" t="s">
        <v>121</v>
      </c>
      <c r="M514" s="39"/>
      <c r="N514" s="38">
        <v>50</v>
      </c>
      <c r="O514" s="743" t="s">
        <v>725</v>
      </c>
      <c r="P514" s="452"/>
      <c r="Q514" s="452"/>
      <c r="R514" s="452"/>
      <c r="S514" s="453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88"/>
        <v>0</v>
      </c>
      <c r="Y514" s="42" t="str">
        <f t="shared" si="89"/>
        <v/>
      </c>
      <c r="Z514" s="69" t="s">
        <v>48</v>
      </c>
      <c r="AA514" s="70" t="s">
        <v>48</v>
      </c>
      <c r="AE514" s="80"/>
      <c r="BB514" s="366" t="s">
        <v>67</v>
      </c>
      <c r="BL514" s="80">
        <f t="shared" si="90"/>
        <v>0</v>
      </c>
      <c r="BM514" s="80">
        <f t="shared" si="91"/>
        <v>0</v>
      </c>
      <c r="BN514" s="80">
        <f t="shared" si="92"/>
        <v>0</v>
      </c>
      <c r="BO514" s="80">
        <f t="shared" si="93"/>
        <v>0</v>
      </c>
    </row>
    <row r="515" spans="1:67" ht="27" customHeight="1" x14ac:dyDescent="0.25">
      <c r="A515" s="64" t="s">
        <v>726</v>
      </c>
      <c r="B515" s="64" t="s">
        <v>727</v>
      </c>
      <c r="C515" s="37">
        <v>4301011762</v>
      </c>
      <c r="D515" s="450">
        <v>4640242180922</v>
      </c>
      <c r="E515" s="450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122</v>
      </c>
      <c r="L515" s="39" t="s">
        <v>121</v>
      </c>
      <c r="M515" s="39"/>
      <c r="N515" s="38">
        <v>55</v>
      </c>
      <c r="O515" s="744" t="s">
        <v>728</v>
      </c>
      <c r="P515" s="452"/>
      <c r="Q515" s="452"/>
      <c r="R515" s="452"/>
      <c r="S515" s="453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88"/>
        <v>0</v>
      </c>
      <c r="Y515" s="42" t="str">
        <f t="shared" si="89"/>
        <v/>
      </c>
      <c r="Z515" s="69" t="s">
        <v>48</v>
      </c>
      <c r="AA515" s="70" t="s">
        <v>48</v>
      </c>
      <c r="AE515" s="80"/>
      <c r="BB515" s="367" t="s">
        <v>67</v>
      </c>
      <c r="BL515" s="80">
        <f t="shared" si="90"/>
        <v>0</v>
      </c>
      <c r="BM515" s="80">
        <f t="shared" si="91"/>
        <v>0</v>
      </c>
      <c r="BN515" s="80">
        <f t="shared" si="92"/>
        <v>0</v>
      </c>
      <c r="BO515" s="80">
        <f t="shared" si="93"/>
        <v>0</v>
      </c>
    </row>
    <row r="516" spans="1:67" ht="27" customHeight="1" x14ac:dyDescent="0.25">
      <c r="A516" s="64" t="s">
        <v>729</v>
      </c>
      <c r="B516" s="64" t="s">
        <v>730</v>
      </c>
      <c r="C516" s="37">
        <v>4301011764</v>
      </c>
      <c r="D516" s="450">
        <v>4640242181189</v>
      </c>
      <c r="E516" s="450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141</v>
      </c>
      <c r="M516" s="39"/>
      <c r="N516" s="38">
        <v>55</v>
      </c>
      <c r="O516" s="745" t="s">
        <v>731</v>
      </c>
      <c r="P516" s="452"/>
      <c r="Q516" s="452"/>
      <c r="R516" s="452"/>
      <c r="S516" s="453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88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68" t="s">
        <v>67</v>
      </c>
      <c r="BL516" s="80">
        <f t="shared" si="90"/>
        <v>0</v>
      </c>
      <c r="BM516" s="80">
        <f t="shared" si="91"/>
        <v>0</v>
      </c>
      <c r="BN516" s="80">
        <f t="shared" si="92"/>
        <v>0</v>
      </c>
      <c r="BO516" s="80">
        <f t="shared" si="93"/>
        <v>0</v>
      </c>
    </row>
    <row r="517" spans="1:67" ht="27" customHeight="1" x14ac:dyDescent="0.25">
      <c r="A517" s="64" t="s">
        <v>732</v>
      </c>
      <c r="B517" s="64" t="s">
        <v>733</v>
      </c>
      <c r="C517" s="37">
        <v>4301011551</v>
      </c>
      <c r="D517" s="450">
        <v>4640242180038</v>
      </c>
      <c r="E517" s="450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121</v>
      </c>
      <c r="M517" s="39"/>
      <c r="N517" s="38">
        <v>50</v>
      </c>
      <c r="O517" s="746" t="s">
        <v>734</v>
      </c>
      <c r="P517" s="452"/>
      <c r="Q517" s="452"/>
      <c r="R517" s="452"/>
      <c r="S517" s="453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88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69" t="s">
        <v>67</v>
      </c>
      <c r="BL517" s="80">
        <f t="shared" si="90"/>
        <v>0</v>
      </c>
      <c r="BM517" s="80">
        <f t="shared" si="91"/>
        <v>0</v>
      </c>
      <c r="BN517" s="80">
        <f t="shared" si="92"/>
        <v>0</v>
      </c>
      <c r="BO517" s="80">
        <f t="shared" si="93"/>
        <v>0</v>
      </c>
    </row>
    <row r="518" spans="1:67" ht="27" customHeight="1" x14ac:dyDescent="0.25">
      <c r="A518" s="64" t="s">
        <v>735</v>
      </c>
      <c r="B518" s="64" t="s">
        <v>736</v>
      </c>
      <c r="C518" s="37">
        <v>4301011765</v>
      </c>
      <c r="D518" s="450">
        <v>4640242181172</v>
      </c>
      <c r="E518" s="450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121</v>
      </c>
      <c r="M518" s="39"/>
      <c r="N518" s="38">
        <v>55</v>
      </c>
      <c r="O518" s="747" t="s">
        <v>737</v>
      </c>
      <c r="P518" s="452"/>
      <c r="Q518" s="452"/>
      <c r="R518" s="452"/>
      <c r="S518" s="453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88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0" t="s">
        <v>67</v>
      </c>
      <c r="BL518" s="80">
        <f t="shared" si="90"/>
        <v>0</v>
      </c>
      <c r="BM518" s="80">
        <f t="shared" si="91"/>
        <v>0</v>
      </c>
      <c r="BN518" s="80">
        <f t="shared" si="92"/>
        <v>0</v>
      </c>
      <c r="BO518" s="80">
        <f t="shared" si="93"/>
        <v>0</v>
      </c>
    </row>
    <row r="519" spans="1:67" x14ac:dyDescent="0.2">
      <c r="A519" s="458"/>
      <c r="B519" s="458"/>
      <c r="C519" s="458"/>
      <c r="D519" s="458"/>
      <c r="E519" s="458"/>
      <c r="F519" s="458"/>
      <c r="G519" s="458"/>
      <c r="H519" s="458"/>
      <c r="I519" s="458"/>
      <c r="J519" s="458"/>
      <c r="K519" s="458"/>
      <c r="L519" s="458"/>
      <c r="M519" s="458"/>
      <c r="N519" s="459"/>
      <c r="O519" s="455" t="s">
        <v>43</v>
      </c>
      <c r="P519" s="456"/>
      <c r="Q519" s="456"/>
      <c r="R519" s="456"/>
      <c r="S519" s="456"/>
      <c r="T519" s="456"/>
      <c r="U519" s="457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458"/>
      <c r="B520" s="458"/>
      <c r="C520" s="458"/>
      <c r="D520" s="458"/>
      <c r="E520" s="458"/>
      <c r="F520" s="458"/>
      <c r="G520" s="458"/>
      <c r="H520" s="458"/>
      <c r="I520" s="458"/>
      <c r="J520" s="458"/>
      <c r="K520" s="458"/>
      <c r="L520" s="458"/>
      <c r="M520" s="458"/>
      <c r="N520" s="459"/>
      <c r="O520" s="455" t="s">
        <v>43</v>
      </c>
      <c r="P520" s="456"/>
      <c r="Q520" s="456"/>
      <c r="R520" s="456"/>
      <c r="S520" s="456"/>
      <c r="T520" s="456"/>
      <c r="U520" s="457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customHeight="1" x14ac:dyDescent="0.25">
      <c r="A521" s="449" t="s">
        <v>118</v>
      </c>
      <c r="B521" s="449"/>
      <c r="C521" s="449"/>
      <c r="D521" s="449"/>
      <c r="E521" s="449"/>
      <c r="F521" s="449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/>
      <c r="Q521" s="449"/>
      <c r="R521" s="449"/>
      <c r="S521" s="449"/>
      <c r="T521" s="449"/>
      <c r="U521" s="449"/>
      <c r="V521" s="449"/>
      <c r="W521" s="449"/>
      <c r="X521" s="449"/>
      <c r="Y521" s="449"/>
      <c r="Z521" s="67"/>
      <c r="AA521" s="67"/>
    </row>
    <row r="522" spans="1:67" ht="27" customHeight="1" x14ac:dyDescent="0.25">
      <c r="A522" s="64" t="s">
        <v>738</v>
      </c>
      <c r="B522" s="64" t="s">
        <v>739</v>
      </c>
      <c r="C522" s="37">
        <v>4301020260</v>
      </c>
      <c r="D522" s="450">
        <v>4640242180526</v>
      </c>
      <c r="E522" s="450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122</v>
      </c>
      <c r="L522" s="39" t="s">
        <v>121</v>
      </c>
      <c r="M522" s="39"/>
      <c r="N522" s="38">
        <v>50</v>
      </c>
      <c r="O522" s="748" t="s">
        <v>740</v>
      </c>
      <c r="P522" s="452"/>
      <c r="Q522" s="452"/>
      <c r="R522" s="452"/>
      <c r="S522" s="453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1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741</v>
      </c>
      <c r="B523" s="64" t="s">
        <v>742</v>
      </c>
      <c r="C523" s="37">
        <v>4301020269</v>
      </c>
      <c r="D523" s="450">
        <v>4640242180519</v>
      </c>
      <c r="E523" s="450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122</v>
      </c>
      <c r="L523" s="39" t="s">
        <v>141</v>
      </c>
      <c r="M523" s="39"/>
      <c r="N523" s="38">
        <v>50</v>
      </c>
      <c r="O523" s="749" t="s">
        <v>743</v>
      </c>
      <c r="P523" s="452"/>
      <c r="Q523" s="452"/>
      <c r="R523" s="452"/>
      <c r="S523" s="453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2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744</v>
      </c>
      <c r="B524" s="64" t="s">
        <v>745</v>
      </c>
      <c r="C524" s="37">
        <v>4301020309</v>
      </c>
      <c r="D524" s="450">
        <v>4640242180090</v>
      </c>
      <c r="E524" s="450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122</v>
      </c>
      <c r="L524" s="39" t="s">
        <v>121</v>
      </c>
      <c r="M524" s="39"/>
      <c r="N524" s="38">
        <v>50</v>
      </c>
      <c r="O524" s="750" t="s">
        <v>746</v>
      </c>
      <c r="P524" s="452"/>
      <c r="Q524" s="452"/>
      <c r="R524" s="452"/>
      <c r="S524" s="453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3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747</v>
      </c>
      <c r="B525" s="64" t="s">
        <v>748</v>
      </c>
      <c r="C525" s="37">
        <v>4301020314</v>
      </c>
      <c r="D525" s="450">
        <v>4640242180090</v>
      </c>
      <c r="E525" s="450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122</v>
      </c>
      <c r="L525" s="39" t="s">
        <v>121</v>
      </c>
      <c r="M525" s="39"/>
      <c r="N525" s="38">
        <v>50</v>
      </c>
      <c r="O525" s="751" t="s">
        <v>749</v>
      </c>
      <c r="P525" s="452"/>
      <c r="Q525" s="452"/>
      <c r="R525" s="452"/>
      <c r="S525" s="453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4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750</v>
      </c>
      <c r="B526" s="64" t="s">
        <v>751</v>
      </c>
      <c r="C526" s="37">
        <v>4301020295</v>
      </c>
      <c r="D526" s="450">
        <v>4640242181363</v>
      </c>
      <c r="E526" s="450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121</v>
      </c>
      <c r="M526" s="39"/>
      <c r="N526" s="38">
        <v>50</v>
      </c>
      <c r="O526" s="752" t="s">
        <v>752</v>
      </c>
      <c r="P526" s="452"/>
      <c r="Q526" s="452"/>
      <c r="R526" s="452"/>
      <c r="S526" s="453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5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58"/>
      <c r="B527" s="458"/>
      <c r="C527" s="458"/>
      <c r="D527" s="458"/>
      <c r="E527" s="458"/>
      <c r="F527" s="458"/>
      <c r="G527" s="458"/>
      <c r="H527" s="458"/>
      <c r="I527" s="458"/>
      <c r="J527" s="458"/>
      <c r="K527" s="458"/>
      <c r="L527" s="458"/>
      <c r="M527" s="458"/>
      <c r="N527" s="459"/>
      <c r="O527" s="455" t="s">
        <v>43</v>
      </c>
      <c r="P527" s="456"/>
      <c r="Q527" s="456"/>
      <c r="R527" s="456"/>
      <c r="S527" s="456"/>
      <c r="T527" s="456"/>
      <c r="U527" s="457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458"/>
      <c r="B528" s="458"/>
      <c r="C528" s="458"/>
      <c r="D528" s="458"/>
      <c r="E528" s="458"/>
      <c r="F528" s="458"/>
      <c r="G528" s="458"/>
      <c r="H528" s="458"/>
      <c r="I528" s="458"/>
      <c r="J528" s="458"/>
      <c r="K528" s="458"/>
      <c r="L528" s="458"/>
      <c r="M528" s="458"/>
      <c r="N528" s="459"/>
      <c r="O528" s="455" t="s">
        <v>43</v>
      </c>
      <c r="P528" s="456"/>
      <c r="Q528" s="456"/>
      <c r="R528" s="456"/>
      <c r="S528" s="456"/>
      <c r="T528" s="456"/>
      <c r="U528" s="457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customHeight="1" x14ac:dyDescent="0.25">
      <c r="A529" s="449" t="s">
        <v>77</v>
      </c>
      <c r="B529" s="449"/>
      <c r="C529" s="449"/>
      <c r="D529" s="449"/>
      <c r="E529" s="449"/>
      <c r="F529" s="449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/>
      <c r="Q529" s="449"/>
      <c r="R529" s="449"/>
      <c r="S529" s="449"/>
      <c r="T529" s="449"/>
      <c r="U529" s="449"/>
      <c r="V529" s="449"/>
      <c r="W529" s="449"/>
      <c r="X529" s="449"/>
      <c r="Y529" s="449"/>
      <c r="Z529" s="67"/>
      <c r="AA529" s="67"/>
    </row>
    <row r="530" spans="1:67" ht="27" customHeight="1" x14ac:dyDescent="0.25">
      <c r="A530" s="64" t="s">
        <v>753</v>
      </c>
      <c r="B530" s="64" t="s">
        <v>754</v>
      </c>
      <c r="C530" s="37">
        <v>4301031280</v>
      </c>
      <c r="D530" s="450">
        <v>4640242180816</v>
      </c>
      <c r="E530" s="450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753" t="s">
        <v>755</v>
      </c>
      <c r="P530" s="452"/>
      <c r="Q530" s="452"/>
      <c r="R530" s="452"/>
      <c r="S530" s="453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76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756</v>
      </c>
      <c r="B531" s="64" t="s">
        <v>757</v>
      </c>
      <c r="C531" s="37">
        <v>4301031244</v>
      </c>
      <c r="D531" s="450">
        <v>4640242180595</v>
      </c>
      <c r="E531" s="450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754" t="s">
        <v>758</v>
      </c>
      <c r="P531" s="452"/>
      <c r="Q531" s="452"/>
      <c r="R531" s="452"/>
      <c r="S531" s="453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7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759</v>
      </c>
      <c r="B532" s="64" t="s">
        <v>760</v>
      </c>
      <c r="C532" s="37">
        <v>4301031321</v>
      </c>
      <c r="D532" s="450">
        <v>4640242180076</v>
      </c>
      <c r="E532" s="450"/>
      <c r="F532" s="63">
        <v>0.7</v>
      </c>
      <c r="G532" s="38">
        <v>6</v>
      </c>
      <c r="H532" s="63">
        <v>4.2</v>
      </c>
      <c r="I532" s="63">
        <v>4.4000000000000004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755" t="s">
        <v>761</v>
      </c>
      <c r="P532" s="452"/>
      <c r="Q532" s="452"/>
      <c r="R532" s="452"/>
      <c r="S532" s="453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8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762</v>
      </c>
      <c r="B533" s="64" t="s">
        <v>763</v>
      </c>
      <c r="C533" s="37">
        <v>4301031200</v>
      </c>
      <c r="D533" s="450">
        <v>4640242180489</v>
      </c>
      <c r="E533" s="450"/>
      <c r="F533" s="63">
        <v>0.28000000000000003</v>
      </c>
      <c r="G533" s="38">
        <v>6</v>
      </c>
      <c r="H533" s="63">
        <v>1.68</v>
      </c>
      <c r="I533" s="63">
        <v>1.84</v>
      </c>
      <c r="J533" s="38">
        <v>234</v>
      </c>
      <c r="K533" s="38" t="s">
        <v>84</v>
      </c>
      <c r="L533" s="39" t="s">
        <v>80</v>
      </c>
      <c r="M533" s="39"/>
      <c r="N533" s="38">
        <v>40</v>
      </c>
      <c r="O533" s="756" t="s">
        <v>764</v>
      </c>
      <c r="P533" s="452"/>
      <c r="Q533" s="452"/>
      <c r="R533" s="452"/>
      <c r="S533" s="453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IFERROR(IF(X533=0,"",ROUNDUP(X533/H533,0)*0.00502),"")</f>
        <v/>
      </c>
      <c r="Z533" s="69" t="s">
        <v>48</v>
      </c>
      <c r="AA533" s="70" t="s">
        <v>48</v>
      </c>
      <c r="AE533" s="80"/>
      <c r="BB533" s="379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x14ac:dyDescent="0.2">
      <c r="A534" s="458"/>
      <c r="B534" s="458"/>
      <c r="C534" s="458"/>
      <c r="D534" s="458"/>
      <c r="E534" s="458"/>
      <c r="F534" s="458"/>
      <c r="G534" s="458"/>
      <c r="H534" s="458"/>
      <c r="I534" s="458"/>
      <c r="J534" s="458"/>
      <c r="K534" s="458"/>
      <c r="L534" s="458"/>
      <c r="M534" s="458"/>
      <c r="N534" s="459"/>
      <c r="O534" s="455" t="s">
        <v>43</v>
      </c>
      <c r="P534" s="456"/>
      <c r="Q534" s="456"/>
      <c r="R534" s="456"/>
      <c r="S534" s="456"/>
      <c r="T534" s="456"/>
      <c r="U534" s="457"/>
      <c r="V534" s="43" t="s">
        <v>42</v>
      </c>
      <c r="W534" s="44">
        <f>IFERROR(W530/H530,"0")+IFERROR(W531/H531,"0")+IFERROR(W532/H532,"0")+IFERROR(W533/H533,"0")</f>
        <v>0</v>
      </c>
      <c r="X534" s="44">
        <f>IFERROR(X530/H530,"0")+IFERROR(X531/H531,"0")+IFERROR(X532/H532,"0")+IFERROR(X533/H533,"0")</f>
        <v>0</v>
      </c>
      <c r="Y534" s="44">
        <f>IFERROR(IF(Y530="",0,Y530),"0")+IFERROR(IF(Y531="",0,Y531),"0")+IFERROR(IF(Y532="",0,Y532),"0")+IFERROR(IF(Y533="",0,Y533),"0")</f>
        <v>0</v>
      </c>
      <c r="Z534" s="68"/>
      <c r="AA534" s="68"/>
    </row>
    <row r="535" spans="1:67" x14ac:dyDescent="0.2">
      <c r="A535" s="458"/>
      <c r="B535" s="458"/>
      <c r="C535" s="458"/>
      <c r="D535" s="458"/>
      <c r="E535" s="458"/>
      <c r="F535" s="458"/>
      <c r="G535" s="458"/>
      <c r="H535" s="458"/>
      <c r="I535" s="458"/>
      <c r="J535" s="458"/>
      <c r="K535" s="458"/>
      <c r="L535" s="458"/>
      <c r="M535" s="458"/>
      <c r="N535" s="459"/>
      <c r="O535" s="455" t="s">
        <v>43</v>
      </c>
      <c r="P535" s="456"/>
      <c r="Q535" s="456"/>
      <c r="R535" s="456"/>
      <c r="S535" s="456"/>
      <c r="T535" s="456"/>
      <c r="U535" s="457"/>
      <c r="V535" s="43" t="s">
        <v>0</v>
      </c>
      <c r="W535" s="44">
        <f>IFERROR(SUM(W530:W533),"0")</f>
        <v>0</v>
      </c>
      <c r="X535" s="44">
        <f>IFERROR(SUM(X530:X533),"0")</f>
        <v>0</v>
      </c>
      <c r="Y535" s="43"/>
      <c r="Z535" s="68"/>
      <c r="AA535" s="68"/>
    </row>
    <row r="536" spans="1:67" ht="14.25" customHeight="1" x14ac:dyDescent="0.25">
      <c r="A536" s="449" t="s">
        <v>85</v>
      </c>
      <c r="B536" s="449"/>
      <c r="C536" s="449"/>
      <c r="D536" s="449"/>
      <c r="E536" s="449"/>
      <c r="F536" s="449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/>
      <c r="Q536" s="449"/>
      <c r="R536" s="449"/>
      <c r="S536" s="449"/>
      <c r="T536" s="449"/>
      <c r="U536" s="449"/>
      <c r="V536" s="449"/>
      <c r="W536" s="449"/>
      <c r="X536" s="449"/>
      <c r="Y536" s="449"/>
      <c r="Z536" s="67"/>
      <c r="AA536" s="67"/>
    </row>
    <row r="537" spans="1:67" ht="27" customHeight="1" x14ac:dyDescent="0.25">
      <c r="A537" s="64" t="s">
        <v>765</v>
      </c>
      <c r="B537" s="64" t="s">
        <v>766</v>
      </c>
      <c r="C537" s="37">
        <v>4301051746</v>
      </c>
      <c r="D537" s="450">
        <v>4640242180533</v>
      </c>
      <c r="E537" s="450"/>
      <c r="F537" s="63">
        <v>1.3</v>
      </c>
      <c r="G537" s="38">
        <v>6</v>
      </c>
      <c r="H537" s="63">
        <v>7.8</v>
      </c>
      <c r="I537" s="63">
        <v>8.3640000000000008</v>
      </c>
      <c r="J537" s="38">
        <v>56</v>
      </c>
      <c r="K537" s="38" t="s">
        <v>122</v>
      </c>
      <c r="L537" s="39" t="s">
        <v>141</v>
      </c>
      <c r="M537" s="39"/>
      <c r="N537" s="38">
        <v>40</v>
      </c>
      <c r="O537" s="757" t="s">
        <v>767</v>
      </c>
      <c r="P537" s="452"/>
      <c r="Q537" s="452"/>
      <c r="R537" s="452"/>
      <c r="S537" s="453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80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768</v>
      </c>
      <c r="B538" s="64" t="s">
        <v>769</v>
      </c>
      <c r="C538" s="37">
        <v>4301051780</v>
      </c>
      <c r="D538" s="450">
        <v>4640242180106</v>
      </c>
      <c r="E538" s="450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122</v>
      </c>
      <c r="L538" s="39" t="s">
        <v>80</v>
      </c>
      <c r="M538" s="39"/>
      <c r="N538" s="38">
        <v>45</v>
      </c>
      <c r="O538" s="758" t="s">
        <v>770</v>
      </c>
      <c r="P538" s="452"/>
      <c r="Q538" s="452"/>
      <c r="R538" s="452"/>
      <c r="S538" s="453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1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t="27" customHeight="1" x14ac:dyDescent="0.25">
      <c r="A539" s="64" t="s">
        <v>771</v>
      </c>
      <c r="B539" s="64" t="s">
        <v>772</v>
      </c>
      <c r="C539" s="37">
        <v>4301051510</v>
      </c>
      <c r="D539" s="450">
        <v>4640242180540</v>
      </c>
      <c r="E539" s="450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122</v>
      </c>
      <c r="L539" s="39" t="s">
        <v>80</v>
      </c>
      <c r="M539" s="39"/>
      <c r="N539" s="38">
        <v>30</v>
      </c>
      <c r="O539" s="759" t="s">
        <v>773</v>
      </c>
      <c r="P539" s="452"/>
      <c r="Q539" s="452"/>
      <c r="R539" s="452"/>
      <c r="S539" s="453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2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x14ac:dyDescent="0.2">
      <c r="A540" s="458"/>
      <c r="B540" s="458"/>
      <c r="C540" s="458"/>
      <c r="D540" s="458"/>
      <c r="E540" s="458"/>
      <c r="F540" s="458"/>
      <c r="G540" s="458"/>
      <c r="H540" s="458"/>
      <c r="I540" s="458"/>
      <c r="J540" s="458"/>
      <c r="K540" s="458"/>
      <c r="L540" s="458"/>
      <c r="M540" s="458"/>
      <c r="N540" s="459"/>
      <c r="O540" s="455" t="s">
        <v>43</v>
      </c>
      <c r="P540" s="456"/>
      <c r="Q540" s="456"/>
      <c r="R540" s="456"/>
      <c r="S540" s="456"/>
      <c r="T540" s="456"/>
      <c r="U540" s="457"/>
      <c r="V540" s="43" t="s">
        <v>42</v>
      </c>
      <c r="W540" s="44">
        <f>IFERROR(W537/H537,"0")+IFERROR(W538/H538,"0")+IFERROR(W539/H539,"0")</f>
        <v>0</v>
      </c>
      <c r="X540" s="44">
        <f>IFERROR(X537/H537,"0")+IFERROR(X538/H538,"0")+IFERROR(X539/H539,"0")</f>
        <v>0</v>
      </c>
      <c r="Y540" s="44">
        <f>IFERROR(IF(Y537="",0,Y537),"0")+IFERROR(IF(Y538="",0,Y538),"0")+IFERROR(IF(Y539="",0,Y539),"0")</f>
        <v>0</v>
      </c>
      <c r="Z540" s="68"/>
      <c r="AA540" s="68"/>
    </row>
    <row r="541" spans="1:67" x14ac:dyDescent="0.2">
      <c r="A541" s="458"/>
      <c r="B541" s="458"/>
      <c r="C541" s="458"/>
      <c r="D541" s="458"/>
      <c r="E541" s="458"/>
      <c r="F541" s="458"/>
      <c r="G541" s="458"/>
      <c r="H541" s="458"/>
      <c r="I541" s="458"/>
      <c r="J541" s="458"/>
      <c r="K541" s="458"/>
      <c r="L541" s="458"/>
      <c r="M541" s="458"/>
      <c r="N541" s="459"/>
      <c r="O541" s="455" t="s">
        <v>43</v>
      </c>
      <c r="P541" s="456"/>
      <c r="Q541" s="456"/>
      <c r="R541" s="456"/>
      <c r="S541" s="456"/>
      <c r="T541" s="456"/>
      <c r="U541" s="457"/>
      <c r="V541" s="43" t="s">
        <v>0</v>
      </c>
      <c r="W541" s="44">
        <f>IFERROR(SUM(W537:W539),"0")</f>
        <v>0</v>
      </c>
      <c r="X541" s="44">
        <f>IFERROR(SUM(X537:X539),"0")</f>
        <v>0</v>
      </c>
      <c r="Y541" s="43"/>
      <c r="Z541" s="68"/>
      <c r="AA541" s="68"/>
    </row>
    <row r="542" spans="1:67" ht="14.25" customHeight="1" x14ac:dyDescent="0.25">
      <c r="A542" s="449" t="s">
        <v>226</v>
      </c>
      <c r="B542" s="449"/>
      <c r="C542" s="449"/>
      <c r="D542" s="449"/>
      <c r="E542" s="449"/>
      <c r="F542" s="449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/>
      <c r="Q542" s="449"/>
      <c r="R542" s="449"/>
      <c r="S542" s="449"/>
      <c r="T542" s="449"/>
      <c r="U542" s="449"/>
      <c r="V542" s="449"/>
      <c r="W542" s="449"/>
      <c r="X542" s="449"/>
      <c r="Y542" s="449"/>
      <c r="Z542" s="67"/>
      <c r="AA542" s="67"/>
    </row>
    <row r="543" spans="1:67" ht="27" customHeight="1" x14ac:dyDescent="0.25">
      <c r="A543" s="64" t="s">
        <v>774</v>
      </c>
      <c r="B543" s="64" t="s">
        <v>775</v>
      </c>
      <c r="C543" s="37">
        <v>4301060354</v>
      </c>
      <c r="D543" s="450">
        <v>4640242180120</v>
      </c>
      <c r="E543" s="450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122</v>
      </c>
      <c r="L543" s="39" t="s">
        <v>80</v>
      </c>
      <c r="M543" s="39"/>
      <c r="N543" s="38">
        <v>40</v>
      </c>
      <c r="O543" s="760" t="s">
        <v>776</v>
      </c>
      <c r="P543" s="452"/>
      <c r="Q543" s="452"/>
      <c r="R543" s="452"/>
      <c r="S543" s="453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3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774</v>
      </c>
      <c r="B544" s="64" t="s">
        <v>777</v>
      </c>
      <c r="C544" s="37">
        <v>4301060408</v>
      </c>
      <c r="D544" s="450">
        <v>4640242180120</v>
      </c>
      <c r="E544" s="450"/>
      <c r="F544" s="63">
        <v>1.3</v>
      </c>
      <c r="G544" s="38">
        <v>6</v>
      </c>
      <c r="H544" s="63">
        <v>7.8</v>
      </c>
      <c r="I544" s="63">
        <v>8.2799999999999994</v>
      </c>
      <c r="J544" s="38">
        <v>56</v>
      </c>
      <c r="K544" s="38" t="s">
        <v>122</v>
      </c>
      <c r="L544" s="39" t="s">
        <v>80</v>
      </c>
      <c r="M544" s="39"/>
      <c r="N544" s="38">
        <v>40</v>
      </c>
      <c r="O544" s="761" t="s">
        <v>778</v>
      </c>
      <c r="P544" s="452"/>
      <c r="Q544" s="452"/>
      <c r="R544" s="452"/>
      <c r="S544" s="453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4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779</v>
      </c>
      <c r="B545" s="64" t="s">
        <v>780</v>
      </c>
      <c r="C545" s="37">
        <v>4301060355</v>
      </c>
      <c r="D545" s="450">
        <v>4640242180137</v>
      </c>
      <c r="E545" s="450"/>
      <c r="F545" s="63">
        <v>1.3</v>
      </c>
      <c r="G545" s="38">
        <v>6</v>
      </c>
      <c r="H545" s="63">
        <v>7.8</v>
      </c>
      <c r="I545" s="63">
        <v>8.2799999999999994</v>
      </c>
      <c r="J545" s="38">
        <v>56</v>
      </c>
      <c r="K545" s="38" t="s">
        <v>122</v>
      </c>
      <c r="L545" s="39" t="s">
        <v>80</v>
      </c>
      <c r="M545" s="39"/>
      <c r="N545" s="38">
        <v>40</v>
      </c>
      <c r="O545" s="762" t="s">
        <v>781</v>
      </c>
      <c r="P545" s="452"/>
      <c r="Q545" s="452"/>
      <c r="R545" s="452"/>
      <c r="S545" s="453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85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779</v>
      </c>
      <c r="B546" s="64" t="s">
        <v>782</v>
      </c>
      <c r="C546" s="37">
        <v>4301060407</v>
      </c>
      <c r="D546" s="450">
        <v>4640242180137</v>
      </c>
      <c r="E546" s="450"/>
      <c r="F546" s="63">
        <v>1.3</v>
      </c>
      <c r="G546" s="38">
        <v>6</v>
      </c>
      <c r="H546" s="63">
        <v>7.8</v>
      </c>
      <c r="I546" s="63">
        <v>8.2799999999999994</v>
      </c>
      <c r="J546" s="38">
        <v>56</v>
      </c>
      <c r="K546" s="38" t="s">
        <v>122</v>
      </c>
      <c r="L546" s="39" t="s">
        <v>80</v>
      </c>
      <c r="M546" s="39"/>
      <c r="N546" s="38">
        <v>40</v>
      </c>
      <c r="O546" s="763" t="s">
        <v>783</v>
      </c>
      <c r="P546" s="452"/>
      <c r="Q546" s="452"/>
      <c r="R546" s="452"/>
      <c r="S546" s="453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86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58"/>
      <c r="B547" s="458"/>
      <c r="C547" s="458"/>
      <c r="D547" s="458"/>
      <c r="E547" s="458"/>
      <c r="F547" s="458"/>
      <c r="G547" s="458"/>
      <c r="H547" s="458"/>
      <c r="I547" s="458"/>
      <c r="J547" s="458"/>
      <c r="K547" s="458"/>
      <c r="L547" s="458"/>
      <c r="M547" s="458"/>
      <c r="N547" s="459"/>
      <c r="O547" s="455" t="s">
        <v>43</v>
      </c>
      <c r="P547" s="456"/>
      <c r="Q547" s="456"/>
      <c r="R547" s="456"/>
      <c r="S547" s="456"/>
      <c r="T547" s="456"/>
      <c r="U547" s="457"/>
      <c r="V547" s="43" t="s">
        <v>42</v>
      </c>
      <c r="W547" s="44">
        <f>IFERROR(W543/H543,"0")+IFERROR(W544/H544,"0")+IFERROR(W545/H545,"0")+IFERROR(W546/H546,"0")</f>
        <v>0</v>
      </c>
      <c r="X547" s="44">
        <f>IFERROR(X543/H543,"0")+IFERROR(X544/H544,"0")+IFERROR(X545/H545,"0")+IFERROR(X546/H546,"0")</f>
        <v>0</v>
      </c>
      <c r="Y547" s="44">
        <f>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58"/>
      <c r="B548" s="458"/>
      <c r="C548" s="458"/>
      <c r="D548" s="458"/>
      <c r="E548" s="458"/>
      <c r="F548" s="458"/>
      <c r="G548" s="458"/>
      <c r="H548" s="458"/>
      <c r="I548" s="458"/>
      <c r="J548" s="458"/>
      <c r="K548" s="458"/>
      <c r="L548" s="458"/>
      <c r="M548" s="458"/>
      <c r="N548" s="459"/>
      <c r="O548" s="455" t="s">
        <v>43</v>
      </c>
      <c r="P548" s="456"/>
      <c r="Q548" s="456"/>
      <c r="R548" s="456"/>
      <c r="S548" s="456"/>
      <c r="T548" s="456"/>
      <c r="U548" s="457"/>
      <c r="V548" s="43" t="s">
        <v>0</v>
      </c>
      <c r="W548" s="44">
        <f>IFERROR(SUM(W543:W546),"0")</f>
        <v>0</v>
      </c>
      <c r="X548" s="44">
        <f>IFERROR(SUM(X543:X546),"0")</f>
        <v>0</v>
      </c>
      <c r="Y548" s="43"/>
      <c r="Z548" s="68"/>
      <c r="AA548" s="68"/>
    </row>
    <row r="549" spans="1:67" ht="15" customHeight="1" x14ac:dyDescent="0.2">
      <c r="A549" s="458"/>
      <c r="B549" s="458"/>
      <c r="C549" s="458"/>
      <c r="D549" s="458"/>
      <c r="E549" s="458"/>
      <c r="F549" s="458"/>
      <c r="G549" s="458"/>
      <c r="H549" s="458"/>
      <c r="I549" s="458"/>
      <c r="J549" s="458"/>
      <c r="K549" s="458"/>
      <c r="L549" s="458"/>
      <c r="M549" s="458"/>
      <c r="N549" s="767"/>
      <c r="O549" s="764" t="s">
        <v>36</v>
      </c>
      <c r="P549" s="765"/>
      <c r="Q549" s="765"/>
      <c r="R549" s="765"/>
      <c r="S549" s="765"/>
      <c r="T549" s="765"/>
      <c r="U549" s="766"/>
      <c r="V549" s="43" t="s">
        <v>0</v>
      </c>
      <c r="W549" s="44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0</v>
      </c>
      <c r="X549" s="44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0</v>
      </c>
      <c r="Y549" s="43"/>
      <c r="Z549" s="68"/>
      <c r="AA549" s="68"/>
    </row>
    <row r="550" spans="1:67" x14ac:dyDescent="0.2">
      <c r="A550" s="458"/>
      <c r="B550" s="458"/>
      <c r="C550" s="458"/>
      <c r="D550" s="458"/>
      <c r="E550" s="458"/>
      <c r="F550" s="458"/>
      <c r="G550" s="458"/>
      <c r="H550" s="458"/>
      <c r="I550" s="458"/>
      <c r="J550" s="458"/>
      <c r="K550" s="458"/>
      <c r="L550" s="458"/>
      <c r="M550" s="458"/>
      <c r="N550" s="767"/>
      <c r="O550" s="764" t="s">
        <v>37</v>
      </c>
      <c r="P550" s="765"/>
      <c r="Q550" s="765"/>
      <c r="R550" s="765"/>
      <c r="S550" s="765"/>
      <c r="T550" s="765"/>
      <c r="U550" s="766"/>
      <c r="V550" s="43" t="s">
        <v>0</v>
      </c>
      <c r="W550" s="44">
        <f>IFERROR(SUM(BL22:BL546),"0")</f>
        <v>0</v>
      </c>
      <c r="X550" s="44">
        <f>IFERROR(SUM(BM22:BM546),"0")</f>
        <v>0</v>
      </c>
      <c r="Y550" s="43"/>
      <c r="Z550" s="68"/>
      <c r="AA550" s="68"/>
    </row>
    <row r="551" spans="1:67" x14ac:dyDescent="0.2">
      <c r="A551" s="458"/>
      <c r="B551" s="458"/>
      <c r="C551" s="458"/>
      <c r="D551" s="458"/>
      <c r="E551" s="458"/>
      <c r="F551" s="458"/>
      <c r="G551" s="458"/>
      <c r="H551" s="458"/>
      <c r="I551" s="458"/>
      <c r="J551" s="458"/>
      <c r="K551" s="458"/>
      <c r="L551" s="458"/>
      <c r="M551" s="458"/>
      <c r="N551" s="767"/>
      <c r="O551" s="764" t="s">
        <v>38</v>
      </c>
      <c r="P551" s="765"/>
      <c r="Q551" s="765"/>
      <c r="R551" s="765"/>
      <c r="S551" s="765"/>
      <c r="T551" s="765"/>
      <c r="U551" s="766"/>
      <c r="V551" s="43" t="s">
        <v>23</v>
      </c>
      <c r="W551" s="45">
        <f>ROUNDUP(SUM(BN22:BN546),0)</f>
        <v>0</v>
      </c>
      <c r="X551" s="45">
        <f>ROUNDUP(SUM(BO22:BO546),0)</f>
        <v>0</v>
      </c>
      <c r="Y551" s="43"/>
      <c r="Z551" s="68"/>
      <c r="AA551" s="68"/>
    </row>
    <row r="552" spans="1:67" x14ac:dyDescent="0.2">
      <c r="A552" s="458"/>
      <c r="B552" s="458"/>
      <c r="C552" s="458"/>
      <c r="D552" s="458"/>
      <c r="E552" s="458"/>
      <c r="F552" s="458"/>
      <c r="G552" s="458"/>
      <c r="H552" s="458"/>
      <c r="I552" s="458"/>
      <c r="J552" s="458"/>
      <c r="K552" s="458"/>
      <c r="L552" s="458"/>
      <c r="M552" s="458"/>
      <c r="N552" s="767"/>
      <c r="O552" s="764" t="s">
        <v>39</v>
      </c>
      <c r="P552" s="765"/>
      <c r="Q552" s="765"/>
      <c r="R552" s="765"/>
      <c r="S552" s="765"/>
      <c r="T552" s="765"/>
      <c r="U552" s="766"/>
      <c r="V552" s="43" t="s">
        <v>0</v>
      </c>
      <c r="W552" s="44">
        <f>GrossWeightTotal+PalletQtyTotal*25</f>
        <v>0</v>
      </c>
      <c r="X552" s="44">
        <f>GrossWeightTotalR+PalletQtyTotalR*25</f>
        <v>0</v>
      </c>
      <c r="Y552" s="43"/>
      <c r="Z552" s="68"/>
      <c r="AA552" s="68"/>
    </row>
    <row r="553" spans="1:67" x14ac:dyDescent="0.2">
      <c r="A553" s="458"/>
      <c r="B553" s="458"/>
      <c r="C553" s="458"/>
      <c r="D553" s="458"/>
      <c r="E553" s="458"/>
      <c r="F553" s="458"/>
      <c r="G553" s="458"/>
      <c r="H553" s="458"/>
      <c r="I553" s="458"/>
      <c r="J553" s="458"/>
      <c r="K553" s="458"/>
      <c r="L553" s="458"/>
      <c r="M553" s="458"/>
      <c r="N553" s="767"/>
      <c r="O553" s="764" t="s">
        <v>40</v>
      </c>
      <c r="P553" s="765"/>
      <c r="Q553" s="765"/>
      <c r="R553" s="765"/>
      <c r="S553" s="765"/>
      <c r="T553" s="765"/>
      <c r="U553" s="766"/>
      <c r="V553" s="43" t="s">
        <v>23</v>
      </c>
      <c r="W553" s="44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0</v>
      </c>
      <c r="X553" s="44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0</v>
      </c>
      <c r="Y553" s="43"/>
      <c r="Z553" s="68"/>
      <c r="AA553" s="68"/>
    </row>
    <row r="554" spans="1:67" ht="14.25" x14ac:dyDescent="0.2">
      <c r="A554" s="458"/>
      <c r="B554" s="458"/>
      <c r="C554" s="458"/>
      <c r="D554" s="458"/>
      <c r="E554" s="458"/>
      <c r="F554" s="458"/>
      <c r="G554" s="458"/>
      <c r="H554" s="458"/>
      <c r="I554" s="458"/>
      <c r="J554" s="458"/>
      <c r="K554" s="458"/>
      <c r="L554" s="458"/>
      <c r="M554" s="458"/>
      <c r="N554" s="767"/>
      <c r="O554" s="764" t="s">
        <v>41</v>
      </c>
      <c r="P554" s="765"/>
      <c r="Q554" s="765"/>
      <c r="R554" s="765"/>
      <c r="S554" s="765"/>
      <c r="T554" s="765"/>
      <c r="U554" s="766"/>
      <c r="V554" s="46" t="s">
        <v>54</v>
      </c>
      <c r="W554" s="43"/>
      <c r="X554" s="43"/>
      <c r="Y554" s="43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0</v>
      </c>
      <c r="Z554" s="68"/>
      <c r="AA554" s="68"/>
    </row>
    <row r="555" spans="1:67" ht="13.5" thickBot="1" x14ac:dyDescent="0.25"/>
    <row r="556" spans="1:67" ht="27" thickTop="1" thickBot="1" x14ac:dyDescent="0.25">
      <c r="A556" s="47" t="s">
        <v>9</v>
      </c>
      <c r="B556" s="79" t="s">
        <v>76</v>
      </c>
      <c r="C556" s="768" t="s">
        <v>116</v>
      </c>
      <c r="D556" s="768" t="s">
        <v>116</v>
      </c>
      <c r="E556" s="768" t="s">
        <v>116</v>
      </c>
      <c r="F556" s="768" t="s">
        <v>116</v>
      </c>
      <c r="G556" s="768" t="s">
        <v>246</v>
      </c>
      <c r="H556" s="768" t="s">
        <v>246</v>
      </c>
      <c r="I556" s="768" t="s">
        <v>246</v>
      </c>
      <c r="J556" s="768" t="s">
        <v>246</v>
      </c>
      <c r="K556" s="768" t="s">
        <v>246</v>
      </c>
      <c r="L556" s="768" t="s">
        <v>246</v>
      </c>
      <c r="M556" s="769"/>
      <c r="N556" s="768" t="s">
        <v>246</v>
      </c>
      <c r="O556" s="768" t="s">
        <v>246</v>
      </c>
      <c r="P556" s="768" t="s">
        <v>246</v>
      </c>
      <c r="Q556" s="768" t="s">
        <v>497</v>
      </c>
      <c r="R556" s="768" t="s">
        <v>497</v>
      </c>
      <c r="S556" s="768" t="s">
        <v>554</v>
      </c>
      <c r="T556" s="768" t="s">
        <v>554</v>
      </c>
      <c r="U556" s="768" t="s">
        <v>554</v>
      </c>
      <c r="V556" s="768" t="s">
        <v>554</v>
      </c>
      <c r="W556" s="79" t="s">
        <v>663</v>
      </c>
      <c r="X556" s="79" t="s">
        <v>710</v>
      </c>
      <c r="AA556" s="61"/>
      <c r="AD556" s="1"/>
    </row>
    <row r="557" spans="1:67" ht="14.25" customHeight="1" thickTop="1" x14ac:dyDescent="0.2">
      <c r="A557" s="770" t="s">
        <v>10</v>
      </c>
      <c r="B557" s="768" t="s">
        <v>76</v>
      </c>
      <c r="C557" s="768" t="s">
        <v>117</v>
      </c>
      <c r="D557" s="768" t="s">
        <v>125</v>
      </c>
      <c r="E557" s="768" t="s">
        <v>116</v>
      </c>
      <c r="F557" s="768" t="s">
        <v>236</v>
      </c>
      <c r="G557" s="768" t="s">
        <v>247</v>
      </c>
      <c r="H557" s="768" t="s">
        <v>262</v>
      </c>
      <c r="I557" s="768" t="s">
        <v>279</v>
      </c>
      <c r="J557" s="768" t="s">
        <v>355</v>
      </c>
      <c r="K557" s="768" t="s">
        <v>378</v>
      </c>
      <c r="L557" s="768" t="s">
        <v>396</v>
      </c>
      <c r="M557" s="1"/>
      <c r="N557" s="768" t="s">
        <v>413</v>
      </c>
      <c r="O557" s="768" t="s">
        <v>481</v>
      </c>
      <c r="P557" s="768" t="s">
        <v>486</v>
      </c>
      <c r="Q557" s="768" t="s">
        <v>498</v>
      </c>
      <c r="R557" s="768" t="s">
        <v>532</v>
      </c>
      <c r="S557" s="768" t="s">
        <v>555</v>
      </c>
      <c r="T557" s="768" t="s">
        <v>619</v>
      </c>
      <c r="U557" s="768" t="s">
        <v>647</v>
      </c>
      <c r="V557" s="768" t="s">
        <v>654</v>
      </c>
      <c r="W557" s="768" t="s">
        <v>663</v>
      </c>
      <c r="X557" s="768" t="s">
        <v>710</v>
      </c>
      <c r="AA557" s="61"/>
      <c r="AD557" s="1"/>
    </row>
    <row r="558" spans="1:67" ht="13.5" thickBot="1" x14ac:dyDescent="0.25">
      <c r="A558" s="771"/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1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AA558" s="61"/>
      <c r="AD558" s="1"/>
    </row>
    <row r="559" spans="1:67" ht="18" thickTop="1" thickBot="1" x14ac:dyDescent="0.25">
      <c r="A559" s="47" t="s">
        <v>13</v>
      </c>
      <c r="B559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53">
        <f>IFERROR(X53*1,"0")+IFERROR(X54*1,"0")</f>
        <v>0</v>
      </c>
      <c r="D559" s="53">
        <f>IFERROR(X59*1,"0")+IFERROR(X60*1,"0")+IFERROR(X61*1,"0")+IFERROR(X62*1,"0")</f>
        <v>0</v>
      </c>
      <c r="E559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0</v>
      </c>
      <c r="F559" s="53">
        <f>IFERROR(X133*1,"0")+IFERROR(X134*1,"0")+IFERROR(X135*1,"0")+IFERROR(X136*1,"0")+IFERROR(X137*1,"0")</f>
        <v>0</v>
      </c>
      <c r="G559" s="53">
        <f>IFERROR(X143*1,"0")+IFERROR(X144*1,"0")+IFERROR(X145*1,"0")+IFERROR(X146*1,"0")+IFERROR(X147*1,"0")</f>
        <v>0</v>
      </c>
      <c r="H559" s="53">
        <f>IFERROR(X152*1,"0")+IFERROR(X153*1,"0")+IFERROR(X154*1,"0")+IFERROR(X155*1,"0")+IFERROR(X156*1,"0")+IFERROR(X157*1,"0")+IFERROR(X158*1,"0")+IFERROR(X159*1,"0")</f>
        <v>0</v>
      </c>
      <c r="I559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0</v>
      </c>
      <c r="J559" s="53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53">
        <f>IFERROR(X231*1,"0")+IFERROR(X232*1,"0")+IFERROR(X233*1,"0")+IFERROR(X234*1,"0")+IFERROR(X235*1,"0")+IFERROR(X236*1,"0")+IFERROR(X237*1,"0")+IFERROR(X238*1,"0")</f>
        <v>0</v>
      </c>
      <c r="L559" s="53">
        <f>IFERROR(X243*1,"0")+IFERROR(X244*1,"0")+IFERROR(X245*1,"0")+IFERROR(X246*1,"0")+IFERROR(X247*1,"0")</f>
        <v>0</v>
      </c>
      <c r="M559" s="1"/>
      <c r="N559" s="53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53">
        <f>IFERROR(X299*1,"0")+IFERROR(X303*1,"0")</f>
        <v>0</v>
      </c>
      <c r="P559" s="53">
        <f>IFERROR(X308*1,"0")+IFERROR(X312*1,"0")+IFERROR(X313*1,"0")+IFERROR(X314*1,"0")+IFERROR(X318*1,"0")</f>
        <v>0</v>
      </c>
      <c r="Q559" s="53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0</v>
      </c>
      <c r="R559" s="53">
        <f>IFERROR(X356*1,"0")+IFERROR(X357*1,"0")+IFERROR(X361*1,"0")+IFERROR(X362*1,"0")+IFERROR(X363*1,"0")+IFERROR(X367*1,"0")+IFERROR(X368*1,"0")+IFERROR(X369*1,"0")+IFERROR(X370*1,"0")+IFERROR(X371*1,"0")+IFERROR(X375*1,"0")+IFERROR(X376*1,"0")</f>
        <v>0</v>
      </c>
      <c r="S559" s="53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53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53">
        <f>IFERROR(X453*1,"0")+IFERROR(X454*1,"0")+IFERROR(X455*1,"0")</f>
        <v>0</v>
      </c>
      <c r="V559" s="53">
        <f>IFERROR(X460*1,"0")+IFERROR(X461*1,"0")+IFERROR(X465*1,"0")</f>
        <v>0</v>
      </c>
      <c r="W559" s="53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59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61"/>
      <c r="AD559" s="1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1">
    <mergeCell ref="S557:S558"/>
    <mergeCell ref="T557:T558"/>
    <mergeCell ref="U557:U558"/>
    <mergeCell ref="V557:V558"/>
    <mergeCell ref="W557:W558"/>
    <mergeCell ref="X557:X558"/>
    <mergeCell ref="A557:A558"/>
    <mergeCell ref="B557:B558"/>
    <mergeCell ref="C557:C558"/>
    <mergeCell ref="D557:D558"/>
    <mergeCell ref="E557:E558"/>
    <mergeCell ref="F557:F558"/>
    <mergeCell ref="G557:G558"/>
    <mergeCell ref="H557:H558"/>
    <mergeCell ref="I557:I558"/>
    <mergeCell ref="J557:J558"/>
    <mergeCell ref="K557:K558"/>
    <mergeCell ref="L557:L558"/>
    <mergeCell ref="N557:N558"/>
    <mergeCell ref="O557:O558"/>
    <mergeCell ref="P557:P558"/>
    <mergeCell ref="Q557:Q558"/>
    <mergeCell ref="R557:R558"/>
    <mergeCell ref="D545:E545"/>
    <mergeCell ref="O545:S545"/>
    <mergeCell ref="D546:E546"/>
    <mergeCell ref="O546:S546"/>
    <mergeCell ref="O547:U547"/>
    <mergeCell ref="A547:N548"/>
    <mergeCell ref="O548:U548"/>
    <mergeCell ref="O549:U549"/>
    <mergeCell ref="A549:N554"/>
    <mergeCell ref="O550:U550"/>
    <mergeCell ref="O551:U551"/>
    <mergeCell ref="O552:U552"/>
    <mergeCell ref="O553:U553"/>
    <mergeCell ref="O554:U554"/>
    <mergeCell ref="C556:F556"/>
    <mergeCell ref="G556:P556"/>
    <mergeCell ref="Q556:R556"/>
    <mergeCell ref="S556:V556"/>
    <mergeCell ref="O534:U534"/>
    <mergeCell ref="A534:N535"/>
    <mergeCell ref="O535:U535"/>
    <mergeCell ref="A536:Y536"/>
    <mergeCell ref="D537:E537"/>
    <mergeCell ref="O537:S537"/>
    <mergeCell ref="D538:E538"/>
    <mergeCell ref="O538:S538"/>
    <mergeCell ref="D539:E539"/>
    <mergeCell ref="O539:S539"/>
    <mergeCell ref="O540:U540"/>
    <mergeCell ref="A540:N541"/>
    <mergeCell ref="O541:U541"/>
    <mergeCell ref="A542:Y542"/>
    <mergeCell ref="D543:E543"/>
    <mergeCell ref="O543:S543"/>
    <mergeCell ref="D544:E544"/>
    <mergeCell ref="O544:S544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92:E492"/>
    <mergeCell ref="O492:S492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O481:U481"/>
    <mergeCell ref="A481:N482"/>
    <mergeCell ref="O482:U482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68:Y468"/>
    <mergeCell ref="A469:Y469"/>
    <mergeCell ref="A470:Y470"/>
    <mergeCell ref="D471:E471"/>
    <mergeCell ref="O471:S471"/>
    <mergeCell ref="D472:E472"/>
    <mergeCell ref="O472:S472"/>
    <mergeCell ref="D473:E473"/>
    <mergeCell ref="O473:S473"/>
    <mergeCell ref="A451:Y451"/>
    <mergeCell ref="A452:Y452"/>
    <mergeCell ref="D453:E453"/>
    <mergeCell ref="O453:S453"/>
    <mergeCell ref="D454:E454"/>
    <mergeCell ref="O454:S454"/>
    <mergeCell ref="D455:E455"/>
    <mergeCell ref="O455:S455"/>
    <mergeCell ref="O456:U456"/>
    <mergeCell ref="A456:N457"/>
    <mergeCell ref="O457:U457"/>
    <mergeCell ref="A458:Y458"/>
    <mergeCell ref="A459:Y459"/>
    <mergeCell ref="D460:E460"/>
    <mergeCell ref="O460:S460"/>
    <mergeCell ref="D461:E461"/>
    <mergeCell ref="O461:S461"/>
    <mergeCell ref="A439:Y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O437:U437"/>
    <mergeCell ref="A437:N438"/>
    <mergeCell ref="O438:U43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A424:Y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A379:Y379"/>
    <mergeCell ref="A380:Y380"/>
    <mergeCell ref="A381:Y381"/>
    <mergeCell ref="D382:E382"/>
    <mergeCell ref="O382:S382"/>
    <mergeCell ref="D383:E383"/>
    <mergeCell ref="O383:S383"/>
    <mergeCell ref="O384:U384"/>
    <mergeCell ref="A384:N385"/>
    <mergeCell ref="O385:U385"/>
    <mergeCell ref="A386:Y386"/>
    <mergeCell ref="D387:E387"/>
    <mergeCell ref="O387:S387"/>
    <mergeCell ref="D388:E388"/>
    <mergeCell ref="O388:S388"/>
    <mergeCell ref="D389:E389"/>
    <mergeCell ref="O389:S389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D376:E376"/>
    <mergeCell ref="O376:S376"/>
    <mergeCell ref="O377:U377"/>
    <mergeCell ref="A377:N378"/>
    <mergeCell ref="O378:U378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A355:Y355"/>
    <mergeCell ref="D356:E356"/>
    <mergeCell ref="O356:S356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A322:Y322"/>
    <mergeCell ref="A323:Y323"/>
    <mergeCell ref="D324:E324"/>
    <mergeCell ref="O324:S324"/>
    <mergeCell ref="D325:E325"/>
    <mergeCell ref="O325:S325"/>
    <mergeCell ref="A302:Y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A291:Y291"/>
    <mergeCell ref="D292:E292"/>
    <mergeCell ref="O292:S292"/>
    <mergeCell ref="D293:E293"/>
    <mergeCell ref="O293:S293"/>
    <mergeCell ref="D294:E294"/>
    <mergeCell ref="O294:S294"/>
    <mergeCell ref="O295:U295"/>
    <mergeCell ref="A295:N296"/>
    <mergeCell ref="O296:U296"/>
    <mergeCell ref="A297:Y297"/>
    <mergeCell ref="A298:Y298"/>
    <mergeCell ref="D299:E299"/>
    <mergeCell ref="O299:S299"/>
    <mergeCell ref="O300:U300"/>
    <mergeCell ref="A300:N301"/>
    <mergeCell ref="O301:U301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A250:Y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39:U239"/>
    <mergeCell ref="A239:N240"/>
    <mergeCell ref="O240:U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29:Y229"/>
    <mergeCell ref="A230:Y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O182:U182"/>
    <mergeCell ref="A182:N183"/>
    <mergeCell ref="O183:U183"/>
    <mergeCell ref="A184:Y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O129:U129"/>
    <mergeCell ref="A129:N130"/>
    <mergeCell ref="O130:U130"/>
    <mergeCell ref="A131:Y131"/>
    <mergeCell ref="A132:Y132"/>
    <mergeCell ref="D133:E133"/>
    <mergeCell ref="O133:S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O87:U87"/>
    <mergeCell ref="A87:N88"/>
    <mergeCell ref="O88:U88"/>
    <mergeCell ref="A89:Y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784</v>
      </c>
      <c r="H1" s="9"/>
    </row>
    <row r="3" spans="2:8" x14ac:dyDescent="0.2">
      <c r="B3" s="54" t="s">
        <v>785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787</v>
      </c>
      <c r="C6" s="54" t="s">
        <v>788</v>
      </c>
      <c r="D6" s="54" t="s">
        <v>789</v>
      </c>
      <c r="E6" s="54" t="s">
        <v>48</v>
      </c>
    </row>
    <row r="7" spans="2:8" x14ac:dyDescent="0.2">
      <c r="B7" s="54" t="s">
        <v>790</v>
      </c>
      <c r="C7" s="54" t="s">
        <v>791</v>
      </c>
      <c r="D7" s="54" t="s">
        <v>792</v>
      </c>
      <c r="E7" s="54" t="s">
        <v>48</v>
      </c>
    </row>
    <row r="8" spans="2:8" x14ac:dyDescent="0.2">
      <c r="B8" s="54" t="s">
        <v>793</v>
      </c>
      <c r="C8" s="54" t="s">
        <v>794</v>
      </c>
      <c r="D8" s="54" t="s">
        <v>795</v>
      </c>
      <c r="E8" s="54" t="s">
        <v>48</v>
      </c>
    </row>
    <row r="9" spans="2:8" x14ac:dyDescent="0.2">
      <c r="B9" s="54" t="s">
        <v>796</v>
      </c>
      <c r="C9" s="54" t="s">
        <v>797</v>
      </c>
      <c r="D9" s="54" t="s">
        <v>798</v>
      </c>
      <c r="E9" s="54" t="s">
        <v>48</v>
      </c>
    </row>
    <row r="10" spans="2:8" x14ac:dyDescent="0.2">
      <c r="B10" s="54" t="s">
        <v>799</v>
      </c>
      <c r="C10" s="54" t="s">
        <v>800</v>
      </c>
      <c r="D10" s="54" t="s">
        <v>801</v>
      </c>
      <c r="E10" s="54" t="s">
        <v>48</v>
      </c>
    </row>
    <row r="12" spans="2:8" x14ac:dyDescent="0.2">
      <c r="B12" s="54" t="s">
        <v>802</v>
      </c>
      <c r="C12" s="54" t="s">
        <v>788</v>
      </c>
      <c r="D12" s="54" t="s">
        <v>48</v>
      </c>
      <c r="E12" s="54" t="s">
        <v>48</v>
      </c>
    </row>
    <row r="14" spans="2:8" x14ac:dyDescent="0.2">
      <c r="B14" s="54" t="s">
        <v>803</v>
      </c>
      <c r="C14" s="54" t="s">
        <v>791</v>
      </c>
      <c r="D14" s="54" t="s">
        <v>48</v>
      </c>
      <c r="E14" s="54" t="s">
        <v>48</v>
      </c>
    </row>
    <row r="16" spans="2:8" x14ac:dyDescent="0.2">
      <c r="B16" s="54" t="s">
        <v>804</v>
      </c>
      <c r="C16" s="54" t="s">
        <v>794</v>
      </c>
      <c r="D16" s="54" t="s">
        <v>48</v>
      </c>
      <c r="E16" s="54" t="s">
        <v>48</v>
      </c>
    </row>
    <row r="18" spans="2:5" x14ac:dyDescent="0.2">
      <c r="B18" s="54" t="s">
        <v>805</v>
      </c>
      <c r="C18" s="54" t="s">
        <v>797</v>
      </c>
      <c r="D18" s="54" t="s">
        <v>48</v>
      </c>
      <c r="E18" s="54" t="s">
        <v>48</v>
      </c>
    </row>
    <row r="20" spans="2:5" x14ac:dyDescent="0.2">
      <c r="B20" s="54" t="s">
        <v>806</v>
      </c>
      <c r="C20" s="54" t="s">
        <v>800</v>
      </c>
      <c r="D20" s="54" t="s">
        <v>48</v>
      </c>
      <c r="E20" s="54" t="s">
        <v>48</v>
      </c>
    </row>
    <row r="22" spans="2:5" x14ac:dyDescent="0.2">
      <c r="B22" s="54" t="s">
        <v>807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808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809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810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817</v>
      </c>
      <c r="C32" s="54" t="s">
        <v>48</v>
      </c>
      <c r="D32" s="54" t="s">
        <v>48</v>
      </c>
      <c r="E32" s="54" t="s">
        <v>48</v>
      </c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2024-07-19T06:01:05Z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