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810" windowHeight="122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W549" i="2" l="1"/>
  <c r="W548" i="2"/>
  <c r="BN547" i="2"/>
  <c r="BL547" i="2"/>
  <c r="X547" i="2"/>
  <c r="BO547" i="2" s="1"/>
  <c r="BN546" i="2"/>
  <c r="BL546" i="2"/>
  <c r="X546" i="2"/>
  <c r="BO546" i="2" s="1"/>
  <c r="BN545" i="2"/>
  <c r="BL545" i="2"/>
  <c r="X545" i="2"/>
  <c r="BN544" i="2"/>
  <c r="BL544" i="2"/>
  <c r="X544" i="2"/>
  <c r="BO544" i="2" s="1"/>
  <c r="W542" i="2"/>
  <c r="W541" i="2"/>
  <c r="BO540" i="2"/>
  <c r="BN540" i="2"/>
  <c r="BL540" i="2"/>
  <c r="X540" i="2"/>
  <c r="BM540" i="2" s="1"/>
  <c r="BN539" i="2"/>
  <c r="BM539" i="2"/>
  <c r="BL539" i="2"/>
  <c r="X539" i="2"/>
  <c r="BO539" i="2" s="1"/>
  <c r="BO538" i="2"/>
  <c r="BN538" i="2"/>
  <c r="BL538" i="2"/>
  <c r="X538" i="2"/>
  <c r="X542" i="2" s="1"/>
  <c r="W536" i="2"/>
  <c r="W535" i="2"/>
  <c r="BO534" i="2"/>
  <c r="BN534" i="2"/>
  <c r="BL534" i="2"/>
  <c r="X534" i="2"/>
  <c r="BM534" i="2" s="1"/>
  <c r="BN533" i="2"/>
  <c r="BL533" i="2"/>
  <c r="X533" i="2"/>
  <c r="BM533" i="2" s="1"/>
  <c r="BO532" i="2"/>
  <c r="BN532" i="2"/>
  <c r="BL532" i="2"/>
  <c r="X532" i="2"/>
  <c r="BM532" i="2" s="1"/>
  <c r="BN531" i="2"/>
  <c r="BL531" i="2"/>
  <c r="X531" i="2"/>
  <c r="X536" i="2" s="1"/>
  <c r="X529" i="2"/>
  <c r="W529" i="2"/>
  <c r="W528" i="2"/>
  <c r="BN527" i="2"/>
  <c r="BL527" i="2"/>
  <c r="Y527" i="2"/>
  <c r="X527" i="2"/>
  <c r="BM527" i="2" s="1"/>
  <c r="BN526" i="2"/>
  <c r="BM526" i="2"/>
  <c r="BL526" i="2"/>
  <c r="X526" i="2"/>
  <c r="BO526" i="2" s="1"/>
  <c r="BN525" i="2"/>
  <c r="BL525" i="2"/>
  <c r="Y525" i="2"/>
  <c r="X525" i="2"/>
  <c r="BM525" i="2" s="1"/>
  <c r="BN524" i="2"/>
  <c r="BM524" i="2"/>
  <c r="BL524" i="2"/>
  <c r="X524" i="2"/>
  <c r="BO524" i="2" s="1"/>
  <c r="BN523" i="2"/>
  <c r="BL523" i="2"/>
  <c r="Y523" i="2"/>
  <c r="X523" i="2"/>
  <c r="BM523" i="2" s="1"/>
  <c r="W521" i="2"/>
  <c r="W520" i="2"/>
  <c r="BN519" i="2"/>
  <c r="BL519" i="2"/>
  <c r="X519" i="2"/>
  <c r="Y519" i="2" s="1"/>
  <c r="BO518" i="2"/>
  <c r="BN518" i="2"/>
  <c r="BM518" i="2"/>
  <c r="BL518" i="2"/>
  <c r="X518" i="2"/>
  <c r="Y518" i="2" s="1"/>
  <c r="BN517" i="2"/>
  <c r="BL517" i="2"/>
  <c r="X517" i="2"/>
  <c r="BO516" i="2"/>
  <c r="BN516" i="2"/>
  <c r="BM516" i="2"/>
  <c r="BL516" i="2"/>
  <c r="X516" i="2"/>
  <c r="Y516" i="2" s="1"/>
  <c r="BN515" i="2"/>
  <c r="BL515" i="2"/>
  <c r="X515" i="2"/>
  <c r="BO514" i="2"/>
  <c r="BN514" i="2"/>
  <c r="BM514" i="2"/>
  <c r="BL514" i="2"/>
  <c r="X514" i="2"/>
  <c r="Y514" i="2" s="1"/>
  <c r="BN513" i="2"/>
  <c r="BL513" i="2"/>
  <c r="X513" i="2"/>
  <c r="BO512" i="2"/>
  <c r="BN512" i="2"/>
  <c r="BM512" i="2"/>
  <c r="BL512" i="2"/>
  <c r="X512" i="2"/>
  <c r="Y512" i="2" s="1"/>
  <c r="BN511" i="2"/>
  <c r="BL511" i="2"/>
  <c r="X511" i="2"/>
  <c r="X507" i="2"/>
  <c r="W507" i="2"/>
  <c r="Y506" i="2"/>
  <c r="X506" i="2"/>
  <c r="W506" i="2"/>
  <c r="BO505" i="2"/>
  <c r="BN505" i="2"/>
  <c r="BM505" i="2"/>
  <c r="BL505" i="2"/>
  <c r="Y505" i="2"/>
  <c r="X505" i="2"/>
  <c r="O505" i="2"/>
  <c r="W503" i="2"/>
  <c r="X502" i="2"/>
  <c r="W502" i="2"/>
  <c r="BO501" i="2"/>
  <c r="BN501" i="2"/>
  <c r="BM501" i="2"/>
  <c r="BL501" i="2"/>
  <c r="Y501" i="2"/>
  <c r="X501" i="2"/>
  <c r="O501" i="2"/>
  <c r="BO500" i="2"/>
  <c r="BN500" i="2"/>
  <c r="BM500" i="2"/>
  <c r="BL500" i="2"/>
  <c r="X500" i="2"/>
  <c r="Y500" i="2" s="1"/>
  <c r="O500" i="2"/>
  <c r="BN499" i="2"/>
  <c r="BL499" i="2"/>
  <c r="Y499" i="2"/>
  <c r="X499" i="2"/>
  <c r="BM499" i="2" s="1"/>
  <c r="O499" i="2"/>
  <c r="W497" i="2"/>
  <c r="W496" i="2"/>
  <c r="BN495" i="2"/>
  <c r="BL495" i="2"/>
  <c r="Y495" i="2"/>
  <c r="X495" i="2"/>
  <c r="BM495" i="2" s="1"/>
  <c r="O495" i="2"/>
  <c r="BO494" i="2"/>
  <c r="BN494" i="2"/>
  <c r="BL494" i="2"/>
  <c r="Y494" i="2"/>
  <c r="X494" i="2"/>
  <c r="BM494" i="2" s="1"/>
  <c r="O494" i="2"/>
  <c r="BN493" i="2"/>
  <c r="BM493" i="2"/>
  <c r="BL493" i="2"/>
  <c r="X493" i="2"/>
  <c r="BO493" i="2" s="1"/>
  <c r="O493" i="2"/>
  <c r="BN492" i="2"/>
  <c r="BM492" i="2"/>
  <c r="BL492" i="2"/>
  <c r="X492" i="2"/>
  <c r="BO492" i="2" s="1"/>
  <c r="O492" i="2"/>
  <c r="BO491" i="2"/>
  <c r="BN491" i="2"/>
  <c r="BM491" i="2"/>
  <c r="BL491" i="2"/>
  <c r="Y491" i="2"/>
  <c r="X491" i="2"/>
  <c r="O491" i="2"/>
  <c r="BN490" i="2"/>
  <c r="BL490" i="2"/>
  <c r="X490" i="2"/>
  <c r="O490" i="2"/>
  <c r="W488" i="2"/>
  <c r="W487" i="2"/>
  <c r="BN486" i="2"/>
  <c r="BL486" i="2"/>
  <c r="X486" i="2"/>
  <c r="O486" i="2"/>
  <c r="BN485" i="2"/>
  <c r="BM485" i="2"/>
  <c r="BL485" i="2"/>
  <c r="X485" i="2"/>
  <c r="O485" i="2"/>
  <c r="W483" i="2"/>
  <c r="W482" i="2"/>
  <c r="BN481" i="2"/>
  <c r="BM481" i="2"/>
  <c r="BL481" i="2"/>
  <c r="X481" i="2"/>
  <c r="BO481" i="2" s="1"/>
  <c r="O481" i="2"/>
  <c r="BN480" i="2"/>
  <c r="BL480" i="2"/>
  <c r="Y480" i="2"/>
  <c r="X480" i="2"/>
  <c r="BM480" i="2" s="1"/>
  <c r="O480" i="2"/>
  <c r="BO479" i="2"/>
  <c r="BN479" i="2"/>
  <c r="BM479" i="2"/>
  <c r="BL479" i="2"/>
  <c r="Y479" i="2"/>
  <c r="X479" i="2"/>
  <c r="BN478" i="2"/>
  <c r="BM478" i="2"/>
  <c r="BL478" i="2"/>
  <c r="X478" i="2"/>
  <c r="BO478" i="2" s="1"/>
  <c r="O478" i="2"/>
  <c r="BN477" i="2"/>
  <c r="BM477" i="2"/>
  <c r="BL477" i="2"/>
  <c r="X477" i="2"/>
  <c r="BO477" i="2" s="1"/>
  <c r="O477" i="2"/>
  <c r="BO476" i="2"/>
  <c r="BN476" i="2"/>
  <c r="BM476" i="2"/>
  <c r="BL476" i="2"/>
  <c r="Y476" i="2"/>
  <c r="X476" i="2"/>
  <c r="O476" i="2"/>
  <c r="BN475" i="2"/>
  <c r="BL475" i="2"/>
  <c r="X475" i="2"/>
  <c r="O475" i="2"/>
  <c r="BN474" i="2"/>
  <c r="BM474" i="2"/>
  <c r="BL474" i="2"/>
  <c r="X474" i="2"/>
  <c r="BO474" i="2" s="1"/>
  <c r="BN473" i="2"/>
  <c r="BL473" i="2"/>
  <c r="Y473" i="2"/>
  <c r="X473" i="2"/>
  <c r="BM473" i="2" s="1"/>
  <c r="O473" i="2"/>
  <c r="BO472" i="2"/>
  <c r="BN472" i="2"/>
  <c r="BL472" i="2"/>
  <c r="Y472" i="2"/>
  <c r="X472" i="2"/>
  <c r="BM472" i="2" s="1"/>
  <c r="O472" i="2"/>
  <c r="BN471" i="2"/>
  <c r="BM471" i="2"/>
  <c r="BL471" i="2"/>
  <c r="X471" i="2"/>
  <c r="BO471" i="2" s="1"/>
  <c r="O471" i="2"/>
  <c r="W467" i="2"/>
  <c r="W466" i="2"/>
  <c r="BN465" i="2"/>
  <c r="BM465" i="2"/>
  <c r="BL465" i="2"/>
  <c r="X465" i="2"/>
  <c r="BO465" i="2" s="1"/>
  <c r="X463" i="2"/>
  <c r="W463" i="2"/>
  <c r="X462" i="2"/>
  <c r="W462" i="2"/>
  <c r="BN461" i="2"/>
  <c r="BL461" i="2"/>
  <c r="Y461" i="2"/>
  <c r="X461" i="2"/>
  <c r="BM461" i="2" s="1"/>
  <c r="O461" i="2"/>
  <c r="BO460" i="2"/>
  <c r="BN460" i="2"/>
  <c r="BM460" i="2"/>
  <c r="BL460" i="2"/>
  <c r="Y460" i="2"/>
  <c r="Y462" i="2" s="1"/>
  <c r="X460" i="2"/>
  <c r="U560" i="2" s="1"/>
  <c r="W457" i="2"/>
  <c r="W456" i="2"/>
  <c r="BO455" i="2"/>
  <c r="BN455" i="2"/>
  <c r="BL455" i="2"/>
  <c r="Y455" i="2"/>
  <c r="X455" i="2"/>
  <c r="BM455" i="2" s="1"/>
  <c r="O455" i="2"/>
  <c r="BN454" i="2"/>
  <c r="BM454" i="2"/>
  <c r="BL454" i="2"/>
  <c r="X454" i="2"/>
  <c r="BO454" i="2" s="1"/>
  <c r="O454" i="2"/>
  <c r="BN453" i="2"/>
  <c r="BM453" i="2"/>
  <c r="BL453" i="2"/>
  <c r="X453" i="2"/>
  <c r="X457" i="2" s="1"/>
  <c r="O453" i="2"/>
  <c r="X450" i="2"/>
  <c r="W450" i="2"/>
  <c r="X449" i="2"/>
  <c r="W449" i="2"/>
  <c r="BN448" i="2"/>
  <c r="BM448" i="2"/>
  <c r="BL448" i="2"/>
  <c r="X448" i="2"/>
  <c r="BO448" i="2" s="1"/>
  <c r="O448" i="2"/>
  <c r="X446" i="2"/>
  <c r="W446" i="2"/>
  <c r="X445" i="2"/>
  <c r="W445" i="2"/>
  <c r="BN444" i="2"/>
  <c r="BM444" i="2"/>
  <c r="BL444" i="2"/>
  <c r="X444" i="2"/>
  <c r="BO444" i="2" s="1"/>
  <c r="O444" i="2"/>
  <c r="X442" i="2"/>
  <c r="W442" i="2"/>
  <c r="X441" i="2"/>
  <c r="W441" i="2"/>
  <c r="BN440" i="2"/>
  <c r="BM440" i="2"/>
  <c r="BL440" i="2"/>
  <c r="X440" i="2"/>
  <c r="BO440" i="2" s="1"/>
  <c r="O440" i="2"/>
  <c r="BO439" i="2"/>
  <c r="BN439" i="2"/>
  <c r="BM439" i="2"/>
  <c r="BL439" i="2"/>
  <c r="Y439" i="2"/>
  <c r="X439" i="2"/>
  <c r="O439" i="2"/>
  <c r="W437" i="2"/>
  <c r="W436" i="2"/>
  <c r="BO435" i="2"/>
  <c r="BN435" i="2"/>
  <c r="BM435" i="2"/>
  <c r="BL435" i="2"/>
  <c r="Y435" i="2"/>
  <c r="X435" i="2"/>
  <c r="BO434" i="2"/>
  <c r="BN434" i="2"/>
  <c r="BM434" i="2"/>
  <c r="BL434" i="2"/>
  <c r="Y434" i="2"/>
  <c r="X434" i="2"/>
  <c r="O434" i="2"/>
  <c r="BO433" i="2"/>
  <c r="BN433" i="2"/>
  <c r="BM433" i="2"/>
  <c r="BL433" i="2"/>
  <c r="X433" i="2"/>
  <c r="Y433" i="2" s="1"/>
  <c r="BN432" i="2"/>
  <c r="BL432" i="2"/>
  <c r="X432" i="2"/>
  <c r="O432" i="2"/>
  <c r="BN431" i="2"/>
  <c r="BM431" i="2"/>
  <c r="BL431" i="2"/>
  <c r="X431" i="2"/>
  <c r="BO431" i="2" s="1"/>
  <c r="O431" i="2"/>
  <c r="BN430" i="2"/>
  <c r="BL430" i="2"/>
  <c r="Y430" i="2"/>
  <c r="X430" i="2"/>
  <c r="BM430" i="2" s="1"/>
  <c r="BO429" i="2"/>
  <c r="BN429" i="2"/>
  <c r="BL429" i="2"/>
  <c r="Y429" i="2"/>
  <c r="X429" i="2"/>
  <c r="X436" i="2" s="1"/>
  <c r="BN428" i="2"/>
  <c r="BL428" i="2"/>
  <c r="Y428" i="2"/>
  <c r="X428" i="2"/>
  <c r="BM428" i="2" s="1"/>
  <c r="O428" i="2"/>
  <c r="X426" i="2"/>
  <c r="W426" i="2"/>
  <c r="X425" i="2"/>
  <c r="W425" i="2"/>
  <c r="BN424" i="2"/>
  <c r="BL424" i="2"/>
  <c r="Y424" i="2"/>
  <c r="X424" i="2"/>
  <c r="BM424" i="2" s="1"/>
  <c r="BO423" i="2"/>
  <c r="BN423" i="2"/>
  <c r="BL423" i="2"/>
  <c r="Y423" i="2"/>
  <c r="Y425" i="2" s="1"/>
  <c r="X423" i="2"/>
  <c r="O423" i="2"/>
  <c r="W420" i="2"/>
  <c r="W419" i="2"/>
  <c r="BO418" i="2"/>
  <c r="BN418" i="2"/>
  <c r="BL418" i="2"/>
  <c r="Y418" i="2"/>
  <c r="X418" i="2"/>
  <c r="BM418" i="2" s="1"/>
  <c r="O418" i="2"/>
  <c r="BN417" i="2"/>
  <c r="BM417" i="2"/>
  <c r="BL417" i="2"/>
  <c r="X417" i="2"/>
  <c r="BO417" i="2" s="1"/>
  <c r="O417" i="2"/>
  <c r="BN416" i="2"/>
  <c r="BM416" i="2"/>
  <c r="BL416" i="2"/>
  <c r="X416" i="2"/>
  <c r="X420" i="2" s="1"/>
  <c r="O416" i="2"/>
  <c r="X414" i="2"/>
  <c r="W414" i="2"/>
  <c r="X413" i="2"/>
  <c r="W413" i="2"/>
  <c r="BN412" i="2"/>
  <c r="BM412" i="2"/>
  <c r="BL412" i="2"/>
  <c r="X412" i="2"/>
  <c r="BO412" i="2" s="1"/>
  <c r="O412" i="2"/>
  <c r="BO411" i="2"/>
  <c r="BN411" i="2"/>
  <c r="BM411" i="2"/>
  <c r="BL411" i="2"/>
  <c r="Y411" i="2"/>
  <c r="X411" i="2"/>
  <c r="O411" i="2"/>
  <c r="W409" i="2"/>
  <c r="W408" i="2"/>
  <c r="BO407" i="2"/>
  <c r="BN407" i="2"/>
  <c r="BM407" i="2"/>
  <c r="BL407" i="2"/>
  <c r="Y407" i="2"/>
  <c r="X407" i="2"/>
  <c r="O407" i="2"/>
  <c r="BN406" i="2"/>
  <c r="BL406" i="2"/>
  <c r="X406" i="2"/>
  <c r="BO405" i="2"/>
  <c r="BN405" i="2"/>
  <c r="BM405" i="2"/>
  <c r="BL405" i="2"/>
  <c r="X405" i="2"/>
  <c r="Y405" i="2" s="1"/>
  <c r="BN404" i="2"/>
  <c r="BL404" i="2"/>
  <c r="X404" i="2"/>
  <c r="O404" i="2"/>
  <c r="BN403" i="2"/>
  <c r="BM403" i="2"/>
  <c r="BL403" i="2"/>
  <c r="X403" i="2"/>
  <c r="BO403" i="2" s="1"/>
  <c r="O403" i="2"/>
  <c r="BN402" i="2"/>
  <c r="BL402" i="2"/>
  <c r="Y402" i="2"/>
  <c r="X402" i="2"/>
  <c r="BM402" i="2" s="1"/>
  <c r="BO401" i="2"/>
  <c r="BN401" i="2"/>
  <c r="BL401" i="2"/>
  <c r="Y401" i="2"/>
  <c r="X401" i="2"/>
  <c r="BM401" i="2" s="1"/>
  <c r="O401" i="2"/>
  <c r="BN400" i="2"/>
  <c r="BM400" i="2"/>
  <c r="BL400" i="2"/>
  <c r="X400" i="2"/>
  <c r="BO400" i="2" s="1"/>
  <c r="BO399" i="2"/>
  <c r="BN399" i="2"/>
  <c r="BM399" i="2"/>
  <c r="BL399" i="2"/>
  <c r="Y399" i="2"/>
  <c r="X399" i="2"/>
  <c r="BN398" i="2"/>
  <c r="BM398" i="2"/>
  <c r="BL398" i="2"/>
  <c r="X398" i="2"/>
  <c r="BO398" i="2" s="1"/>
  <c r="O398" i="2"/>
  <c r="BN397" i="2"/>
  <c r="BM397" i="2"/>
  <c r="BL397" i="2"/>
  <c r="X397" i="2"/>
  <c r="BO397" i="2" s="1"/>
  <c r="O397" i="2"/>
  <c r="BO396" i="2"/>
  <c r="BN396" i="2"/>
  <c r="BM396" i="2"/>
  <c r="BL396" i="2"/>
  <c r="Y396" i="2"/>
  <c r="X396" i="2"/>
  <c r="BN395" i="2"/>
  <c r="BM395" i="2"/>
  <c r="BL395" i="2"/>
  <c r="Y395" i="2"/>
  <c r="X395" i="2"/>
  <c r="BO395" i="2" s="1"/>
  <c r="BO394" i="2"/>
  <c r="BN394" i="2"/>
  <c r="BM394" i="2"/>
  <c r="BL394" i="2"/>
  <c r="Y394" i="2"/>
  <c r="X394" i="2"/>
  <c r="O394" i="2"/>
  <c r="BN393" i="2"/>
  <c r="BL393" i="2"/>
  <c r="X393" i="2"/>
  <c r="O393" i="2"/>
  <c r="BN392" i="2"/>
  <c r="BM392" i="2"/>
  <c r="BL392" i="2"/>
  <c r="X392" i="2"/>
  <c r="BO392" i="2" s="1"/>
  <c r="BN391" i="2"/>
  <c r="BL391" i="2"/>
  <c r="Y391" i="2"/>
  <c r="X391" i="2"/>
  <c r="BM391" i="2" s="1"/>
  <c r="O391" i="2"/>
  <c r="BO390" i="2"/>
  <c r="BN390" i="2"/>
  <c r="BL390" i="2"/>
  <c r="Y390" i="2"/>
  <c r="X390" i="2"/>
  <c r="BM390" i="2" s="1"/>
  <c r="BN389" i="2"/>
  <c r="BL389" i="2"/>
  <c r="Y389" i="2"/>
  <c r="X389" i="2"/>
  <c r="BM389" i="2" s="1"/>
  <c r="BO388" i="2"/>
  <c r="BN388" i="2"/>
  <c r="BL388" i="2"/>
  <c r="Y388" i="2"/>
  <c r="X388" i="2"/>
  <c r="BM388" i="2" s="1"/>
  <c r="BN387" i="2"/>
  <c r="BL387" i="2"/>
  <c r="Y387" i="2"/>
  <c r="X387" i="2"/>
  <c r="BM387" i="2" s="1"/>
  <c r="O387" i="2"/>
  <c r="BO386" i="2"/>
  <c r="BN386" i="2"/>
  <c r="BM386" i="2"/>
  <c r="BL386" i="2"/>
  <c r="Y386" i="2"/>
  <c r="X386" i="2"/>
  <c r="BN385" i="2"/>
  <c r="BL385" i="2"/>
  <c r="X385" i="2"/>
  <c r="O385" i="2"/>
  <c r="W383" i="2"/>
  <c r="W382" i="2"/>
  <c r="BN381" i="2"/>
  <c r="BL381" i="2"/>
  <c r="X381" i="2"/>
  <c r="O381" i="2"/>
  <c r="BN380" i="2"/>
  <c r="BM380" i="2"/>
  <c r="BL380" i="2"/>
  <c r="X380" i="2"/>
  <c r="R560" i="2" s="1"/>
  <c r="O380" i="2"/>
  <c r="X376" i="2"/>
  <c r="W376" i="2"/>
  <c r="X375" i="2"/>
  <c r="W375" i="2"/>
  <c r="BN374" i="2"/>
  <c r="BM374" i="2"/>
  <c r="BL374" i="2"/>
  <c r="X374" i="2"/>
  <c r="BO374" i="2" s="1"/>
  <c r="O374" i="2"/>
  <c r="BO373" i="2"/>
  <c r="BN373" i="2"/>
  <c r="BM373" i="2"/>
  <c r="BL373" i="2"/>
  <c r="Y373" i="2"/>
  <c r="X373" i="2"/>
  <c r="O373" i="2"/>
  <c r="W371" i="2"/>
  <c r="W370" i="2"/>
  <c r="BO369" i="2"/>
  <c r="BN369" i="2"/>
  <c r="BM369" i="2"/>
  <c r="BL369" i="2"/>
  <c r="Y369" i="2"/>
  <c r="X369" i="2"/>
  <c r="O369" i="2"/>
  <c r="BN368" i="2"/>
  <c r="BL368" i="2"/>
  <c r="X368" i="2"/>
  <c r="O368" i="2"/>
  <c r="BN367" i="2"/>
  <c r="BL367" i="2"/>
  <c r="X367" i="2"/>
  <c r="O367" i="2"/>
  <c r="BN366" i="2"/>
  <c r="BL366" i="2"/>
  <c r="Y366" i="2"/>
  <c r="X366" i="2"/>
  <c r="BM366" i="2" s="1"/>
  <c r="O366" i="2"/>
  <c r="BO365" i="2"/>
  <c r="BN365" i="2"/>
  <c r="BM365" i="2"/>
  <c r="BL365" i="2"/>
  <c r="Y365" i="2"/>
  <c r="X365" i="2"/>
  <c r="O365" i="2"/>
  <c r="W363" i="2"/>
  <c r="W362" i="2"/>
  <c r="BO361" i="2"/>
  <c r="BN361" i="2"/>
  <c r="BM361" i="2"/>
  <c r="BL361" i="2"/>
  <c r="Y361" i="2"/>
  <c r="X361" i="2"/>
  <c r="O361" i="2"/>
  <c r="BN360" i="2"/>
  <c r="BM360" i="2"/>
  <c r="BL360" i="2"/>
  <c r="X360" i="2"/>
  <c r="BO360" i="2" s="1"/>
  <c r="O360" i="2"/>
  <c r="BO359" i="2"/>
  <c r="BN359" i="2"/>
  <c r="BM359" i="2"/>
  <c r="BL359" i="2"/>
  <c r="Y359" i="2"/>
  <c r="X359" i="2"/>
  <c r="X363" i="2" s="1"/>
  <c r="O359" i="2"/>
  <c r="X357" i="2"/>
  <c r="W357" i="2"/>
  <c r="W356" i="2"/>
  <c r="BO355" i="2"/>
  <c r="BN355" i="2"/>
  <c r="BM355" i="2"/>
  <c r="BL355" i="2"/>
  <c r="Y355" i="2"/>
  <c r="X355" i="2"/>
  <c r="O355" i="2"/>
  <c r="BO354" i="2"/>
  <c r="BN354" i="2"/>
  <c r="BM354" i="2"/>
  <c r="BL354" i="2"/>
  <c r="X354" i="2"/>
  <c r="Y354" i="2" s="1"/>
  <c r="O354" i="2"/>
  <c r="BN353" i="2"/>
  <c r="BL353" i="2"/>
  <c r="Y353" i="2"/>
  <c r="X353" i="2"/>
  <c r="O353" i="2"/>
  <c r="BO352" i="2"/>
  <c r="BN352" i="2"/>
  <c r="BL352" i="2"/>
  <c r="X352" i="2"/>
  <c r="O352" i="2"/>
  <c r="W349" i="2"/>
  <c r="W348" i="2"/>
  <c r="BN347" i="2"/>
  <c r="BL347" i="2"/>
  <c r="Y347" i="2"/>
  <c r="X347" i="2"/>
  <c r="BM347" i="2" s="1"/>
  <c r="O347" i="2"/>
  <c r="BN346" i="2"/>
  <c r="BL346" i="2"/>
  <c r="X346" i="2"/>
  <c r="X348" i="2" s="1"/>
  <c r="O346" i="2"/>
  <c r="W344" i="2"/>
  <c r="X343" i="2"/>
  <c r="W343" i="2"/>
  <c r="BN342" i="2"/>
  <c r="BM342" i="2"/>
  <c r="BL342" i="2"/>
  <c r="X342" i="2"/>
  <c r="O342" i="2"/>
  <c r="BN341" i="2"/>
  <c r="BM341" i="2"/>
  <c r="BL341" i="2"/>
  <c r="X341" i="2"/>
  <c r="BO341" i="2" s="1"/>
  <c r="O341" i="2"/>
  <c r="BO340" i="2"/>
  <c r="BN340" i="2"/>
  <c r="BM340" i="2"/>
  <c r="BL340" i="2"/>
  <c r="Y340" i="2"/>
  <c r="X340" i="2"/>
  <c r="X344" i="2" s="1"/>
  <c r="O340" i="2"/>
  <c r="W338" i="2"/>
  <c r="W337" i="2"/>
  <c r="BO336" i="2"/>
  <c r="BN336" i="2"/>
  <c r="BM336" i="2"/>
  <c r="BL336" i="2"/>
  <c r="Y336" i="2"/>
  <c r="X336" i="2"/>
  <c r="O336" i="2"/>
  <c r="BN335" i="2"/>
  <c r="BL335" i="2"/>
  <c r="X335" i="2"/>
  <c r="O335" i="2"/>
  <c r="BN334" i="2"/>
  <c r="BL334" i="2"/>
  <c r="X334" i="2"/>
  <c r="O334" i="2"/>
  <c r="W332" i="2"/>
  <c r="W331" i="2"/>
  <c r="BN330" i="2"/>
  <c r="BM330" i="2"/>
  <c r="BL330" i="2"/>
  <c r="X330" i="2"/>
  <c r="O330" i="2"/>
  <c r="BN329" i="2"/>
  <c r="BL329" i="2"/>
  <c r="Y329" i="2"/>
  <c r="X329" i="2"/>
  <c r="BM329" i="2" s="1"/>
  <c r="O329" i="2"/>
  <c r="BO328" i="2"/>
  <c r="BN328" i="2"/>
  <c r="BM328" i="2"/>
  <c r="BL328" i="2"/>
  <c r="Y328" i="2"/>
  <c r="X328" i="2"/>
  <c r="O328" i="2"/>
  <c r="BN327" i="2"/>
  <c r="BM327" i="2"/>
  <c r="BL327" i="2"/>
  <c r="Y327" i="2"/>
  <c r="X327" i="2"/>
  <c r="BO327" i="2" s="1"/>
  <c r="O327" i="2"/>
  <c r="BO326" i="2"/>
  <c r="BN326" i="2"/>
  <c r="BM326" i="2"/>
  <c r="BL326" i="2"/>
  <c r="Y326" i="2"/>
  <c r="X326" i="2"/>
  <c r="O326" i="2"/>
  <c r="BO325" i="2"/>
  <c r="BN325" i="2"/>
  <c r="BM325" i="2"/>
  <c r="BL325" i="2"/>
  <c r="X325" i="2"/>
  <c r="Y325" i="2" s="1"/>
  <c r="O325" i="2"/>
  <c r="BN324" i="2"/>
  <c r="BL324" i="2"/>
  <c r="Y324" i="2"/>
  <c r="X324" i="2"/>
  <c r="BO324" i="2" s="1"/>
  <c r="O324" i="2"/>
  <c r="BO323" i="2"/>
  <c r="BN323" i="2"/>
  <c r="BL323" i="2"/>
  <c r="X323" i="2"/>
  <c r="BM323" i="2" s="1"/>
  <c r="O323" i="2"/>
  <c r="BN322" i="2"/>
  <c r="BL322" i="2"/>
  <c r="X322" i="2"/>
  <c r="BO322" i="2" s="1"/>
  <c r="O322" i="2"/>
  <c r="BN321" i="2"/>
  <c r="BM321" i="2"/>
  <c r="BL321" i="2"/>
  <c r="X321" i="2"/>
  <c r="O321" i="2"/>
  <c r="BO320" i="2"/>
  <c r="BN320" i="2"/>
  <c r="BM320" i="2"/>
  <c r="BL320" i="2"/>
  <c r="Y320" i="2"/>
  <c r="X320" i="2"/>
  <c r="O320" i="2"/>
  <c r="BO319" i="2"/>
  <c r="BN319" i="2"/>
  <c r="BL319" i="2"/>
  <c r="X319" i="2"/>
  <c r="O319" i="2"/>
  <c r="W315" i="2"/>
  <c r="W314" i="2"/>
  <c r="BN313" i="2"/>
  <c r="BL313" i="2"/>
  <c r="X313" i="2"/>
  <c r="O313" i="2"/>
  <c r="W311" i="2"/>
  <c r="W310" i="2"/>
  <c r="BN309" i="2"/>
  <c r="BL309" i="2"/>
  <c r="X309" i="2"/>
  <c r="O309" i="2"/>
  <c r="BO308" i="2"/>
  <c r="BN308" i="2"/>
  <c r="BM308" i="2"/>
  <c r="BL308" i="2"/>
  <c r="Y308" i="2"/>
  <c r="X308" i="2"/>
  <c r="O308" i="2"/>
  <c r="BN307" i="2"/>
  <c r="BL307" i="2"/>
  <c r="Y307" i="2"/>
  <c r="X307" i="2"/>
  <c r="O307" i="2"/>
  <c r="X305" i="2"/>
  <c r="W305" i="2"/>
  <c r="W304" i="2"/>
  <c r="BN303" i="2"/>
  <c r="BL303" i="2"/>
  <c r="X303" i="2"/>
  <c r="O303" i="2"/>
  <c r="X300" i="2"/>
  <c r="W300" i="2"/>
  <c r="Y299" i="2"/>
  <c r="X299" i="2"/>
  <c r="W299" i="2"/>
  <c r="BN298" i="2"/>
  <c r="BL298" i="2"/>
  <c r="Y298" i="2"/>
  <c r="X298" i="2"/>
  <c r="BO298" i="2" s="1"/>
  <c r="O298" i="2"/>
  <c r="W296" i="2"/>
  <c r="X295" i="2"/>
  <c r="W295" i="2"/>
  <c r="BN294" i="2"/>
  <c r="BL294" i="2"/>
  <c r="Y294" i="2"/>
  <c r="X294" i="2"/>
  <c r="BO294" i="2" s="1"/>
  <c r="O294" i="2"/>
  <c r="BO293" i="2"/>
  <c r="BN293" i="2"/>
  <c r="BM293" i="2"/>
  <c r="BL293" i="2"/>
  <c r="Y293" i="2"/>
  <c r="X293" i="2"/>
  <c r="O293" i="2"/>
  <c r="BN292" i="2"/>
  <c r="BL292" i="2"/>
  <c r="X292" i="2"/>
  <c r="BO292" i="2" s="1"/>
  <c r="O292" i="2"/>
  <c r="BO291" i="2"/>
  <c r="BN291" i="2"/>
  <c r="BM291" i="2"/>
  <c r="BL291" i="2"/>
  <c r="X291" i="2"/>
  <c r="Y291" i="2" s="1"/>
  <c r="O291" i="2"/>
  <c r="BO290" i="2"/>
  <c r="BN290" i="2"/>
  <c r="BL290" i="2"/>
  <c r="X290" i="2"/>
  <c r="Y290" i="2" s="1"/>
  <c r="O290" i="2"/>
  <c r="BO289" i="2"/>
  <c r="BN289" i="2"/>
  <c r="BM289" i="2"/>
  <c r="BL289" i="2"/>
  <c r="Y289" i="2"/>
  <c r="X289" i="2"/>
  <c r="O289" i="2"/>
  <c r="BN288" i="2"/>
  <c r="BL288" i="2"/>
  <c r="X288" i="2"/>
  <c r="O288" i="2"/>
  <c r="X285" i="2"/>
  <c r="W285" i="2"/>
  <c r="W284" i="2"/>
  <c r="BO283" i="2"/>
  <c r="BN283" i="2"/>
  <c r="BL283" i="2"/>
  <c r="Y283" i="2"/>
  <c r="X283" i="2"/>
  <c r="BM283" i="2" s="1"/>
  <c r="O283" i="2"/>
  <c r="BO282" i="2"/>
  <c r="BN282" i="2"/>
  <c r="BM282" i="2"/>
  <c r="BL282" i="2"/>
  <c r="Y282" i="2"/>
  <c r="X282" i="2"/>
  <c r="O282" i="2"/>
  <c r="BN281" i="2"/>
  <c r="BL281" i="2"/>
  <c r="X281" i="2"/>
  <c r="O281" i="2"/>
  <c r="X279" i="2"/>
  <c r="W279" i="2"/>
  <c r="W278" i="2"/>
  <c r="BN277" i="2"/>
  <c r="BM277" i="2"/>
  <c r="BL277" i="2"/>
  <c r="X277" i="2"/>
  <c r="O277" i="2"/>
  <c r="BO276" i="2"/>
  <c r="BN276" i="2"/>
  <c r="BM276" i="2"/>
  <c r="BL276" i="2"/>
  <c r="Y276" i="2"/>
  <c r="X276" i="2"/>
  <c r="BN275" i="2"/>
  <c r="BL275" i="2"/>
  <c r="X275" i="2"/>
  <c r="X278" i="2" s="1"/>
  <c r="W273" i="2"/>
  <c r="X272" i="2"/>
  <c r="W272" i="2"/>
  <c r="BN271" i="2"/>
  <c r="BL271" i="2"/>
  <c r="X271" i="2"/>
  <c r="O271" i="2"/>
  <c r="BO270" i="2"/>
  <c r="BN270" i="2"/>
  <c r="BM270" i="2"/>
  <c r="BL270" i="2"/>
  <c r="Y270" i="2"/>
  <c r="X270" i="2"/>
  <c r="O270" i="2"/>
  <c r="BN269" i="2"/>
  <c r="BL269" i="2"/>
  <c r="Y269" i="2"/>
  <c r="X269" i="2"/>
  <c r="BM269" i="2" s="1"/>
  <c r="W267" i="2"/>
  <c r="W266" i="2"/>
  <c r="BO265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Y263" i="2"/>
  <c r="X263" i="2"/>
  <c r="BM263" i="2" s="1"/>
  <c r="O263" i="2"/>
  <c r="BN262" i="2"/>
  <c r="BL262" i="2"/>
  <c r="Y262" i="2"/>
  <c r="X262" i="2"/>
  <c r="BM262" i="2" s="1"/>
  <c r="O262" i="2"/>
  <c r="BN261" i="2"/>
  <c r="BL261" i="2"/>
  <c r="Y261" i="2"/>
  <c r="X261" i="2"/>
  <c r="BO261" i="2" s="1"/>
  <c r="O261" i="2"/>
  <c r="BN260" i="2"/>
  <c r="BL260" i="2"/>
  <c r="X260" i="2"/>
  <c r="O260" i="2"/>
  <c r="BO259" i="2"/>
  <c r="BN259" i="2"/>
  <c r="BM259" i="2"/>
  <c r="BL259" i="2"/>
  <c r="Y259" i="2"/>
  <c r="X259" i="2"/>
  <c r="O259" i="2"/>
  <c r="W257" i="2"/>
  <c r="X256" i="2"/>
  <c r="W256" i="2"/>
  <c r="BO255" i="2"/>
  <c r="BN255" i="2"/>
  <c r="BM255" i="2"/>
  <c r="BL255" i="2"/>
  <c r="Y255" i="2"/>
  <c r="X255" i="2"/>
  <c r="O255" i="2"/>
  <c r="BN254" i="2"/>
  <c r="BL254" i="2"/>
  <c r="Y254" i="2"/>
  <c r="X254" i="2"/>
  <c r="BM254" i="2" s="1"/>
  <c r="O254" i="2"/>
  <c r="BN253" i="2"/>
  <c r="BL253" i="2"/>
  <c r="Y253" i="2"/>
  <c r="X253" i="2"/>
  <c r="BO253" i="2" s="1"/>
  <c r="O253" i="2"/>
  <c r="W251" i="2"/>
  <c r="W250" i="2"/>
  <c r="BN249" i="2"/>
  <c r="BL249" i="2"/>
  <c r="Y249" i="2"/>
  <c r="X249" i="2"/>
  <c r="BM249" i="2" s="1"/>
  <c r="O249" i="2"/>
  <c r="BN248" i="2"/>
  <c r="BL248" i="2"/>
  <c r="Y248" i="2"/>
  <c r="X248" i="2"/>
  <c r="BO248" i="2" s="1"/>
  <c r="O248" i="2"/>
  <c r="BO247" i="2"/>
  <c r="BN247" i="2"/>
  <c r="BM247" i="2"/>
  <c r="BL247" i="2"/>
  <c r="Y247" i="2"/>
  <c r="X247" i="2"/>
  <c r="O247" i="2"/>
  <c r="BO246" i="2"/>
  <c r="BN246" i="2"/>
  <c r="BM246" i="2"/>
  <c r="BL246" i="2"/>
  <c r="Y246" i="2"/>
  <c r="X246" i="2"/>
  <c r="O246" i="2"/>
  <c r="BN245" i="2"/>
  <c r="BM245" i="2"/>
  <c r="BL245" i="2"/>
  <c r="Y245" i="2"/>
  <c r="X245" i="2"/>
  <c r="BO245" i="2" s="1"/>
  <c r="O245" i="2"/>
  <c r="BO244" i="2"/>
  <c r="BN244" i="2"/>
  <c r="BM244" i="2"/>
  <c r="BL244" i="2"/>
  <c r="X244" i="2"/>
  <c r="Y244" i="2" s="1"/>
  <c r="BN243" i="2"/>
  <c r="BL243" i="2"/>
  <c r="X243" i="2"/>
  <c r="BM243" i="2" s="1"/>
  <c r="BN242" i="2"/>
  <c r="BM242" i="2"/>
  <c r="BL242" i="2"/>
  <c r="X242" i="2"/>
  <c r="W239" i="2"/>
  <c r="W238" i="2"/>
  <c r="BO237" i="2"/>
  <c r="BN237" i="2"/>
  <c r="BM237" i="2"/>
  <c r="BL237" i="2"/>
  <c r="Y237" i="2"/>
  <c r="X237" i="2"/>
  <c r="O237" i="2"/>
  <c r="BN236" i="2"/>
  <c r="BL236" i="2"/>
  <c r="X236" i="2"/>
  <c r="BM236" i="2" s="1"/>
  <c r="O236" i="2"/>
  <c r="BN235" i="2"/>
  <c r="BL235" i="2"/>
  <c r="X235" i="2"/>
  <c r="BO235" i="2" s="1"/>
  <c r="BN234" i="2"/>
  <c r="BL234" i="2"/>
  <c r="Y234" i="2"/>
  <c r="X234" i="2"/>
  <c r="BM234" i="2" s="1"/>
  <c r="O234" i="2"/>
  <c r="BN233" i="2"/>
  <c r="BL233" i="2"/>
  <c r="X233" i="2"/>
  <c r="BM233" i="2" s="1"/>
  <c r="O233" i="2"/>
  <c r="BN232" i="2"/>
  <c r="BL232" i="2"/>
  <c r="Y232" i="2"/>
  <c r="X232" i="2"/>
  <c r="BO232" i="2" s="1"/>
  <c r="O232" i="2"/>
  <c r="BN231" i="2"/>
  <c r="BL231" i="2"/>
  <c r="X231" i="2"/>
  <c r="BN230" i="2"/>
  <c r="BL230" i="2"/>
  <c r="Y230" i="2"/>
  <c r="X230" i="2"/>
  <c r="BO230" i="2" s="1"/>
  <c r="O230" i="2"/>
  <c r="W227" i="2"/>
  <c r="W226" i="2"/>
  <c r="BN225" i="2"/>
  <c r="BL225" i="2"/>
  <c r="X225" i="2"/>
  <c r="BM225" i="2" s="1"/>
  <c r="O225" i="2"/>
  <c r="BN224" i="2"/>
  <c r="BL224" i="2"/>
  <c r="X224" i="2"/>
  <c r="X226" i="2" s="1"/>
  <c r="O224" i="2"/>
  <c r="W222" i="2"/>
  <c r="W221" i="2"/>
  <c r="BN220" i="2"/>
  <c r="BL220" i="2"/>
  <c r="X220" i="2"/>
  <c r="X221" i="2" s="1"/>
  <c r="O220" i="2"/>
  <c r="BN219" i="2"/>
  <c r="BL219" i="2"/>
  <c r="X219" i="2"/>
  <c r="Y219" i="2" s="1"/>
  <c r="O219" i="2"/>
  <c r="BO218" i="2"/>
  <c r="BN218" i="2"/>
  <c r="BM218" i="2"/>
  <c r="BL218" i="2"/>
  <c r="Y218" i="2"/>
  <c r="X218" i="2"/>
  <c r="O218" i="2"/>
  <c r="BO217" i="2"/>
  <c r="BN217" i="2"/>
  <c r="BL217" i="2"/>
  <c r="Y217" i="2"/>
  <c r="X217" i="2"/>
  <c r="BM217" i="2" s="1"/>
  <c r="O217" i="2"/>
  <c r="BO216" i="2"/>
  <c r="BN216" i="2"/>
  <c r="BM216" i="2"/>
  <c r="BL216" i="2"/>
  <c r="Y216" i="2"/>
  <c r="X216" i="2"/>
  <c r="O216" i="2"/>
  <c r="BN215" i="2"/>
  <c r="BM215" i="2"/>
  <c r="BL215" i="2"/>
  <c r="X215" i="2"/>
  <c r="O215" i="2"/>
  <c r="BO214" i="2"/>
  <c r="BN214" i="2"/>
  <c r="BM214" i="2"/>
  <c r="BL214" i="2"/>
  <c r="Y214" i="2"/>
  <c r="X214" i="2"/>
  <c r="O214" i="2"/>
  <c r="W211" i="2"/>
  <c r="X210" i="2"/>
  <c r="W210" i="2"/>
  <c r="BO209" i="2"/>
  <c r="BN209" i="2"/>
  <c r="BM209" i="2"/>
  <c r="BL209" i="2"/>
  <c r="Y209" i="2"/>
  <c r="X209" i="2"/>
  <c r="BN208" i="2"/>
  <c r="BL208" i="2"/>
  <c r="Y208" i="2"/>
  <c r="X208" i="2"/>
  <c r="BO208" i="2" s="1"/>
  <c r="BO207" i="2"/>
  <c r="BN207" i="2"/>
  <c r="BM207" i="2"/>
  <c r="BL207" i="2"/>
  <c r="Y207" i="2"/>
  <c r="X207" i="2"/>
  <c r="O207" i="2"/>
  <c r="BN206" i="2"/>
  <c r="BL206" i="2"/>
  <c r="Y206" i="2"/>
  <c r="X206" i="2"/>
  <c r="BM206" i="2" s="1"/>
  <c r="O206" i="2"/>
  <c r="BO205" i="2"/>
  <c r="BN205" i="2"/>
  <c r="BM205" i="2"/>
  <c r="BL205" i="2"/>
  <c r="Y205" i="2"/>
  <c r="X205" i="2"/>
  <c r="W203" i="2"/>
  <c r="W202" i="2"/>
  <c r="BN201" i="2"/>
  <c r="BL201" i="2"/>
  <c r="X201" i="2"/>
  <c r="Y201" i="2" s="1"/>
  <c r="O201" i="2"/>
  <c r="BN200" i="2"/>
  <c r="BL200" i="2"/>
  <c r="Y200" i="2"/>
  <c r="X200" i="2"/>
  <c r="BO200" i="2" s="1"/>
  <c r="BO199" i="2"/>
  <c r="BN199" i="2"/>
  <c r="BM199" i="2"/>
  <c r="BL199" i="2"/>
  <c r="Y199" i="2"/>
  <c r="X199" i="2"/>
  <c r="BN198" i="2"/>
  <c r="BL198" i="2"/>
  <c r="Y198" i="2"/>
  <c r="X198" i="2"/>
  <c r="BO198" i="2" s="1"/>
  <c r="BO197" i="2"/>
  <c r="BN197" i="2"/>
  <c r="BM197" i="2"/>
  <c r="BL197" i="2"/>
  <c r="Y197" i="2"/>
  <c r="X197" i="2"/>
  <c r="BN196" i="2"/>
  <c r="BL196" i="2"/>
  <c r="Y196" i="2"/>
  <c r="X196" i="2"/>
  <c r="BO196" i="2" s="1"/>
  <c r="BO195" i="2"/>
  <c r="BN195" i="2"/>
  <c r="BM195" i="2"/>
  <c r="BL195" i="2"/>
  <c r="Y195" i="2"/>
  <c r="X195" i="2"/>
  <c r="O195" i="2"/>
  <c r="BN194" i="2"/>
  <c r="BL194" i="2"/>
  <c r="Y194" i="2"/>
  <c r="X194" i="2"/>
  <c r="BO194" i="2" s="1"/>
  <c r="O194" i="2"/>
  <c r="BO193" i="2"/>
  <c r="BN193" i="2"/>
  <c r="BM193" i="2"/>
  <c r="BL193" i="2"/>
  <c r="Y193" i="2"/>
  <c r="X193" i="2"/>
  <c r="O193" i="2"/>
  <c r="BN192" i="2"/>
  <c r="BM192" i="2"/>
  <c r="BL192" i="2"/>
  <c r="Y192" i="2"/>
  <c r="X192" i="2"/>
  <c r="BO192" i="2" s="1"/>
  <c r="O192" i="2"/>
  <c r="BO191" i="2"/>
  <c r="BN191" i="2"/>
  <c r="BM191" i="2"/>
  <c r="BL191" i="2"/>
  <c r="Y191" i="2"/>
  <c r="X191" i="2"/>
  <c r="O191" i="2"/>
  <c r="BO190" i="2"/>
  <c r="BN190" i="2"/>
  <c r="BM190" i="2"/>
  <c r="BL190" i="2"/>
  <c r="X190" i="2"/>
  <c r="Y190" i="2" s="1"/>
  <c r="BO189" i="2"/>
  <c r="BN189" i="2"/>
  <c r="BL189" i="2"/>
  <c r="X189" i="2"/>
  <c r="BM189" i="2" s="1"/>
  <c r="O189" i="2"/>
  <c r="BO188" i="2"/>
  <c r="BN188" i="2"/>
  <c r="BL188" i="2"/>
  <c r="X188" i="2"/>
  <c r="BM188" i="2" s="1"/>
  <c r="BO187" i="2"/>
  <c r="BN187" i="2"/>
  <c r="BM187" i="2"/>
  <c r="BL187" i="2"/>
  <c r="Y187" i="2"/>
  <c r="X187" i="2"/>
  <c r="O187" i="2"/>
  <c r="BO186" i="2"/>
  <c r="BN186" i="2"/>
  <c r="BL186" i="2"/>
  <c r="X186" i="2"/>
  <c r="BM186" i="2" s="1"/>
  <c r="O186" i="2"/>
  <c r="BN185" i="2"/>
  <c r="BL185" i="2"/>
  <c r="X185" i="2"/>
  <c r="BM185" i="2" s="1"/>
  <c r="O185" i="2"/>
  <c r="W183" i="2"/>
  <c r="W182" i="2"/>
  <c r="BO181" i="2"/>
  <c r="BN181" i="2"/>
  <c r="BM181" i="2"/>
  <c r="BL181" i="2"/>
  <c r="Y181" i="2"/>
  <c r="X181" i="2"/>
  <c r="O181" i="2"/>
  <c r="BN180" i="2"/>
  <c r="BL180" i="2"/>
  <c r="X180" i="2"/>
  <c r="BO180" i="2" s="1"/>
  <c r="O180" i="2"/>
  <c r="BO179" i="2"/>
  <c r="BN179" i="2"/>
  <c r="BM179" i="2"/>
  <c r="BL179" i="2"/>
  <c r="Y179" i="2"/>
  <c r="X179" i="2"/>
  <c r="O179" i="2"/>
  <c r="BN178" i="2"/>
  <c r="BL178" i="2"/>
  <c r="X178" i="2"/>
  <c r="BO178" i="2" s="1"/>
  <c r="O178" i="2"/>
  <c r="BN177" i="2"/>
  <c r="BL177" i="2"/>
  <c r="Y177" i="2"/>
  <c r="X177" i="2"/>
  <c r="BO177" i="2" s="1"/>
  <c r="O177" i="2"/>
  <c r="BO176" i="2"/>
  <c r="BN176" i="2"/>
  <c r="BM176" i="2"/>
  <c r="BL176" i="2"/>
  <c r="Y176" i="2"/>
  <c r="X176" i="2"/>
  <c r="O176" i="2"/>
  <c r="BN175" i="2"/>
  <c r="BM175" i="2"/>
  <c r="BL175" i="2"/>
  <c r="Y175" i="2"/>
  <c r="X175" i="2"/>
  <c r="BO175" i="2" s="1"/>
  <c r="O175" i="2"/>
  <c r="BO174" i="2"/>
  <c r="BN174" i="2"/>
  <c r="BM174" i="2"/>
  <c r="BL174" i="2"/>
  <c r="Y174" i="2"/>
  <c r="X174" i="2"/>
  <c r="O174" i="2"/>
  <c r="W172" i="2"/>
  <c r="W171" i="2"/>
  <c r="BO170" i="2"/>
  <c r="BN170" i="2"/>
  <c r="BM170" i="2"/>
  <c r="BL170" i="2"/>
  <c r="Y170" i="2"/>
  <c r="X170" i="2"/>
  <c r="O170" i="2"/>
  <c r="BN169" i="2"/>
  <c r="BL169" i="2"/>
  <c r="X169" i="2"/>
  <c r="X172" i="2" s="1"/>
  <c r="O169" i="2"/>
  <c r="W167" i="2"/>
  <c r="W166" i="2"/>
  <c r="BN165" i="2"/>
  <c r="BL165" i="2"/>
  <c r="X165" i="2"/>
  <c r="BO165" i="2" s="1"/>
  <c r="O165" i="2"/>
  <c r="BN164" i="2"/>
  <c r="BL164" i="2"/>
  <c r="X164" i="2"/>
  <c r="X167" i="2" s="1"/>
  <c r="O164" i="2"/>
  <c r="W161" i="2"/>
  <c r="W160" i="2"/>
  <c r="BO159" i="2"/>
  <c r="BN159" i="2"/>
  <c r="BL159" i="2"/>
  <c r="X159" i="2"/>
  <c r="Y159" i="2" s="1"/>
  <c r="O159" i="2"/>
  <c r="BN158" i="2"/>
  <c r="BL158" i="2"/>
  <c r="X158" i="2"/>
  <c r="BO158" i="2" s="1"/>
  <c r="O158" i="2"/>
  <c r="BN157" i="2"/>
  <c r="BL157" i="2"/>
  <c r="X157" i="2"/>
  <c r="BM157" i="2" s="1"/>
  <c r="O157" i="2"/>
  <c r="BN156" i="2"/>
  <c r="BL156" i="2"/>
  <c r="X156" i="2"/>
  <c r="BO156" i="2" s="1"/>
  <c r="O156" i="2"/>
  <c r="BN155" i="2"/>
  <c r="BL155" i="2"/>
  <c r="Y155" i="2"/>
  <c r="X155" i="2"/>
  <c r="BO155" i="2" s="1"/>
  <c r="O155" i="2"/>
  <c r="BO154" i="2"/>
  <c r="BN154" i="2"/>
  <c r="BM154" i="2"/>
  <c r="BL154" i="2"/>
  <c r="Y154" i="2"/>
  <c r="X154" i="2"/>
  <c r="O154" i="2"/>
  <c r="BN153" i="2"/>
  <c r="BM153" i="2"/>
  <c r="BL153" i="2"/>
  <c r="X153" i="2"/>
  <c r="BO153" i="2" s="1"/>
  <c r="O153" i="2"/>
  <c r="BO152" i="2"/>
  <c r="BN152" i="2"/>
  <c r="BM152" i="2"/>
  <c r="BL152" i="2"/>
  <c r="X152" i="2"/>
  <c r="X161" i="2" s="1"/>
  <c r="O152" i="2"/>
  <c r="X149" i="2"/>
  <c r="W149" i="2"/>
  <c r="X148" i="2"/>
  <c r="W148" i="2"/>
  <c r="BO147" i="2"/>
  <c r="BN147" i="2"/>
  <c r="BM147" i="2"/>
  <c r="BL147" i="2"/>
  <c r="X147" i="2"/>
  <c r="Y147" i="2" s="1"/>
  <c r="BN146" i="2"/>
  <c r="BM146" i="2"/>
  <c r="BL146" i="2"/>
  <c r="Y146" i="2"/>
  <c r="X146" i="2"/>
  <c r="BO146" i="2" s="1"/>
  <c r="BO145" i="2"/>
  <c r="BN145" i="2"/>
  <c r="BM145" i="2"/>
  <c r="BL145" i="2"/>
  <c r="X145" i="2"/>
  <c r="Y145" i="2" s="1"/>
  <c r="BN144" i="2"/>
  <c r="BM144" i="2"/>
  <c r="BL144" i="2"/>
  <c r="Y144" i="2"/>
  <c r="Y148" i="2" s="1"/>
  <c r="X144" i="2"/>
  <c r="G560" i="2" s="1"/>
  <c r="O144" i="2"/>
  <c r="X140" i="2"/>
  <c r="W140" i="2"/>
  <c r="W139" i="2"/>
  <c r="BN138" i="2"/>
  <c r="BM138" i="2"/>
  <c r="BL138" i="2"/>
  <c r="X138" i="2"/>
  <c r="BO138" i="2" s="1"/>
  <c r="O138" i="2"/>
  <c r="BO137" i="2"/>
  <c r="BN137" i="2"/>
  <c r="BL137" i="2"/>
  <c r="Y137" i="2"/>
  <c r="X137" i="2"/>
  <c r="BM137" i="2" s="1"/>
  <c r="O137" i="2"/>
  <c r="BN136" i="2"/>
  <c r="BM136" i="2"/>
  <c r="BL136" i="2"/>
  <c r="Y136" i="2"/>
  <c r="X136" i="2"/>
  <c r="BO136" i="2" s="1"/>
  <c r="O136" i="2"/>
  <c r="BN135" i="2"/>
  <c r="BM135" i="2"/>
  <c r="BL135" i="2"/>
  <c r="X135" i="2"/>
  <c r="BO135" i="2" s="1"/>
  <c r="O135" i="2"/>
  <c r="BO134" i="2"/>
  <c r="BN134" i="2"/>
  <c r="BM134" i="2"/>
  <c r="BL134" i="2"/>
  <c r="Y134" i="2"/>
  <c r="X134" i="2"/>
  <c r="O134" i="2"/>
  <c r="W131" i="2"/>
  <c r="W130" i="2"/>
  <c r="BO129" i="2"/>
  <c r="BN129" i="2"/>
  <c r="BM129" i="2"/>
  <c r="BL129" i="2"/>
  <c r="Y129" i="2"/>
  <c r="X129" i="2"/>
  <c r="O129" i="2"/>
  <c r="BO128" i="2"/>
  <c r="BN128" i="2"/>
  <c r="BL128" i="2"/>
  <c r="X128" i="2"/>
  <c r="BM128" i="2" s="1"/>
  <c r="O128" i="2"/>
  <c r="BO127" i="2"/>
  <c r="BN127" i="2"/>
  <c r="BL127" i="2"/>
  <c r="X127" i="2"/>
  <c r="BM127" i="2" s="1"/>
  <c r="O127" i="2"/>
  <c r="BN126" i="2"/>
  <c r="BL126" i="2"/>
  <c r="X126" i="2"/>
  <c r="BO126" i="2" s="1"/>
  <c r="O126" i="2"/>
  <c r="BO125" i="2"/>
  <c r="BN125" i="2"/>
  <c r="BM125" i="2"/>
  <c r="BL125" i="2"/>
  <c r="Y125" i="2"/>
  <c r="X125" i="2"/>
  <c r="O125" i="2"/>
  <c r="W123" i="2"/>
  <c r="X122" i="2"/>
  <c r="W122" i="2"/>
  <c r="BO121" i="2"/>
  <c r="BN121" i="2"/>
  <c r="BM121" i="2"/>
  <c r="BL121" i="2"/>
  <c r="Y121" i="2"/>
  <c r="X121" i="2"/>
  <c r="BN120" i="2"/>
  <c r="BL120" i="2"/>
  <c r="Y120" i="2"/>
  <c r="X120" i="2"/>
  <c r="BM120" i="2" s="1"/>
  <c r="BO119" i="2"/>
  <c r="BN119" i="2"/>
  <c r="BM119" i="2"/>
  <c r="BL119" i="2"/>
  <c r="Y119" i="2"/>
  <c r="X119" i="2"/>
  <c r="O119" i="2"/>
  <c r="BN118" i="2"/>
  <c r="BM118" i="2"/>
  <c r="BL118" i="2"/>
  <c r="Y118" i="2"/>
  <c r="X118" i="2"/>
  <c r="BO118" i="2" s="1"/>
  <c r="O118" i="2"/>
  <c r="BO117" i="2"/>
  <c r="BN117" i="2"/>
  <c r="BM117" i="2"/>
  <c r="BL117" i="2"/>
  <c r="Y117" i="2"/>
  <c r="X117" i="2"/>
  <c r="BO116" i="2"/>
  <c r="BN116" i="2"/>
  <c r="BM116" i="2"/>
  <c r="BL116" i="2"/>
  <c r="Y116" i="2"/>
  <c r="X116" i="2"/>
  <c r="BO115" i="2"/>
  <c r="BN115" i="2"/>
  <c r="BM115" i="2"/>
  <c r="BL115" i="2"/>
  <c r="Y115" i="2"/>
  <c r="X115" i="2"/>
  <c r="O115" i="2"/>
  <c r="BO114" i="2"/>
  <c r="BN114" i="2"/>
  <c r="BM114" i="2"/>
  <c r="BL114" i="2"/>
  <c r="X114" i="2"/>
  <c r="Y114" i="2" s="1"/>
  <c r="O114" i="2"/>
  <c r="BO113" i="2"/>
  <c r="BN113" i="2"/>
  <c r="BL113" i="2"/>
  <c r="X113" i="2"/>
  <c r="BM113" i="2" s="1"/>
  <c r="O113" i="2"/>
  <c r="BO112" i="2"/>
  <c r="BN112" i="2"/>
  <c r="BL112" i="2"/>
  <c r="X112" i="2"/>
  <c r="BM112" i="2" s="1"/>
  <c r="O112" i="2"/>
  <c r="BN111" i="2"/>
  <c r="BL111" i="2"/>
  <c r="X111" i="2"/>
  <c r="BM111" i="2" s="1"/>
  <c r="O111" i="2"/>
  <c r="BN110" i="2"/>
  <c r="BL110" i="2"/>
  <c r="X110" i="2"/>
  <c r="BO110" i="2" s="1"/>
  <c r="O110" i="2"/>
  <c r="BO109" i="2"/>
  <c r="BN109" i="2"/>
  <c r="BM109" i="2"/>
  <c r="BL109" i="2"/>
  <c r="Y109" i="2"/>
  <c r="X109" i="2"/>
  <c r="O109" i="2"/>
  <c r="BO108" i="2"/>
  <c r="BN108" i="2"/>
  <c r="BM108" i="2"/>
  <c r="BL108" i="2"/>
  <c r="Y108" i="2"/>
  <c r="X108" i="2"/>
  <c r="O108" i="2"/>
  <c r="BN107" i="2"/>
  <c r="BM107" i="2"/>
  <c r="BL107" i="2"/>
  <c r="Y107" i="2"/>
  <c r="X107" i="2"/>
  <c r="X123" i="2" s="1"/>
  <c r="O107" i="2"/>
  <c r="W105" i="2"/>
  <c r="W104" i="2"/>
  <c r="BN103" i="2"/>
  <c r="BM103" i="2"/>
  <c r="BL103" i="2"/>
  <c r="Y103" i="2"/>
  <c r="X103" i="2"/>
  <c r="BO103" i="2" s="1"/>
  <c r="O103" i="2"/>
  <c r="BO102" i="2"/>
  <c r="BN102" i="2"/>
  <c r="BM102" i="2"/>
  <c r="BL102" i="2"/>
  <c r="Y102" i="2"/>
  <c r="X102" i="2"/>
  <c r="O102" i="2"/>
  <c r="BN101" i="2"/>
  <c r="BL101" i="2"/>
  <c r="X101" i="2"/>
  <c r="BO101" i="2" s="1"/>
  <c r="O101" i="2"/>
  <c r="BN100" i="2"/>
  <c r="BL100" i="2"/>
  <c r="X100" i="2"/>
  <c r="BM100" i="2" s="1"/>
  <c r="O100" i="2"/>
  <c r="BO99" i="2"/>
  <c r="BN99" i="2"/>
  <c r="BM99" i="2"/>
  <c r="BL99" i="2"/>
  <c r="Y99" i="2"/>
  <c r="X99" i="2"/>
  <c r="O99" i="2"/>
  <c r="BN98" i="2"/>
  <c r="BL98" i="2"/>
  <c r="X98" i="2"/>
  <c r="Y98" i="2" s="1"/>
  <c r="O98" i="2"/>
  <c r="BO97" i="2"/>
  <c r="BN97" i="2"/>
  <c r="BM97" i="2"/>
  <c r="BL97" i="2"/>
  <c r="Y97" i="2"/>
  <c r="X97" i="2"/>
  <c r="X104" i="2" s="1"/>
  <c r="O97" i="2"/>
  <c r="W95" i="2"/>
  <c r="W94" i="2"/>
  <c r="BO93" i="2"/>
  <c r="BN93" i="2"/>
  <c r="BM93" i="2"/>
  <c r="BL93" i="2"/>
  <c r="Y93" i="2"/>
  <c r="X93" i="2"/>
  <c r="O93" i="2"/>
  <c r="BN92" i="2"/>
  <c r="BL92" i="2"/>
  <c r="X92" i="2"/>
  <c r="BM92" i="2" s="1"/>
  <c r="O92" i="2"/>
  <c r="BO91" i="2"/>
  <c r="BN91" i="2"/>
  <c r="BM91" i="2"/>
  <c r="BL91" i="2"/>
  <c r="Y91" i="2"/>
  <c r="X91" i="2"/>
  <c r="O91" i="2"/>
  <c r="W89" i="2"/>
  <c r="W88" i="2"/>
  <c r="BO87" i="2"/>
  <c r="BN87" i="2"/>
  <c r="BM87" i="2"/>
  <c r="BL87" i="2"/>
  <c r="Y87" i="2"/>
  <c r="X87" i="2"/>
  <c r="O87" i="2"/>
  <c r="BN86" i="2"/>
  <c r="BL86" i="2"/>
  <c r="Y86" i="2"/>
  <c r="X86" i="2"/>
  <c r="BO86" i="2" s="1"/>
  <c r="O86" i="2"/>
  <c r="BO85" i="2"/>
  <c r="BN85" i="2"/>
  <c r="BM85" i="2"/>
  <c r="BL85" i="2"/>
  <c r="X85" i="2"/>
  <c r="Y85" i="2" s="1"/>
  <c r="O85" i="2"/>
  <c r="BN84" i="2"/>
  <c r="BM84" i="2"/>
  <c r="BL84" i="2"/>
  <c r="X84" i="2"/>
  <c r="BO84" i="2" s="1"/>
  <c r="O84" i="2"/>
  <c r="BO83" i="2"/>
  <c r="BN83" i="2"/>
  <c r="BL83" i="2"/>
  <c r="X83" i="2"/>
  <c r="BM83" i="2" s="1"/>
  <c r="O83" i="2"/>
  <c r="BO82" i="2"/>
  <c r="BN82" i="2"/>
  <c r="BL82" i="2"/>
  <c r="X82" i="2"/>
  <c r="BM82" i="2" s="1"/>
  <c r="O82" i="2"/>
  <c r="BN81" i="2"/>
  <c r="BL81" i="2"/>
  <c r="X81" i="2"/>
  <c r="BO81" i="2" s="1"/>
  <c r="O81" i="2"/>
  <c r="BO80" i="2"/>
  <c r="BN80" i="2"/>
  <c r="BM80" i="2"/>
  <c r="BL80" i="2"/>
  <c r="Y80" i="2"/>
  <c r="X80" i="2"/>
  <c r="O80" i="2"/>
  <c r="BN79" i="2"/>
  <c r="BM79" i="2"/>
  <c r="BL79" i="2"/>
  <c r="Y79" i="2"/>
  <c r="X79" i="2"/>
  <c r="BO79" i="2" s="1"/>
  <c r="O79" i="2"/>
  <c r="BO78" i="2"/>
  <c r="BN78" i="2"/>
  <c r="BM78" i="2"/>
  <c r="BL78" i="2"/>
  <c r="Y78" i="2"/>
  <c r="X78" i="2"/>
  <c r="O78" i="2"/>
  <c r="BN77" i="2"/>
  <c r="BL77" i="2"/>
  <c r="X77" i="2"/>
  <c r="BO77" i="2" s="1"/>
  <c r="O77" i="2"/>
  <c r="BN76" i="2"/>
  <c r="BL76" i="2"/>
  <c r="X76" i="2"/>
  <c r="BM76" i="2" s="1"/>
  <c r="O76" i="2"/>
  <c r="BO75" i="2"/>
  <c r="BN75" i="2"/>
  <c r="BM75" i="2"/>
  <c r="BL75" i="2"/>
  <c r="Y75" i="2"/>
  <c r="X75" i="2"/>
  <c r="O75" i="2"/>
  <c r="BN74" i="2"/>
  <c r="BL74" i="2"/>
  <c r="Y74" i="2"/>
  <c r="X74" i="2"/>
  <c r="BO74" i="2" s="1"/>
  <c r="O74" i="2"/>
  <c r="BO73" i="2"/>
  <c r="BN73" i="2"/>
  <c r="BM73" i="2"/>
  <c r="BL73" i="2"/>
  <c r="X73" i="2"/>
  <c r="Y73" i="2" s="1"/>
  <c r="O73" i="2"/>
  <c r="BN72" i="2"/>
  <c r="BM72" i="2"/>
  <c r="BL72" i="2"/>
  <c r="X72" i="2"/>
  <c r="BO72" i="2" s="1"/>
  <c r="O72" i="2"/>
  <c r="BO71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O68" i="2"/>
  <c r="BN68" i="2"/>
  <c r="BM68" i="2"/>
  <c r="BL68" i="2"/>
  <c r="Y68" i="2"/>
  <c r="X68" i="2"/>
  <c r="O68" i="2"/>
  <c r="BN67" i="2"/>
  <c r="BM67" i="2"/>
  <c r="BL67" i="2"/>
  <c r="Y67" i="2"/>
  <c r="X67" i="2"/>
  <c r="O67" i="2"/>
  <c r="X64" i="2"/>
  <c r="W64" i="2"/>
  <c r="W63" i="2"/>
  <c r="BN62" i="2"/>
  <c r="BM62" i="2"/>
  <c r="BL62" i="2"/>
  <c r="Y62" i="2"/>
  <c r="X62" i="2"/>
  <c r="BO62" i="2" s="1"/>
  <c r="BO61" i="2"/>
  <c r="BN61" i="2"/>
  <c r="BM61" i="2"/>
  <c r="BL61" i="2"/>
  <c r="X61" i="2"/>
  <c r="Y61" i="2" s="1"/>
  <c r="O61" i="2"/>
  <c r="BN60" i="2"/>
  <c r="BM60" i="2"/>
  <c r="BL60" i="2"/>
  <c r="X60" i="2"/>
  <c r="BO60" i="2" s="1"/>
  <c r="O60" i="2"/>
  <c r="BO59" i="2"/>
  <c r="BN59" i="2"/>
  <c r="BL59" i="2"/>
  <c r="X59" i="2"/>
  <c r="O59" i="2"/>
  <c r="W56" i="2"/>
  <c r="W55" i="2"/>
  <c r="BO54" i="2"/>
  <c r="BN54" i="2"/>
  <c r="BL54" i="2"/>
  <c r="X54" i="2"/>
  <c r="BM54" i="2" s="1"/>
  <c r="O54" i="2"/>
  <c r="BN53" i="2"/>
  <c r="BL53" i="2"/>
  <c r="X53" i="2"/>
  <c r="C560" i="2" s="1"/>
  <c r="O53" i="2"/>
  <c r="W49" i="2"/>
  <c r="W48" i="2"/>
  <c r="BN47" i="2"/>
  <c r="BL47" i="2"/>
  <c r="X47" i="2"/>
  <c r="X49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BO34" i="2" s="1"/>
  <c r="O34" i="2"/>
  <c r="BO33" i="2"/>
  <c r="BN33" i="2"/>
  <c r="BM33" i="2"/>
  <c r="BL33" i="2"/>
  <c r="Y33" i="2"/>
  <c r="X33" i="2"/>
  <c r="O33" i="2"/>
  <c r="BN32" i="2"/>
  <c r="BM32" i="2"/>
  <c r="BL32" i="2"/>
  <c r="Y32" i="2"/>
  <c r="X32" i="2"/>
  <c r="BO32" i="2" s="1"/>
  <c r="BO31" i="2"/>
  <c r="BN31" i="2"/>
  <c r="BM31" i="2"/>
  <c r="BL31" i="2"/>
  <c r="X31" i="2"/>
  <c r="Y31" i="2" s="1"/>
  <c r="BN30" i="2"/>
  <c r="BM30" i="2"/>
  <c r="BL30" i="2"/>
  <c r="Y30" i="2"/>
  <c r="X30" i="2"/>
  <c r="BO30" i="2" s="1"/>
  <c r="O30" i="2"/>
  <c r="BO29" i="2"/>
  <c r="BN29" i="2"/>
  <c r="BM29" i="2"/>
  <c r="BL29" i="2"/>
  <c r="Y29" i="2"/>
  <c r="X29" i="2"/>
  <c r="O29" i="2"/>
  <c r="BN28" i="2"/>
  <c r="BM28" i="2"/>
  <c r="BL28" i="2"/>
  <c r="X28" i="2"/>
  <c r="BO28" i="2" s="1"/>
  <c r="O28" i="2"/>
  <c r="BN27" i="2"/>
  <c r="BL27" i="2"/>
  <c r="X27" i="2"/>
  <c r="X37" i="2" s="1"/>
  <c r="O27" i="2"/>
  <c r="X25" i="2"/>
  <c r="W25" i="2"/>
  <c r="X24" i="2"/>
  <c r="W24" i="2"/>
  <c r="W554" i="2" s="1"/>
  <c r="BN23" i="2"/>
  <c r="BL23" i="2"/>
  <c r="X23" i="2"/>
  <c r="BM23" i="2" s="1"/>
  <c r="O23" i="2"/>
  <c r="BO22" i="2"/>
  <c r="BN22" i="2"/>
  <c r="BM22" i="2"/>
  <c r="BL22" i="2"/>
  <c r="Y22" i="2"/>
  <c r="X22" i="2"/>
  <c r="O22" i="2"/>
  <c r="H10" i="2"/>
  <c r="A9" i="2"/>
  <c r="J9" i="2" s="1"/>
  <c r="D7" i="2"/>
  <c r="P6" i="2"/>
  <c r="O2" i="2"/>
  <c r="F9" i="2" l="1"/>
  <c r="H9" i="2"/>
  <c r="Y92" i="2"/>
  <c r="Y94" i="2" s="1"/>
  <c r="B560" i="2"/>
  <c r="BO23" i="2"/>
  <c r="BO27" i="2"/>
  <c r="BO76" i="2"/>
  <c r="BO100" i="2"/>
  <c r="BO111" i="2"/>
  <c r="X139" i="2"/>
  <c r="BO157" i="2"/>
  <c r="BO164" i="2"/>
  <c r="Y210" i="2"/>
  <c r="BO234" i="2"/>
  <c r="BO236" i="2"/>
  <c r="Y242" i="2"/>
  <c r="L560" i="2"/>
  <c r="X251" i="2"/>
  <c r="BO249" i="2"/>
  <c r="BO263" i="2"/>
  <c r="X131" i="2"/>
  <c r="BO185" i="2"/>
  <c r="BO225" i="2"/>
  <c r="BO231" i="2"/>
  <c r="Y231" i="2"/>
  <c r="BO260" i="2"/>
  <c r="Y260" i="2"/>
  <c r="Y313" i="2"/>
  <c r="Y314" i="2" s="1"/>
  <c r="X314" i="2"/>
  <c r="BM313" i="2"/>
  <c r="BO545" i="2"/>
  <c r="BM545" i="2"/>
  <c r="Y545" i="2"/>
  <c r="Y82" i="2"/>
  <c r="X105" i="2"/>
  <c r="Y110" i="2"/>
  <c r="Y122" i="2" s="1"/>
  <c r="Y127" i="2"/>
  <c r="Y156" i="2"/>
  <c r="Y178" i="2"/>
  <c r="Y182" i="2" s="1"/>
  <c r="Y220" i="2"/>
  <c r="Y224" i="2"/>
  <c r="Y233" i="2"/>
  <c r="Y235" i="2"/>
  <c r="X250" i="2"/>
  <c r="X337" i="2"/>
  <c r="BO334" i="2"/>
  <c r="Y334" i="2"/>
  <c r="Y337" i="2" s="1"/>
  <c r="X370" i="2"/>
  <c r="BO367" i="2"/>
  <c r="Y367" i="2"/>
  <c r="X408" i="2"/>
  <c r="BO385" i="2"/>
  <c r="Y385" i="2"/>
  <c r="X409" i="2"/>
  <c r="Y404" i="2"/>
  <c r="BO404" i="2"/>
  <c r="BM404" i="2"/>
  <c r="Y486" i="2"/>
  <c r="BO486" i="2"/>
  <c r="BM486" i="2"/>
  <c r="W551" i="2"/>
  <c r="Y35" i="2"/>
  <c r="Y39" i="2"/>
  <c r="Y40" i="2" s="1"/>
  <c r="Y43" i="2"/>
  <c r="Y44" i="2" s="1"/>
  <c r="Y47" i="2"/>
  <c r="Y48" i="2" s="1"/>
  <c r="Y53" i="2"/>
  <c r="Y70" i="2"/>
  <c r="Y28" i="2"/>
  <c r="X55" i="2"/>
  <c r="Y77" i="2"/>
  <c r="Y101" i="2"/>
  <c r="Y112" i="2"/>
  <c r="F560" i="2"/>
  <c r="Y158" i="2"/>
  <c r="X160" i="2"/>
  <c r="Y165" i="2"/>
  <c r="Y169" i="2"/>
  <c r="Y171" i="2" s="1"/>
  <c r="BM201" i="2"/>
  <c r="BM231" i="2"/>
  <c r="BM260" i="2"/>
  <c r="X266" i="2"/>
  <c r="BM288" i="2"/>
  <c r="N560" i="2"/>
  <c r="W560" i="2"/>
  <c r="Y511" i="2"/>
  <c r="X521" i="2"/>
  <c r="X520" i="2"/>
  <c r="BO511" i="2"/>
  <c r="BM511" i="2"/>
  <c r="Y517" i="2"/>
  <c r="BO517" i="2"/>
  <c r="BM517" i="2"/>
  <c r="W552" i="2"/>
  <c r="W550" i="2"/>
  <c r="BM35" i="2"/>
  <c r="BM39" i="2"/>
  <c r="BM43" i="2"/>
  <c r="BM47" i="2"/>
  <c r="BM53" i="2"/>
  <c r="Y60" i="2"/>
  <c r="E560" i="2"/>
  <c r="X89" i="2"/>
  <c r="BM70" i="2"/>
  <c r="Y72" i="2"/>
  <c r="Y84" i="2"/>
  <c r="BM110" i="2"/>
  <c r="BM156" i="2"/>
  <c r="X171" i="2"/>
  <c r="BM178" i="2"/>
  <c r="Y180" i="2"/>
  <c r="X182" i="2"/>
  <c r="Y186" i="2"/>
  <c r="Y188" i="2"/>
  <c r="BM220" i="2"/>
  <c r="BM224" i="2"/>
  <c r="BM235" i="2"/>
  <c r="BO242" i="2"/>
  <c r="BM248" i="2"/>
  <c r="X257" i="2"/>
  <c r="BM264" i="2"/>
  <c r="X273" i="2"/>
  <c r="BO281" i="2"/>
  <c r="Y281" i="2"/>
  <c r="Y284" i="2" s="1"/>
  <c r="Y288" i="2"/>
  <c r="X296" i="2"/>
  <c r="BM307" i="2"/>
  <c r="X310" i="2"/>
  <c r="BO307" i="2"/>
  <c r="Y309" i="2"/>
  <c r="Y310" i="2" s="1"/>
  <c r="BM309" i="2"/>
  <c r="BO313" i="2"/>
  <c r="Y322" i="2"/>
  <c r="BM334" i="2"/>
  <c r="BO347" i="2"/>
  <c r="BM353" i="2"/>
  <c r="BO353" i="2"/>
  <c r="BM367" i="2"/>
  <c r="BM385" i="2"/>
  <c r="BM77" i="2"/>
  <c r="BM101" i="2"/>
  <c r="BM158" i="2"/>
  <c r="BM165" i="2"/>
  <c r="BM169" i="2"/>
  <c r="BO201" i="2"/>
  <c r="X227" i="2"/>
  <c r="BO233" i="2"/>
  <c r="BO254" i="2"/>
  <c r="BO262" i="2"/>
  <c r="O560" i="2"/>
  <c r="BO303" i="2"/>
  <c r="Y393" i="2"/>
  <c r="BO393" i="2"/>
  <c r="BM393" i="2"/>
  <c r="Y475" i="2"/>
  <c r="BO475" i="2"/>
  <c r="BM475" i="2"/>
  <c r="Y138" i="2"/>
  <c r="Y153" i="2"/>
  <c r="BM180" i="2"/>
  <c r="BO215" i="2"/>
  <c r="Y215" i="2"/>
  <c r="Y221" i="2" s="1"/>
  <c r="BO220" i="2"/>
  <c r="BO224" i="2"/>
  <c r="Y243" i="2"/>
  <c r="BO264" i="2"/>
  <c r="X267" i="2"/>
  <c r="Y275" i="2"/>
  <c r="BO277" i="2"/>
  <c r="Y277" i="2"/>
  <c r="BM281" i="2"/>
  <c r="BM290" i="2"/>
  <c r="Y292" i="2"/>
  <c r="Y303" i="2"/>
  <c r="Y304" i="2" s="1"/>
  <c r="BM322" i="2"/>
  <c r="BO330" i="2"/>
  <c r="Y330" i="2"/>
  <c r="X482" i="2"/>
  <c r="BO47" i="2"/>
  <c r="X94" i="2"/>
  <c r="Y126" i="2"/>
  <c r="Y130" i="2" s="1"/>
  <c r="BO169" i="2"/>
  <c r="X202" i="2"/>
  <c r="K560" i="2"/>
  <c r="Y256" i="2"/>
  <c r="BO288" i="2"/>
  <c r="BO309" i="2"/>
  <c r="BM324" i="2"/>
  <c r="Y335" i="2"/>
  <c r="BM335" i="2"/>
  <c r="X349" i="2"/>
  <c r="BO346" i="2"/>
  <c r="Y346" i="2"/>
  <c r="Y348" i="2" s="1"/>
  <c r="Y368" i="2"/>
  <c r="Y370" i="2" s="1"/>
  <c r="BM368" i="2"/>
  <c r="BO381" i="2"/>
  <c r="Y381" i="2"/>
  <c r="X382" i="2"/>
  <c r="Y432" i="2"/>
  <c r="BO432" i="2"/>
  <c r="BM432" i="2"/>
  <c r="Y515" i="2"/>
  <c r="BO515" i="2"/>
  <c r="BM515" i="2"/>
  <c r="Y69" i="2"/>
  <c r="Y88" i="2" s="1"/>
  <c r="A10" i="2"/>
  <c r="BM98" i="2"/>
  <c r="BO271" i="2"/>
  <c r="Y271" i="2"/>
  <c r="Y272" i="2" s="1"/>
  <c r="BM275" i="2"/>
  <c r="BM292" i="2"/>
  <c r="BM303" i="2"/>
  <c r="X315" i="2"/>
  <c r="X338" i="2"/>
  <c r="X371" i="2"/>
  <c r="Y502" i="2"/>
  <c r="X56" i="2"/>
  <c r="X550" i="2" s="1"/>
  <c r="Y34" i="2"/>
  <c r="Y81" i="2"/>
  <c r="Y27" i="2"/>
  <c r="Y36" i="2" s="1"/>
  <c r="X40" i="2"/>
  <c r="D560" i="2"/>
  <c r="BM74" i="2"/>
  <c r="Y76" i="2"/>
  <c r="BM86" i="2"/>
  <c r="I560" i="2"/>
  <c r="Y164" i="2"/>
  <c r="Y166" i="2" s="1"/>
  <c r="F10" i="2"/>
  <c r="BM34" i="2"/>
  <c r="Y54" i="2"/>
  <c r="Y59" i="2"/>
  <c r="Y63" i="2" s="1"/>
  <c r="BO67" i="2"/>
  <c r="X552" i="2" s="1"/>
  <c r="BM69" i="2"/>
  <c r="Y71" i="2"/>
  <c r="BM81" i="2"/>
  <c r="Y83" i="2"/>
  <c r="X95" i="2"/>
  <c r="BO107" i="2"/>
  <c r="Y113" i="2"/>
  <c r="BM126" i="2"/>
  <c r="Y128" i="2"/>
  <c r="BO144" i="2"/>
  <c r="Y157" i="2"/>
  <c r="X166" i="2"/>
  <c r="X183" i="2"/>
  <c r="BM177" i="2"/>
  <c r="Y185" i="2"/>
  <c r="BM194" i="2"/>
  <c r="BM196" i="2"/>
  <c r="BM198" i="2"/>
  <c r="BM200" i="2"/>
  <c r="BM208" i="2"/>
  <c r="X211" i="2"/>
  <c r="BM219" i="2"/>
  <c r="Y225" i="2"/>
  <c r="BM232" i="2"/>
  <c r="Y236" i="2"/>
  <c r="Y238" i="2" s="1"/>
  <c r="X238" i="2"/>
  <c r="BO243" i="2"/>
  <c r="BM253" i="2"/>
  <c r="BM261" i="2"/>
  <c r="Y265" i="2"/>
  <c r="Y266" i="2" s="1"/>
  <c r="BM298" i="2"/>
  <c r="BM346" i="2"/>
  <c r="BM381" i="2"/>
  <c r="X488" i="2"/>
  <c r="Y490" i="2"/>
  <c r="X497" i="2"/>
  <c r="X496" i="2"/>
  <c r="BO490" i="2"/>
  <c r="BM490" i="2"/>
  <c r="BO39" i="2"/>
  <c r="X88" i="2"/>
  <c r="Y23" i="2"/>
  <c r="Y24" i="2" s="1"/>
  <c r="X44" i="2"/>
  <c r="Y100" i="2"/>
  <c r="Y104" i="2" s="1"/>
  <c r="BO92" i="2"/>
  <c r="BO98" i="2"/>
  <c r="BO120" i="2"/>
  <c r="H560" i="2"/>
  <c r="BM155" i="2"/>
  <c r="BM164" i="2"/>
  <c r="X203" i="2"/>
  <c r="BO206" i="2"/>
  <c r="BM230" i="2"/>
  <c r="BM271" i="2"/>
  <c r="BO275" i="2"/>
  <c r="X284" i="2"/>
  <c r="BM294" i="2"/>
  <c r="Y319" i="2"/>
  <c r="P560" i="2"/>
  <c r="X332" i="2"/>
  <c r="BM319" i="2"/>
  <c r="BO321" i="2"/>
  <c r="Y321" i="2"/>
  <c r="BO335" i="2"/>
  <c r="BO342" i="2"/>
  <c r="Y342" i="2"/>
  <c r="Q560" i="2"/>
  <c r="BM352" i="2"/>
  <c r="X356" i="2"/>
  <c r="BO368" i="2"/>
  <c r="Y406" i="2"/>
  <c r="BO406" i="2"/>
  <c r="BM406" i="2"/>
  <c r="S560" i="2"/>
  <c r="BO43" i="2"/>
  <c r="BO53" i="2"/>
  <c r="X36" i="2"/>
  <c r="X554" i="2" s="1"/>
  <c r="X48" i="2"/>
  <c r="Y111" i="2"/>
  <c r="BM27" i="2"/>
  <c r="X551" i="2" s="1"/>
  <c r="X553" i="2" s="1"/>
  <c r="X130" i="2"/>
  <c r="BM59" i="2"/>
  <c r="X63" i="2"/>
  <c r="Y135" i="2"/>
  <c r="Y139" i="2" s="1"/>
  <c r="Y152" i="2"/>
  <c r="Y160" i="2" s="1"/>
  <c r="BM159" i="2"/>
  <c r="Y189" i="2"/>
  <c r="J560" i="2"/>
  <c r="BO219" i="2"/>
  <c r="X222" i="2"/>
  <c r="X239" i="2"/>
  <c r="BO269" i="2"/>
  <c r="X304" i="2"/>
  <c r="X311" i="2"/>
  <c r="Y323" i="2"/>
  <c r="X331" i="2"/>
  <c r="Y352" i="2"/>
  <c r="Y356" i="2" s="1"/>
  <c r="Y360" i="2"/>
  <c r="Y362" i="2" s="1"/>
  <c r="Y513" i="2"/>
  <c r="BO513" i="2"/>
  <c r="BM513" i="2"/>
  <c r="BO329" i="2"/>
  <c r="Y341" i="2"/>
  <c r="Y343" i="2" s="1"/>
  <c r="BO366" i="2"/>
  <c r="Y374" i="2"/>
  <c r="Y375" i="2" s="1"/>
  <c r="Y380" i="2"/>
  <c r="Y382" i="2" s="1"/>
  <c r="BO387" i="2"/>
  <c r="BO389" i="2"/>
  <c r="Y397" i="2"/>
  <c r="BO402" i="2"/>
  <c r="Y412" i="2"/>
  <c r="Y413" i="2" s="1"/>
  <c r="Y416" i="2"/>
  <c r="Y419" i="2" s="1"/>
  <c r="BO424" i="2"/>
  <c r="BO428" i="2"/>
  <c r="BO430" i="2"/>
  <c r="Y440" i="2"/>
  <c r="Y441" i="2" s="1"/>
  <c r="Y444" i="2"/>
  <c r="Y445" i="2" s="1"/>
  <c r="Y448" i="2"/>
  <c r="Y449" i="2" s="1"/>
  <c r="Y453" i="2"/>
  <c r="Y456" i="2" s="1"/>
  <c r="BO461" i="2"/>
  <c r="Y477" i="2"/>
  <c r="BO480" i="2"/>
  <c r="X483" i="2"/>
  <c r="Y492" i="2"/>
  <c r="BM519" i="2"/>
  <c r="BO531" i="2"/>
  <c r="BO533" i="2"/>
  <c r="Y544" i="2"/>
  <c r="Y546" i="2"/>
  <c r="X548" i="2"/>
  <c r="BO391" i="2"/>
  <c r="X466" i="2"/>
  <c r="BO473" i="2"/>
  <c r="BO495" i="2"/>
  <c r="BO499" i="2"/>
  <c r="BO523" i="2"/>
  <c r="BO525" i="2"/>
  <c r="BO527" i="2"/>
  <c r="Y538" i="2"/>
  <c r="Y540" i="2"/>
  <c r="X437" i="2"/>
  <c r="BO519" i="2"/>
  <c r="Y532" i="2"/>
  <c r="Y534" i="2"/>
  <c r="BM544" i="2"/>
  <c r="BM546" i="2"/>
  <c r="Y392" i="2"/>
  <c r="Y403" i="2"/>
  <c r="Y431" i="2"/>
  <c r="Y436" i="2" s="1"/>
  <c r="Y474" i="2"/>
  <c r="Y481" i="2"/>
  <c r="Y485" i="2"/>
  <c r="Y487" i="2" s="1"/>
  <c r="Y524" i="2"/>
  <c r="Y528" i="2" s="1"/>
  <c r="Y526" i="2"/>
  <c r="X528" i="2"/>
  <c r="BM538" i="2"/>
  <c r="X549" i="2"/>
  <c r="BO380" i="2"/>
  <c r="X383" i="2"/>
  <c r="BO416" i="2"/>
  <c r="BM423" i="2"/>
  <c r="BM429" i="2"/>
  <c r="BO453" i="2"/>
  <c r="X467" i="2"/>
  <c r="X487" i="2"/>
  <c r="Y547" i="2"/>
  <c r="X362" i="2"/>
  <c r="Y398" i="2"/>
  <c r="Y400" i="2"/>
  <c r="Y417" i="2"/>
  <c r="Y454" i="2"/>
  <c r="Y465" i="2"/>
  <c r="Y466" i="2" s="1"/>
  <c r="Y471" i="2"/>
  <c r="Y478" i="2"/>
  <c r="BO485" i="2"/>
  <c r="Y493" i="2"/>
  <c r="Y539" i="2"/>
  <c r="X541" i="2"/>
  <c r="X419" i="2"/>
  <c r="X456" i="2"/>
  <c r="X503" i="2"/>
  <c r="Y531" i="2"/>
  <c r="Y533" i="2"/>
  <c r="X535" i="2"/>
  <c r="BM547" i="2"/>
  <c r="T560" i="2"/>
  <c r="BM531" i="2"/>
  <c r="V560" i="2"/>
  <c r="Y496" i="2" l="1"/>
  <c r="Y548" i="2"/>
  <c r="Y331" i="2"/>
  <c r="Y295" i="2"/>
  <c r="Y55" i="2"/>
  <c r="Y555" i="2" s="1"/>
  <c r="Y408" i="2"/>
  <c r="Y226" i="2"/>
  <c r="Y482" i="2"/>
  <c r="Y278" i="2"/>
  <c r="Y520" i="2"/>
  <c r="Y541" i="2"/>
  <c r="Y535" i="2"/>
  <c r="Y202" i="2"/>
  <c r="W553" i="2"/>
  <c r="Y250" i="2"/>
</calcChain>
</file>

<file path=xl/sharedStrings.xml><?xml version="1.0" encoding="utf-8"?>
<sst xmlns="http://schemas.openxmlformats.org/spreadsheetml/2006/main" count="3724" uniqueCount="803">
  <si>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</si>
  <si>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</si>
  <si>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</si>
  <si>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</si>
  <si>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</si>
  <si>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</si>
  <si>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</si>
  <si>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</si>
  <si>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</si>
  <si>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</si>
  <si>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</si>
  <si>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</si>
  <si>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</si>
  <si>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</si>
  <si>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</si>
  <si>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</si>
  <si>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</si>
  <si>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</si>
  <si>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</si>
  <si>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</si>
  <si>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</si>
  <si>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</si>
  <si>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</si>
  <si>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</si>
  <si>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</si>
  <si>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</si>
  <si>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</si>
  <si>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</si>
  <si>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</si>
  <si>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</si>
  <si>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</si>
  <si>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</si>
  <si>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</si>
  <si>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</si>
  <si>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</si>
  <si>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</si>
  <si>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</si>
  <si>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</si>
  <si>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</si>
  <si>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</si>
  <si>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</si>
  <si>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</si>
  <si>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</si>
  <si>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</si>
  <si>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</si>
  <si>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</si>
  <si>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</si>
  <si>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</si>
  <si>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</si>
  <si>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</si>
  <si>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</si>
  <si>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</si>
  <si>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</si>
  <si>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</si>
  <si>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</si>
  <si>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</si>
  <si>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</si>
  <si>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</si>
  <si>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</si>
  <si>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</si>
  <si>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</si>
  <si>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</si>
  <si>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</si>
  <si>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</si>
  <si>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</si>
  <si>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</si>
  <si>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</si>
  <si>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</si>
  <si>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15.07.2024</t>
  </si>
  <si>
    <t>10.07.2024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</si>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</sst>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60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3" t="s">
        <v>29</v>
      </c>
      <c r="E1" s="753"/>
      <c r="F1" s="753"/>
      <c r="G1" s="14" t="s">
        <v>67</v>
      </c>
      <c r="H1" s="753" t="s">
        <v>49</v>
      </c>
      <c r="I1" s="753"/>
      <c r="J1" s="753"/>
      <c r="K1" s="753"/>
      <c r="L1" s="753"/>
      <c r="M1" s="753"/>
      <c r="N1" s="753"/>
      <c r="O1" s="753"/>
      <c r="P1" s="753"/>
      <c r="Q1" s="754" t="s">
        <v>68</v>
      </c>
      <c r="R1" s="755"/>
      <c r="S1" s="75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6"/>
      <c r="Q2" s="756"/>
      <c r="R2" s="756"/>
      <c r="S2" s="756"/>
      <c r="T2" s="756"/>
      <c r="U2" s="756"/>
      <c r="V2" s="75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6"/>
      <c r="P3" s="756"/>
      <c r="Q3" s="756"/>
      <c r="R3" s="756"/>
      <c r="S3" s="756"/>
      <c r="T3" s="756"/>
      <c r="U3" s="756"/>
      <c r="V3" s="75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7" t="s">
        <v>8</v>
      </c>
      <c r="B5" s="757"/>
      <c r="C5" s="757"/>
      <c r="D5" s="758"/>
      <c r="E5" s="758"/>
      <c r="F5" s="759" t="s">
        <v>14</v>
      </c>
      <c r="G5" s="759"/>
      <c r="H5" s="758"/>
      <c r="I5" s="758"/>
      <c r="J5" s="758"/>
      <c r="K5" s="758"/>
      <c r="L5" s="758"/>
      <c r="M5" s="73"/>
      <c r="O5" s="27" t="s">
        <v>4</v>
      </c>
      <c r="P5" s="760">
        <v>45486</v>
      </c>
      <c r="Q5" s="760"/>
      <c r="S5" s="761" t="s">
        <v>3</v>
      </c>
      <c r="T5" s="762"/>
      <c r="U5" s="763" t="s">
        <v>784</v>
      </c>
      <c r="V5" s="764"/>
      <c r="AA5" s="60"/>
      <c r="AB5" s="60"/>
      <c r="AC5" s="60"/>
    </row>
    <row r="6" spans="1:30" s="17" customFormat="1" ht="24" customHeight="1" x14ac:dyDescent="0.2">
      <c r="A6" s="757" t="s">
        <v>1</v>
      </c>
      <c r="B6" s="757"/>
      <c r="C6" s="757"/>
      <c r="D6" s="765" t="s">
        <v>785</v>
      </c>
      <c r="E6" s="765"/>
      <c r="F6" s="765"/>
      <c r="G6" s="765"/>
      <c r="H6" s="765"/>
      <c r="I6" s="765"/>
      <c r="J6" s="765"/>
      <c r="K6" s="765"/>
      <c r="L6" s="765"/>
      <c r="M6" s="74"/>
      <c r="O6" s="27" t="s">
        <v>30</v>
      </c>
      <c r="P6" s="766" t="str">
        <f>IF(P5=0," ",CHOOSE(WEEKDAY(P5,2),"Понедельник","Вторник","Среда","Четверг","Пятница","Суббота","Воскресенье"))</f>
        <v>Суббота</v>
      </c>
      <c r="Q6" s="766"/>
      <c r="S6" s="767" t="s">
        <v>5</v>
      </c>
      <c r="T6" s="768"/>
      <c r="U6" s="769" t="s">
        <v>70</v>
      </c>
      <c r="V6" s="77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75" t="str">
        <f>IFERROR(VLOOKUP(DeliveryAddress,Table,3,0),1)</f>
        <v>1</v>
      </c>
      <c r="E7" s="776"/>
      <c r="F7" s="776"/>
      <c r="G7" s="776"/>
      <c r="H7" s="776"/>
      <c r="I7" s="776"/>
      <c r="J7" s="776"/>
      <c r="K7" s="776"/>
      <c r="L7" s="777"/>
      <c r="M7" s="75"/>
      <c r="O7" s="29"/>
      <c r="P7" s="49"/>
      <c r="Q7" s="49"/>
      <c r="S7" s="767"/>
      <c r="T7" s="768"/>
      <c r="U7" s="771"/>
      <c r="V7" s="772"/>
      <c r="AA7" s="60"/>
      <c r="AB7" s="60"/>
      <c r="AC7" s="60"/>
    </row>
    <row r="8" spans="1:30" s="17" customFormat="1" ht="25.5" customHeight="1" x14ac:dyDescent="0.2">
      <c r="A8" s="778" t="s">
        <v>60</v>
      </c>
      <c r="B8" s="778"/>
      <c r="C8" s="778"/>
      <c r="D8" s="779"/>
      <c r="E8" s="779"/>
      <c r="F8" s="779"/>
      <c r="G8" s="779"/>
      <c r="H8" s="779"/>
      <c r="I8" s="779"/>
      <c r="J8" s="779"/>
      <c r="K8" s="779"/>
      <c r="L8" s="779"/>
      <c r="M8" s="76"/>
      <c r="O8" s="27" t="s">
        <v>11</v>
      </c>
      <c r="P8" s="744">
        <v>0.375</v>
      </c>
      <c r="Q8" s="744"/>
      <c r="S8" s="767"/>
      <c r="T8" s="768"/>
      <c r="U8" s="771"/>
      <c r="V8" s="772"/>
      <c r="AA8" s="60"/>
      <c r="AB8" s="60"/>
      <c r="AC8" s="60"/>
    </row>
    <row r="9" spans="1:30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1"/>
      <c r="O9" s="31" t="s">
        <v>15</v>
      </c>
      <c r="P9" s="781"/>
      <c r="Q9" s="781"/>
      <c r="S9" s="767"/>
      <c r="T9" s="768"/>
      <c r="U9" s="773"/>
      <c r="V9" s="77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2"/>
      <c r="O10" s="31" t="s">
        <v>35</v>
      </c>
      <c r="P10" s="738"/>
      <c r="Q10" s="738"/>
      <c r="T10" s="29" t="s">
        <v>12</v>
      </c>
      <c r="U10" s="739" t="s">
        <v>71</v>
      </c>
      <c r="V10" s="74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1"/>
      <c r="Q11" s="741"/>
      <c r="T11" s="29" t="s">
        <v>31</v>
      </c>
      <c r="U11" s="742" t="s">
        <v>57</v>
      </c>
      <c r="V11" s="74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3" t="s">
        <v>72</v>
      </c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7"/>
      <c r="O12" s="27" t="s">
        <v>33</v>
      </c>
      <c r="P12" s="744"/>
      <c r="Q12" s="744"/>
      <c r="R12" s="28"/>
      <c r="S12"/>
      <c r="T12" s="29" t="s">
        <v>48</v>
      </c>
      <c r="U12" s="745"/>
      <c r="V12" s="745"/>
      <c r="W12"/>
      <c r="AA12" s="60"/>
      <c r="AB12" s="60"/>
      <c r="AC12" s="60"/>
    </row>
    <row r="13" spans="1:30" s="17" customFormat="1" ht="23.25" customHeight="1" x14ac:dyDescent="0.2">
      <c r="A13" s="743" t="s">
        <v>73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7"/>
      <c r="N13" s="31"/>
      <c r="O13" s="31" t="s">
        <v>34</v>
      </c>
      <c r="P13" s="742"/>
      <c r="Q13" s="74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3" t="s">
        <v>74</v>
      </c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6" t="s">
        <v>75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8"/>
      <c r="N15"/>
      <c r="O15" s="747" t="s">
        <v>63</v>
      </c>
      <c r="P15" s="747"/>
      <c r="Q15" s="747"/>
      <c r="R15" s="747"/>
      <c r="S15" s="74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8"/>
      <c r="P16" s="748"/>
      <c r="Q16" s="748"/>
      <c r="R16" s="748"/>
      <c r="S16" s="74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0" t="s">
        <v>61</v>
      </c>
      <c r="B17" s="720" t="s">
        <v>51</v>
      </c>
      <c r="C17" s="750" t="s">
        <v>50</v>
      </c>
      <c r="D17" s="720" t="s">
        <v>52</v>
      </c>
      <c r="E17" s="720"/>
      <c r="F17" s="720" t="s">
        <v>24</v>
      </c>
      <c r="G17" s="720" t="s">
        <v>27</v>
      </c>
      <c r="H17" s="720" t="s">
        <v>25</v>
      </c>
      <c r="I17" s="720" t="s">
        <v>26</v>
      </c>
      <c r="J17" s="751" t="s">
        <v>16</v>
      </c>
      <c r="K17" s="751" t="s">
        <v>65</v>
      </c>
      <c r="L17" s="751" t="s">
        <v>2</v>
      </c>
      <c r="M17" s="751" t="s">
        <v>66</v>
      </c>
      <c r="N17" s="720" t="s">
        <v>28</v>
      </c>
      <c r="O17" s="720" t="s">
        <v>17</v>
      </c>
      <c r="P17" s="720"/>
      <c r="Q17" s="720"/>
      <c r="R17" s="720"/>
      <c r="S17" s="720"/>
      <c r="T17" s="749" t="s">
        <v>58</v>
      </c>
      <c r="U17" s="720"/>
      <c r="V17" s="720" t="s">
        <v>6</v>
      </c>
      <c r="W17" s="720" t="s">
        <v>44</v>
      </c>
      <c r="X17" s="721" t="s">
        <v>56</v>
      </c>
      <c r="Y17" s="720" t="s">
        <v>18</v>
      </c>
      <c r="Z17" s="723" t="s">
        <v>62</v>
      </c>
      <c r="AA17" s="723" t="s">
        <v>19</v>
      </c>
      <c r="AB17" s="724" t="s">
        <v>59</v>
      </c>
      <c r="AC17" s="725"/>
      <c r="AD17" s="726"/>
      <c r="AE17" s="730"/>
      <c r="BB17" s="731" t="s">
        <v>64</v>
      </c>
    </row>
    <row r="18" spans="1:67" ht="14.25" customHeight="1" x14ac:dyDescent="0.2">
      <c r="A18" s="720"/>
      <c r="B18" s="720"/>
      <c r="C18" s="750"/>
      <c r="D18" s="720"/>
      <c r="E18" s="720"/>
      <c r="F18" s="720" t="s">
        <v>20</v>
      </c>
      <c r="G18" s="720" t="s">
        <v>21</v>
      </c>
      <c r="H18" s="720" t="s">
        <v>22</v>
      </c>
      <c r="I18" s="720" t="s">
        <v>22</v>
      </c>
      <c r="J18" s="752"/>
      <c r="K18" s="752"/>
      <c r="L18" s="752"/>
      <c r="M18" s="752"/>
      <c r="N18" s="720"/>
      <c r="O18" s="720"/>
      <c r="P18" s="720"/>
      <c r="Q18" s="720"/>
      <c r="R18" s="720"/>
      <c r="S18" s="720"/>
      <c r="T18" s="36" t="s">
        <v>47</v>
      </c>
      <c r="U18" s="36" t="s">
        <v>46</v>
      </c>
      <c r="V18" s="720"/>
      <c r="W18" s="720"/>
      <c r="X18" s="722"/>
      <c r="Y18" s="720"/>
      <c r="Z18" s="723"/>
      <c r="AA18" s="723"/>
      <c r="AB18" s="727"/>
      <c r="AC18" s="728"/>
      <c r="AD18" s="729"/>
      <c r="AE18" s="730"/>
      <c r="BB18" s="731"/>
    </row>
    <row r="19" spans="1:67" ht="27.75" customHeight="1" x14ac:dyDescent="0.2">
      <c r="A19" s="438" t="s">
        <v>76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55"/>
      <c r="AA19" s="55"/>
    </row>
    <row r="20" spans="1:67" ht="16.5" customHeight="1" x14ac:dyDescent="0.25">
      <c r="A20" s="439" t="s">
        <v>76</v>
      </c>
      <c r="B20" s="439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66"/>
      <c r="AA20" s="66"/>
    </row>
    <row r="21" spans="1:67" ht="14.25" customHeight="1" x14ac:dyDescent="0.25">
      <c r="A21" s="409" t="s">
        <v>77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01">
        <v>4607091389258</v>
      </c>
      <c r="E22" s="40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3"/>
      <c r="Q22" s="403"/>
      <c r="R22" s="403"/>
      <c r="S22" s="40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01">
        <v>4680115885004</v>
      </c>
      <c r="E23" s="401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3"/>
      <c r="Q23" s="403"/>
      <c r="R23" s="403"/>
      <c r="S23" s="40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408"/>
      <c r="O24" s="405" t="s">
        <v>43</v>
      </c>
      <c r="P24" s="406"/>
      <c r="Q24" s="406"/>
      <c r="R24" s="406"/>
      <c r="S24" s="406"/>
      <c r="T24" s="406"/>
      <c r="U24" s="40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408"/>
      <c r="O25" s="405" t="s">
        <v>43</v>
      </c>
      <c r="P25" s="406"/>
      <c r="Q25" s="406"/>
      <c r="R25" s="406"/>
      <c r="S25" s="406"/>
      <c r="T25" s="406"/>
      <c r="U25" s="40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9" t="s">
        <v>85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01">
        <v>4607091383881</v>
      </c>
      <c r="E27" s="40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3"/>
      <c r="Q27" s="403"/>
      <c r="R27" s="403"/>
      <c r="S27" s="40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01">
        <v>4607091388237</v>
      </c>
      <c r="E28" s="40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3"/>
      <c r="Q28" s="403"/>
      <c r="R28" s="403"/>
      <c r="S28" s="40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01">
        <v>4607091383935</v>
      </c>
      <c r="E29" s="40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3"/>
      <c r="Q29" s="403"/>
      <c r="R29" s="403"/>
      <c r="S29" s="40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01">
        <v>4607091383935</v>
      </c>
      <c r="E30" s="40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1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3"/>
      <c r="Q30" s="403"/>
      <c r="R30" s="403"/>
      <c r="S30" s="40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401">
        <v>4680115881990</v>
      </c>
      <c r="E31" s="40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716" t="s">
        <v>95</v>
      </c>
      <c r="P31" s="403"/>
      <c r="Q31" s="403"/>
      <c r="R31" s="403"/>
      <c r="S31" s="404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4301051786</v>
      </c>
      <c r="D32" s="401">
        <v>4680115881853</v>
      </c>
      <c r="E32" s="40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17" t="s">
        <v>98</v>
      </c>
      <c r="P32" s="403"/>
      <c r="Q32" s="403"/>
      <c r="R32" s="403"/>
      <c r="S32" s="40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99</v>
      </c>
      <c r="C33" s="37">
        <v>4301051426</v>
      </c>
      <c r="D33" s="401">
        <v>4680115881853</v>
      </c>
      <c r="E33" s="401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30</v>
      </c>
      <c r="O33" s="71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03"/>
      <c r="Q33" s="403"/>
      <c r="R33" s="403"/>
      <c r="S33" s="40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401">
        <v>4607091383911</v>
      </c>
      <c r="E34" s="401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71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3"/>
      <c r="Q34" s="403"/>
      <c r="R34" s="403"/>
      <c r="S34" s="404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401">
        <v>4607091388244</v>
      </c>
      <c r="E35" s="401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70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3"/>
      <c r="Q35" s="403"/>
      <c r="R35" s="403"/>
      <c r="S35" s="404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408"/>
      <c r="O36" s="405" t="s">
        <v>43</v>
      </c>
      <c r="P36" s="406"/>
      <c r="Q36" s="406"/>
      <c r="R36" s="406"/>
      <c r="S36" s="406"/>
      <c r="T36" s="406"/>
      <c r="U36" s="407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408"/>
      <c r="O37" s="405" t="s">
        <v>43</v>
      </c>
      <c r="P37" s="406"/>
      <c r="Q37" s="406"/>
      <c r="R37" s="406"/>
      <c r="S37" s="406"/>
      <c r="T37" s="406"/>
      <c r="U37" s="407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09" t="s">
        <v>104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401">
        <v>4607091388503</v>
      </c>
      <c r="E39" s="401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7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3"/>
      <c r="Q39" s="403"/>
      <c r="R39" s="403"/>
      <c r="S39" s="404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408"/>
      <c r="O40" s="405" t="s">
        <v>43</v>
      </c>
      <c r="P40" s="406"/>
      <c r="Q40" s="406"/>
      <c r="R40" s="406"/>
      <c r="S40" s="406"/>
      <c r="T40" s="406"/>
      <c r="U40" s="407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408"/>
      <c r="O41" s="405" t="s">
        <v>43</v>
      </c>
      <c r="P41" s="406"/>
      <c r="Q41" s="406"/>
      <c r="R41" s="406"/>
      <c r="S41" s="406"/>
      <c r="T41" s="406"/>
      <c r="U41" s="407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09" t="s">
        <v>109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401">
        <v>4607091388282</v>
      </c>
      <c r="E43" s="401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3"/>
      <c r="Q43" s="403"/>
      <c r="R43" s="403"/>
      <c r="S43" s="404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408"/>
      <c r="O44" s="405" t="s">
        <v>43</v>
      </c>
      <c r="P44" s="406"/>
      <c r="Q44" s="406"/>
      <c r="R44" s="406"/>
      <c r="S44" s="406"/>
      <c r="T44" s="406"/>
      <c r="U44" s="407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408"/>
      <c r="O45" s="405" t="s">
        <v>43</v>
      </c>
      <c r="P45" s="406"/>
      <c r="Q45" s="406"/>
      <c r="R45" s="406"/>
      <c r="S45" s="406"/>
      <c r="T45" s="406"/>
      <c r="U45" s="407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09" t="s">
        <v>113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401">
        <v>4607091389111</v>
      </c>
      <c r="E47" s="401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70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3"/>
      <c r="Q47" s="403"/>
      <c r="R47" s="403"/>
      <c r="S47" s="404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396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408"/>
      <c r="O48" s="405" t="s">
        <v>43</v>
      </c>
      <c r="P48" s="406"/>
      <c r="Q48" s="406"/>
      <c r="R48" s="406"/>
      <c r="S48" s="406"/>
      <c r="T48" s="406"/>
      <c r="U48" s="407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408"/>
      <c r="O49" s="405" t="s">
        <v>43</v>
      </c>
      <c r="P49" s="406"/>
      <c r="Q49" s="406"/>
      <c r="R49" s="406"/>
      <c r="S49" s="406"/>
      <c r="T49" s="406"/>
      <c r="U49" s="407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38" t="s">
        <v>116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55"/>
      <c r="AA50" s="55"/>
    </row>
    <row r="51" spans="1:67" ht="16.5" customHeight="1" x14ac:dyDescent="0.25">
      <c r="A51" s="439" t="s">
        <v>117</v>
      </c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66"/>
      <c r="AA51" s="66"/>
    </row>
    <row r="52" spans="1:67" ht="14.25" customHeight="1" x14ac:dyDescent="0.25">
      <c r="A52" s="409" t="s">
        <v>118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401">
        <v>4680115881440</v>
      </c>
      <c r="E53" s="401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7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3"/>
      <c r="Q53" s="403"/>
      <c r="R53" s="403"/>
      <c r="S53" s="404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401">
        <v>4680115881433</v>
      </c>
      <c r="E54" s="401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7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3"/>
      <c r="Q54" s="403"/>
      <c r="R54" s="403"/>
      <c r="S54" s="404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408"/>
      <c r="O55" s="405" t="s">
        <v>43</v>
      </c>
      <c r="P55" s="406"/>
      <c r="Q55" s="406"/>
      <c r="R55" s="406"/>
      <c r="S55" s="406"/>
      <c r="T55" s="406"/>
      <c r="U55" s="407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396"/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408"/>
      <c r="O56" s="405" t="s">
        <v>43</v>
      </c>
      <c r="P56" s="406"/>
      <c r="Q56" s="406"/>
      <c r="R56" s="406"/>
      <c r="S56" s="406"/>
      <c r="T56" s="406"/>
      <c r="U56" s="407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39" t="s">
        <v>125</v>
      </c>
      <c r="B57" s="439"/>
      <c r="C57" s="439"/>
      <c r="D57" s="439"/>
      <c r="E57" s="439"/>
      <c r="F57" s="439"/>
      <c r="G57" s="439"/>
      <c r="H57" s="439"/>
      <c r="I57" s="439"/>
      <c r="J57" s="439"/>
      <c r="K57" s="439"/>
      <c r="L57" s="439"/>
      <c r="M57" s="439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439"/>
      <c r="Z57" s="66"/>
      <c r="AA57" s="66"/>
    </row>
    <row r="58" spans="1:67" ht="14.25" customHeight="1" x14ac:dyDescent="0.25">
      <c r="A58" s="409" t="s">
        <v>126</v>
      </c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401">
        <v>4680115881426</v>
      </c>
      <c r="E59" s="401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7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3"/>
      <c r="Q59" s="403"/>
      <c r="R59" s="403"/>
      <c r="S59" s="40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401">
        <v>4680115881426</v>
      </c>
      <c r="E60" s="401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70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3"/>
      <c r="Q60" s="403"/>
      <c r="R60" s="403"/>
      <c r="S60" s="40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401">
        <v>4680115881419</v>
      </c>
      <c r="E61" s="401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7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3"/>
      <c r="Q61" s="403"/>
      <c r="R61" s="403"/>
      <c r="S61" s="404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401">
        <v>4680115881525</v>
      </c>
      <c r="E62" s="401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703" t="s">
        <v>135</v>
      </c>
      <c r="P62" s="403"/>
      <c r="Q62" s="403"/>
      <c r="R62" s="403"/>
      <c r="S62" s="404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396"/>
      <c r="B63" s="396"/>
      <c r="C63" s="396"/>
      <c r="D63" s="396"/>
      <c r="E63" s="396"/>
      <c r="F63" s="396"/>
      <c r="G63" s="396"/>
      <c r="H63" s="396"/>
      <c r="I63" s="396"/>
      <c r="J63" s="396"/>
      <c r="K63" s="396"/>
      <c r="L63" s="396"/>
      <c r="M63" s="396"/>
      <c r="N63" s="408"/>
      <c r="O63" s="405" t="s">
        <v>43</v>
      </c>
      <c r="P63" s="406"/>
      <c r="Q63" s="406"/>
      <c r="R63" s="406"/>
      <c r="S63" s="406"/>
      <c r="T63" s="406"/>
      <c r="U63" s="407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396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408"/>
      <c r="O64" s="405" t="s">
        <v>43</v>
      </c>
      <c r="P64" s="406"/>
      <c r="Q64" s="406"/>
      <c r="R64" s="406"/>
      <c r="S64" s="406"/>
      <c r="T64" s="406"/>
      <c r="U64" s="407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39" t="s">
        <v>116</v>
      </c>
      <c r="B65" s="439"/>
      <c r="C65" s="439"/>
      <c r="D65" s="439"/>
      <c r="E65" s="439"/>
      <c r="F65" s="439"/>
      <c r="G65" s="439"/>
      <c r="H65" s="439"/>
      <c r="I65" s="439"/>
      <c r="J65" s="439"/>
      <c r="K65" s="439"/>
      <c r="L65" s="439"/>
      <c r="M65" s="439"/>
      <c r="N65" s="439"/>
      <c r="O65" s="439"/>
      <c r="P65" s="439"/>
      <c r="Q65" s="439"/>
      <c r="R65" s="439"/>
      <c r="S65" s="439"/>
      <c r="T65" s="439"/>
      <c r="U65" s="439"/>
      <c r="V65" s="439"/>
      <c r="W65" s="439"/>
      <c r="X65" s="439"/>
      <c r="Y65" s="439"/>
      <c r="Z65" s="66"/>
      <c r="AA65" s="66"/>
    </row>
    <row r="66" spans="1:67" ht="14.25" customHeight="1" x14ac:dyDescent="0.25">
      <c r="A66" s="409" t="s">
        <v>126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401">
        <v>4607091382945</v>
      </c>
      <c r="E67" s="40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7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3"/>
      <c r="Q67" s="403"/>
      <c r="R67" s="403"/>
      <c r="S67" s="40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401">
        <v>4607091385670</v>
      </c>
      <c r="E68" s="401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3"/>
      <c r="Q68" s="403"/>
      <c r="R68" s="403"/>
      <c r="S68" s="40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401">
        <v>4607091385670</v>
      </c>
      <c r="E69" s="401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6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3"/>
      <c r="Q69" s="403"/>
      <c r="R69" s="403"/>
      <c r="S69" s="40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401">
        <v>4680115883956</v>
      </c>
      <c r="E70" s="401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69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3"/>
      <c r="Q70" s="403"/>
      <c r="R70" s="403"/>
      <c r="S70" s="40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401">
        <v>4680115881327</v>
      </c>
      <c r="E71" s="401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6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3"/>
      <c r="Q71" s="403"/>
      <c r="R71" s="403"/>
      <c r="S71" s="40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4301011703</v>
      </c>
      <c r="D72" s="401">
        <v>4680115882133</v>
      </c>
      <c r="E72" s="401"/>
      <c r="F72" s="63">
        <v>1.4</v>
      </c>
      <c r="G72" s="38">
        <v>8</v>
      </c>
      <c r="H72" s="63">
        <v>11.2</v>
      </c>
      <c r="I72" s="63">
        <v>11.68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6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3"/>
      <c r="Q72" s="403"/>
      <c r="R72" s="403"/>
      <c r="S72" s="40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4301011514</v>
      </c>
      <c r="D73" s="401">
        <v>4680115882133</v>
      </c>
      <c r="E73" s="401"/>
      <c r="F73" s="63">
        <v>1.35</v>
      </c>
      <c r="G73" s="38">
        <v>8</v>
      </c>
      <c r="H73" s="63">
        <v>10.8</v>
      </c>
      <c r="I73" s="63">
        <v>11.28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6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3"/>
      <c r="Q73" s="403"/>
      <c r="R73" s="403"/>
      <c r="S73" s="40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401">
        <v>4607091382952</v>
      </c>
      <c r="E74" s="401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6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3"/>
      <c r="Q74" s="403"/>
      <c r="R74" s="403"/>
      <c r="S74" s="40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401">
        <v>4607091385687</v>
      </c>
      <c r="E75" s="40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6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3"/>
      <c r="Q75" s="403"/>
      <c r="R75" s="403"/>
      <c r="S75" s="40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401">
        <v>4680115882539</v>
      </c>
      <c r="E76" s="401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6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3"/>
      <c r="Q76" s="403"/>
      <c r="R76" s="403"/>
      <c r="S76" s="40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401">
        <v>4607091384604</v>
      </c>
      <c r="E77" s="401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6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3"/>
      <c r="Q77" s="403"/>
      <c r="R77" s="403"/>
      <c r="S77" s="40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401">
        <v>4680115880283</v>
      </c>
      <c r="E78" s="401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6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3"/>
      <c r="Q78" s="403"/>
      <c r="R78" s="403"/>
      <c r="S78" s="40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401">
        <v>4680115883949</v>
      </c>
      <c r="E79" s="401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6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3"/>
      <c r="Q79" s="403"/>
      <c r="R79" s="403"/>
      <c r="S79" s="40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162</v>
      </c>
      <c r="B80" s="64" t="s">
        <v>163</v>
      </c>
      <c r="C80" s="37">
        <v>4301011476</v>
      </c>
      <c r="D80" s="401">
        <v>4680115881518</v>
      </c>
      <c r="E80" s="401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81</v>
      </c>
      <c r="L80" s="39" t="s">
        <v>141</v>
      </c>
      <c r="M80" s="39"/>
      <c r="N80" s="38">
        <v>50</v>
      </c>
      <c r="O80" s="68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03"/>
      <c r="Q80" s="403"/>
      <c r="R80" s="403"/>
      <c r="S80" s="40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4301011443</v>
      </c>
      <c r="D81" s="401">
        <v>4680115881303</v>
      </c>
      <c r="E81" s="401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81</v>
      </c>
      <c r="L81" s="39" t="s">
        <v>146</v>
      </c>
      <c r="M81" s="39"/>
      <c r="N81" s="38">
        <v>50</v>
      </c>
      <c r="O81" s="68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03"/>
      <c r="Q81" s="403"/>
      <c r="R81" s="403"/>
      <c r="S81" s="40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4301011562</v>
      </c>
      <c r="D82" s="401">
        <v>4680115882577</v>
      </c>
      <c r="E82" s="401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6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03"/>
      <c r="Q82" s="403"/>
      <c r="R82" s="403"/>
      <c r="S82" s="40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168</v>
      </c>
      <c r="C83" s="37">
        <v>4301011564</v>
      </c>
      <c r="D83" s="401">
        <v>4680115882577</v>
      </c>
      <c r="E83" s="401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81</v>
      </c>
      <c r="L83" s="39" t="s">
        <v>108</v>
      </c>
      <c r="M83" s="39"/>
      <c r="N83" s="38">
        <v>90</v>
      </c>
      <c r="O83" s="6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03"/>
      <c r="Q83" s="403"/>
      <c r="R83" s="403"/>
      <c r="S83" s="40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4301011432</v>
      </c>
      <c r="D84" s="401">
        <v>4680115882720</v>
      </c>
      <c r="E84" s="40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121</v>
      </c>
      <c r="M84" s="39"/>
      <c r="N84" s="38">
        <v>90</v>
      </c>
      <c r="O84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03"/>
      <c r="Q84" s="403"/>
      <c r="R84" s="403"/>
      <c r="S84" s="40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171</v>
      </c>
      <c r="B85" s="64" t="s">
        <v>172</v>
      </c>
      <c r="C85" s="37">
        <v>4301011417</v>
      </c>
      <c r="D85" s="401">
        <v>4680115880269</v>
      </c>
      <c r="E85" s="401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03"/>
      <c r="Q85" s="403"/>
      <c r="R85" s="403"/>
      <c r="S85" s="40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4301011415</v>
      </c>
      <c r="D86" s="401">
        <v>4680115880429</v>
      </c>
      <c r="E86" s="401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03"/>
      <c r="Q86" s="403"/>
      <c r="R86" s="403"/>
      <c r="S86" s="404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175</v>
      </c>
      <c r="B87" s="64" t="s">
        <v>176</v>
      </c>
      <c r="C87" s="37">
        <v>4301011462</v>
      </c>
      <c r="D87" s="401">
        <v>4680115881457</v>
      </c>
      <c r="E87" s="401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81</v>
      </c>
      <c r="L87" s="39" t="s">
        <v>141</v>
      </c>
      <c r="M87" s="39"/>
      <c r="N87" s="38">
        <v>50</v>
      </c>
      <c r="O87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03"/>
      <c r="Q87" s="403"/>
      <c r="R87" s="403"/>
      <c r="S87" s="404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396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408"/>
      <c r="O88" s="405" t="s">
        <v>43</v>
      </c>
      <c r="P88" s="406"/>
      <c r="Q88" s="406"/>
      <c r="R88" s="406"/>
      <c r="S88" s="406"/>
      <c r="T88" s="406"/>
      <c r="U88" s="407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408"/>
      <c r="O89" s="405" t="s">
        <v>43</v>
      </c>
      <c r="P89" s="406"/>
      <c r="Q89" s="406"/>
      <c r="R89" s="406"/>
      <c r="S89" s="406"/>
      <c r="T89" s="406"/>
      <c r="U89" s="407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09" t="s">
        <v>118</v>
      </c>
      <c r="B90" s="409"/>
      <c r="C90" s="409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67"/>
      <c r="AA90" s="67"/>
    </row>
    <row r="91" spans="1:67" ht="16.5" customHeight="1" x14ac:dyDescent="0.25">
      <c r="A91" s="64" t="s">
        <v>177</v>
      </c>
      <c r="B91" s="64" t="s">
        <v>178</v>
      </c>
      <c r="C91" s="37">
        <v>4301020235</v>
      </c>
      <c r="D91" s="401">
        <v>4680115881488</v>
      </c>
      <c r="E91" s="401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122</v>
      </c>
      <c r="L91" s="39" t="s">
        <v>121</v>
      </c>
      <c r="M91" s="39"/>
      <c r="N91" s="38">
        <v>50</v>
      </c>
      <c r="O91" s="6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03"/>
      <c r="Q91" s="403"/>
      <c r="R91" s="403"/>
      <c r="S91" s="40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4301020258</v>
      </c>
      <c r="D92" s="401">
        <v>4680115882775</v>
      </c>
      <c r="E92" s="401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141</v>
      </c>
      <c r="M92" s="39"/>
      <c r="N92" s="38">
        <v>50</v>
      </c>
      <c r="O92" s="6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3"/>
      <c r="Q92" s="403"/>
      <c r="R92" s="403"/>
      <c r="S92" s="40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4301020217</v>
      </c>
      <c r="D93" s="401">
        <v>4680115880658</v>
      </c>
      <c r="E93" s="401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6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3"/>
      <c r="Q93" s="403"/>
      <c r="R93" s="403"/>
      <c r="S93" s="404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408"/>
      <c r="O94" s="405" t="s">
        <v>43</v>
      </c>
      <c r="P94" s="406"/>
      <c r="Q94" s="406"/>
      <c r="R94" s="406"/>
      <c r="S94" s="406"/>
      <c r="T94" s="406"/>
      <c r="U94" s="407"/>
      <c r="V94" s="43" t="s">
        <v>42</v>
      </c>
      <c r="W94" s="44">
        <f>IFERROR(W91/H91,"0")+IFERROR(W92/H92,"0")+IFERROR(W93/H93,"0")</f>
        <v>0</v>
      </c>
      <c r="X94" s="44">
        <f>IFERROR(X91/H91,"0")+IFERROR(X92/H92,"0")+IFERROR(X93/H93,"0")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396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408"/>
      <c r="O95" s="405" t="s">
        <v>43</v>
      </c>
      <c r="P95" s="406"/>
      <c r="Q95" s="406"/>
      <c r="R95" s="406"/>
      <c r="S95" s="406"/>
      <c r="T95" s="406"/>
      <c r="U95" s="407"/>
      <c r="V95" s="43" t="s">
        <v>0</v>
      </c>
      <c r="W95" s="44">
        <f>IFERROR(SUM(W91:W93),"0")</f>
        <v>0</v>
      </c>
      <c r="X95" s="44">
        <f>IFERROR(SUM(X91:X93),"0")</f>
        <v>0</v>
      </c>
      <c r="Y95" s="43"/>
      <c r="Z95" s="68"/>
      <c r="AA95" s="68"/>
    </row>
    <row r="96" spans="1:67" ht="14.25" customHeight="1" x14ac:dyDescent="0.25">
      <c r="A96" s="409" t="s">
        <v>77</v>
      </c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67"/>
      <c r="AA96" s="67"/>
    </row>
    <row r="97" spans="1:67" ht="16.5" customHeight="1" x14ac:dyDescent="0.25">
      <c r="A97" s="64" t="s">
        <v>183</v>
      </c>
      <c r="B97" s="64" t="s">
        <v>184</v>
      </c>
      <c r="C97" s="37">
        <v>4301030895</v>
      </c>
      <c r="D97" s="401">
        <v>4607091387667</v>
      </c>
      <c r="E97" s="40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3"/>
      <c r="Q97" s="403"/>
      <c r="R97" s="403"/>
      <c r="S97" s="404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customHeight="1" x14ac:dyDescent="0.25">
      <c r="A98" s="64" t="s">
        <v>185</v>
      </c>
      <c r="B98" s="64" t="s">
        <v>186</v>
      </c>
      <c r="C98" s="37">
        <v>4301030961</v>
      </c>
      <c r="D98" s="401">
        <v>4607091387636</v>
      </c>
      <c r="E98" s="401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6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3"/>
      <c r="Q98" s="403"/>
      <c r="R98" s="403"/>
      <c r="S98" s="40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customHeight="1" x14ac:dyDescent="0.25">
      <c r="A99" s="64" t="s">
        <v>187</v>
      </c>
      <c r="B99" s="64" t="s">
        <v>188</v>
      </c>
      <c r="C99" s="37">
        <v>4301030963</v>
      </c>
      <c r="D99" s="401">
        <v>4607091382426</v>
      </c>
      <c r="E99" s="40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6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3"/>
      <c r="Q99" s="403"/>
      <c r="R99" s="403"/>
      <c r="S99" s="40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4301030962</v>
      </c>
      <c r="D100" s="401">
        <v>4607091386547</v>
      </c>
      <c r="E100" s="40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3"/>
      <c r="Q100" s="403"/>
      <c r="R100" s="403"/>
      <c r="S100" s="40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4301030964</v>
      </c>
      <c r="D101" s="401">
        <v>4607091382464</v>
      </c>
      <c r="E101" s="401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6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3"/>
      <c r="Q101" s="403"/>
      <c r="R101" s="403"/>
      <c r="S101" s="40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4301031235</v>
      </c>
      <c r="D102" s="401">
        <v>4680115883444</v>
      </c>
      <c r="E102" s="40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6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03"/>
      <c r="Q102" s="403"/>
      <c r="R102" s="403"/>
      <c r="S102" s="40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193</v>
      </c>
      <c r="B103" s="64" t="s">
        <v>195</v>
      </c>
      <c r="C103" s="37">
        <v>4301031234</v>
      </c>
      <c r="D103" s="401">
        <v>4680115883444</v>
      </c>
      <c r="E103" s="40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67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03"/>
      <c r="Q103" s="403"/>
      <c r="R103" s="403"/>
      <c r="S103" s="404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x14ac:dyDescent="0.2">
      <c r="A104" s="396"/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408"/>
      <c r="O104" s="405" t="s">
        <v>43</v>
      </c>
      <c r="P104" s="406"/>
      <c r="Q104" s="406"/>
      <c r="R104" s="406"/>
      <c r="S104" s="406"/>
      <c r="T104" s="406"/>
      <c r="U104" s="407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396"/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408"/>
      <c r="O105" s="405" t="s">
        <v>43</v>
      </c>
      <c r="P105" s="406"/>
      <c r="Q105" s="406"/>
      <c r="R105" s="406"/>
      <c r="S105" s="406"/>
      <c r="T105" s="406"/>
      <c r="U105" s="407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customHeight="1" x14ac:dyDescent="0.25">
      <c r="A106" s="409" t="s">
        <v>85</v>
      </c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67"/>
      <c r="AA106" s="67"/>
    </row>
    <row r="107" spans="1:67" ht="27" customHeight="1" x14ac:dyDescent="0.25">
      <c r="A107" s="64" t="s">
        <v>196</v>
      </c>
      <c r="B107" s="64" t="s">
        <v>197</v>
      </c>
      <c r="C107" s="37">
        <v>4301051543</v>
      </c>
      <c r="D107" s="401">
        <v>4607091386967</v>
      </c>
      <c r="E107" s="401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122</v>
      </c>
      <c r="L107" s="39" t="s">
        <v>80</v>
      </c>
      <c r="M107" s="39"/>
      <c r="N107" s="38">
        <v>45</v>
      </c>
      <c r="O107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03"/>
      <c r="Q107" s="403"/>
      <c r="R107" s="403"/>
      <c r="S107" s="404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customHeight="1" x14ac:dyDescent="0.25">
      <c r="A108" s="64" t="s">
        <v>196</v>
      </c>
      <c r="B108" s="64" t="s">
        <v>198</v>
      </c>
      <c r="C108" s="37">
        <v>4301051437</v>
      </c>
      <c r="D108" s="401">
        <v>4607091386967</v>
      </c>
      <c r="E108" s="40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122</v>
      </c>
      <c r="L108" s="39" t="s">
        <v>141</v>
      </c>
      <c r="M108" s="39"/>
      <c r="N108" s="38">
        <v>45</v>
      </c>
      <c r="O108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03"/>
      <c r="Q108" s="403"/>
      <c r="R108" s="403"/>
      <c r="S108" s="40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4301051611</v>
      </c>
      <c r="D109" s="401">
        <v>4607091385304</v>
      </c>
      <c r="E109" s="40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03"/>
      <c r="Q109" s="403"/>
      <c r="R109" s="403"/>
      <c r="S109" s="40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4301051648</v>
      </c>
      <c r="D110" s="401">
        <v>4607091386264</v>
      </c>
      <c r="E110" s="401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6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03"/>
      <c r="Q110" s="403"/>
      <c r="R110" s="403"/>
      <c r="S110" s="40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4301051477</v>
      </c>
      <c r="D111" s="401">
        <v>4680115882584</v>
      </c>
      <c r="E111" s="401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6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03"/>
      <c r="Q111" s="403"/>
      <c r="R111" s="403"/>
      <c r="S111" s="40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203</v>
      </c>
      <c r="B112" s="64" t="s">
        <v>205</v>
      </c>
      <c r="C112" s="37">
        <v>4301051476</v>
      </c>
      <c r="D112" s="401">
        <v>4680115882584</v>
      </c>
      <c r="E112" s="40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6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3"/>
      <c r="Q112" s="403"/>
      <c r="R112" s="403"/>
      <c r="S112" s="40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4301051436</v>
      </c>
      <c r="D113" s="401">
        <v>4607091385731</v>
      </c>
      <c r="E113" s="401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66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03"/>
      <c r="Q113" s="403"/>
      <c r="R113" s="403"/>
      <c r="S113" s="40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4301051439</v>
      </c>
      <c r="D114" s="401">
        <v>4680115880214</v>
      </c>
      <c r="E114" s="401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81</v>
      </c>
      <c r="L114" s="39" t="s">
        <v>141</v>
      </c>
      <c r="M114" s="39"/>
      <c r="N114" s="38">
        <v>45</v>
      </c>
      <c r="O114" s="66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03"/>
      <c r="Q114" s="403"/>
      <c r="R114" s="403"/>
      <c r="S114" s="40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IFERROR(IF(X114=0,"",ROUNDUP(X114/H114,0)*0.00937),"")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4301051438</v>
      </c>
      <c r="D115" s="401">
        <v>4680115880894</v>
      </c>
      <c r="E115" s="401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81</v>
      </c>
      <c r="L115" s="39" t="s">
        <v>141</v>
      </c>
      <c r="M115" s="39"/>
      <c r="N115" s="38">
        <v>45</v>
      </c>
      <c r="O115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03"/>
      <c r="Q115" s="403"/>
      <c r="R115" s="403"/>
      <c r="S115" s="40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212</v>
      </c>
      <c r="B116" s="64" t="s">
        <v>213</v>
      </c>
      <c r="C116" s="37">
        <v>4301051842</v>
      </c>
      <c r="D116" s="401">
        <v>4680115885233</v>
      </c>
      <c r="E116" s="401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141</v>
      </c>
      <c r="M116" s="39"/>
      <c r="N116" s="38">
        <v>40</v>
      </c>
      <c r="O116" s="669" t="s">
        <v>214</v>
      </c>
      <c r="P116" s="403"/>
      <c r="Q116" s="403"/>
      <c r="R116" s="403"/>
      <c r="S116" s="40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215</v>
      </c>
      <c r="B117" s="64" t="s">
        <v>216</v>
      </c>
      <c r="C117" s="37">
        <v>4301051820</v>
      </c>
      <c r="D117" s="401">
        <v>4680115884915</v>
      </c>
      <c r="E117" s="401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141</v>
      </c>
      <c r="M117" s="39"/>
      <c r="N117" s="38">
        <v>40</v>
      </c>
      <c r="O117" s="654" t="s">
        <v>217</v>
      </c>
      <c r="P117" s="403"/>
      <c r="Q117" s="403"/>
      <c r="R117" s="403"/>
      <c r="S117" s="40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4301051313</v>
      </c>
      <c r="D118" s="401">
        <v>4607091385427</v>
      </c>
      <c r="E118" s="401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3"/>
      <c r="Q118" s="403"/>
      <c r="R118" s="403"/>
      <c r="S118" s="40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4301051480</v>
      </c>
      <c r="D119" s="401">
        <v>4680115882645</v>
      </c>
      <c r="E119" s="401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3"/>
      <c r="Q119" s="403"/>
      <c r="R119" s="403"/>
      <c r="S119" s="40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4301051837</v>
      </c>
      <c r="D120" s="401">
        <v>4680115884311</v>
      </c>
      <c r="E120" s="401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141</v>
      </c>
      <c r="M120" s="39"/>
      <c r="N120" s="38">
        <v>40</v>
      </c>
      <c r="O120" s="657" t="s">
        <v>224</v>
      </c>
      <c r="P120" s="403"/>
      <c r="Q120" s="403"/>
      <c r="R120" s="403"/>
      <c r="S120" s="404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225</v>
      </c>
      <c r="B121" s="64" t="s">
        <v>226</v>
      </c>
      <c r="C121" s="37">
        <v>4301051827</v>
      </c>
      <c r="D121" s="401">
        <v>4680115884403</v>
      </c>
      <c r="E121" s="401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658" t="s">
        <v>227</v>
      </c>
      <c r="P121" s="403"/>
      <c r="Q121" s="403"/>
      <c r="R121" s="403"/>
      <c r="S121" s="404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x14ac:dyDescent="0.2">
      <c r="A122" s="396"/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408"/>
      <c r="O122" s="405" t="s">
        <v>43</v>
      </c>
      <c r="P122" s="406"/>
      <c r="Q122" s="406"/>
      <c r="R122" s="406"/>
      <c r="S122" s="406"/>
      <c r="T122" s="406"/>
      <c r="U122" s="407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396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408"/>
      <c r="O123" s="405" t="s">
        <v>43</v>
      </c>
      <c r="P123" s="406"/>
      <c r="Q123" s="406"/>
      <c r="R123" s="406"/>
      <c r="S123" s="406"/>
      <c r="T123" s="406"/>
      <c r="U123" s="407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customHeight="1" x14ac:dyDescent="0.25">
      <c r="A124" s="409" t="s">
        <v>228</v>
      </c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67"/>
      <c r="AA124" s="67"/>
    </row>
    <row r="125" spans="1:67" ht="27" customHeight="1" x14ac:dyDescent="0.25">
      <c r="A125" s="64" t="s">
        <v>229</v>
      </c>
      <c r="B125" s="64" t="s">
        <v>230</v>
      </c>
      <c r="C125" s="37">
        <v>4301060366</v>
      </c>
      <c r="D125" s="401">
        <v>4680115881532</v>
      </c>
      <c r="E125" s="401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03"/>
      <c r="Q125" s="403"/>
      <c r="R125" s="403"/>
      <c r="S125" s="404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229</v>
      </c>
      <c r="B126" s="64" t="s">
        <v>231</v>
      </c>
      <c r="C126" s="37">
        <v>4301060371</v>
      </c>
      <c r="D126" s="401">
        <v>4680115881532</v>
      </c>
      <c r="E126" s="401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66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03"/>
      <c r="Q126" s="403"/>
      <c r="R126" s="403"/>
      <c r="S126" s="404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27" customHeight="1" x14ac:dyDescent="0.25">
      <c r="A127" s="64" t="s">
        <v>232</v>
      </c>
      <c r="B127" s="64" t="s">
        <v>233</v>
      </c>
      <c r="C127" s="37">
        <v>4301060356</v>
      </c>
      <c r="D127" s="401">
        <v>4680115882652</v>
      </c>
      <c r="E127" s="401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03"/>
      <c r="Q127" s="403"/>
      <c r="R127" s="403"/>
      <c r="S127" s="404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16.5" customHeight="1" x14ac:dyDescent="0.25">
      <c r="A128" s="64" t="s">
        <v>234</v>
      </c>
      <c r="B128" s="64" t="s">
        <v>235</v>
      </c>
      <c r="C128" s="37">
        <v>4301060309</v>
      </c>
      <c r="D128" s="401">
        <v>4680115880238</v>
      </c>
      <c r="E128" s="401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03"/>
      <c r="Q128" s="403"/>
      <c r="R128" s="403"/>
      <c r="S128" s="404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ht="27" customHeight="1" x14ac:dyDescent="0.25">
      <c r="A129" s="64" t="s">
        <v>236</v>
      </c>
      <c r="B129" s="64" t="s">
        <v>237</v>
      </c>
      <c r="C129" s="37">
        <v>4301060351</v>
      </c>
      <c r="D129" s="401">
        <v>4680115881464</v>
      </c>
      <c r="E129" s="401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141</v>
      </c>
      <c r="M129" s="39"/>
      <c r="N129" s="38">
        <v>30</v>
      </c>
      <c r="O129" s="6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03"/>
      <c r="Q129" s="403"/>
      <c r="R129" s="403"/>
      <c r="S129" s="404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x14ac:dyDescent="0.2">
      <c r="A130" s="396"/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408"/>
      <c r="O130" s="405" t="s">
        <v>43</v>
      </c>
      <c r="P130" s="406"/>
      <c r="Q130" s="406"/>
      <c r="R130" s="406"/>
      <c r="S130" s="406"/>
      <c r="T130" s="406"/>
      <c r="U130" s="407"/>
      <c r="V130" s="43" t="s">
        <v>42</v>
      </c>
      <c r="W130" s="44">
        <f>IFERROR(W125/H125,"0")+IFERROR(W126/H126,"0")+IFERROR(W127/H127,"0")+IFERROR(W128/H128,"0")+IFERROR(W129/H129,"0")</f>
        <v>0</v>
      </c>
      <c r="X130" s="44">
        <f>IFERROR(X125/H125,"0")+IFERROR(X126/H126,"0")+IFERROR(X127/H127,"0")+IFERROR(X128/H128,"0")+IFERROR(X129/H129,"0")</f>
        <v>0</v>
      </c>
      <c r="Y130" s="44">
        <f>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408"/>
      <c r="O131" s="405" t="s">
        <v>43</v>
      </c>
      <c r="P131" s="406"/>
      <c r="Q131" s="406"/>
      <c r="R131" s="406"/>
      <c r="S131" s="406"/>
      <c r="T131" s="406"/>
      <c r="U131" s="407"/>
      <c r="V131" s="43" t="s">
        <v>0</v>
      </c>
      <c r="W131" s="44">
        <f>IFERROR(SUM(W125:W129),"0")</f>
        <v>0</v>
      </c>
      <c r="X131" s="44">
        <f>IFERROR(SUM(X125:X129),"0")</f>
        <v>0</v>
      </c>
      <c r="Y131" s="43"/>
      <c r="Z131" s="68"/>
      <c r="AA131" s="68"/>
    </row>
    <row r="132" spans="1:67" ht="16.5" customHeight="1" x14ac:dyDescent="0.25">
      <c r="A132" s="439" t="s">
        <v>238</v>
      </c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39"/>
      <c r="O132" s="439"/>
      <c r="P132" s="439"/>
      <c r="Q132" s="439"/>
      <c r="R132" s="439"/>
      <c r="S132" s="439"/>
      <c r="T132" s="439"/>
      <c r="U132" s="439"/>
      <c r="V132" s="439"/>
      <c r="W132" s="439"/>
      <c r="X132" s="439"/>
      <c r="Y132" s="439"/>
      <c r="Z132" s="66"/>
      <c r="AA132" s="66"/>
    </row>
    <row r="133" spans="1:67" ht="14.25" customHeight="1" x14ac:dyDescent="0.25">
      <c r="A133" s="409" t="s">
        <v>85</v>
      </c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67"/>
      <c r="AA133" s="67"/>
    </row>
    <row r="134" spans="1:67" ht="27" customHeight="1" x14ac:dyDescent="0.25">
      <c r="A134" s="64" t="s">
        <v>239</v>
      </c>
      <c r="B134" s="64" t="s">
        <v>240</v>
      </c>
      <c r="C134" s="37">
        <v>4301051612</v>
      </c>
      <c r="D134" s="401">
        <v>4607091385168</v>
      </c>
      <c r="E134" s="40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122</v>
      </c>
      <c r="L134" s="39" t="s">
        <v>80</v>
      </c>
      <c r="M134" s="39"/>
      <c r="N134" s="38">
        <v>45</v>
      </c>
      <c r="O134" s="6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03"/>
      <c r="Q134" s="403"/>
      <c r="R134" s="403"/>
      <c r="S134" s="404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239</v>
      </c>
      <c r="B135" s="64" t="s">
        <v>241</v>
      </c>
      <c r="C135" s="37">
        <v>4301051360</v>
      </c>
      <c r="D135" s="401">
        <v>4607091385168</v>
      </c>
      <c r="E135" s="401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122</v>
      </c>
      <c r="L135" s="39" t="s">
        <v>141</v>
      </c>
      <c r="M135" s="39"/>
      <c r="N135" s="38">
        <v>45</v>
      </c>
      <c r="O135" s="6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3"/>
      <c r="Q135" s="403"/>
      <c r="R135" s="403"/>
      <c r="S135" s="404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4301051362</v>
      </c>
      <c r="D136" s="401">
        <v>4607091383256</v>
      </c>
      <c r="E136" s="401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03"/>
      <c r="Q136" s="403"/>
      <c r="R136" s="403"/>
      <c r="S136" s="40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4301051358</v>
      </c>
      <c r="D137" s="401">
        <v>4607091385748</v>
      </c>
      <c r="E137" s="401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141</v>
      </c>
      <c r="M137" s="39"/>
      <c r="N137" s="38">
        <v>45</v>
      </c>
      <c r="O137" s="6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03"/>
      <c r="Q137" s="403"/>
      <c r="R137" s="403"/>
      <c r="S137" s="40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246</v>
      </c>
      <c r="B138" s="64" t="s">
        <v>247</v>
      </c>
      <c r="C138" s="37">
        <v>4301051738</v>
      </c>
      <c r="D138" s="401">
        <v>4680115884533</v>
      </c>
      <c r="E138" s="401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4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03"/>
      <c r="Q138" s="403"/>
      <c r="R138" s="403"/>
      <c r="S138" s="40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6"/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408"/>
      <c r="O139" s="405" t="s">
        <v>43</v>
      </c>
      <c r="P139" s="406"/>
      <c r="Q139" s="406"/>
      <c r="R139" s="406"/>
      <c r="S139" s="406"/>
      <c r="T139" s="406"/>
      <c r="U139" s="407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6"/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408"/>
      <c r="O140" s="405" t="s">
        <v>43</v>
      </c>
      <c r="P140" s="406"/>
      <c r="Q140" s="406"/>
      <c r="R140" s="406"/>
      <c r="S140" s="406"/>
      <c r="T140" s="406"/>
      <c r="U140" s="407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38" t="s">
        <v>248</v>
      </c>
      <c r="B141" s="438"/>
      <c r="C141" s="438"/>
      <c r="D141" s="438"/>
      <c r="E141" s="438"/>
      <c r="F141" s="438"/>
      <c r="G141" s="438"/>
      <c r="H141" s="438"/>
      <c r="I141" s="438"/>
      <c r="J141" s="438"/>
      <c r="K141" s="438"/>
      <c r="L141" s="438"/>
      <c r="M141" s="438"/>
      <c r="N141" s="438"/>
      <c r="O141" s="438"/>
      <c r="P141" s="438"/>
      <c r="Q141" s="438"/>
      <c r="R141" s="438"/>
      <c r="S141" s="438"/>
      <c r="T141" s="438"/>
      <c r="U141" s="438"/>
      <c r="V141" s="438"/>
      <c r="W141" s="438"/>
      <c r="X141" s="438"/>
      <c r="Y141" s="438"/>
      <c r="Z141" s="55"/>
      <c r="AA141" s="55"/>
    </row>
    <row r="142" spans="1:67" ht="16.5" customHeight="1" x14ac:dyDescent="0.25">
      <c r="A142" s="439" t="s">
        <v>249</v>
      </c>
      <c r="B142" s="439"/>
      <c r="C142" s="439"/>
      <c r="D142" s="439"/>
      <c r="E142" s="439"/>
      <c r="F142" s="439"/>
      <c r="G142" s="439"/>
      <c r="H142" s="439"/>
      <c r="I142" s="439"/>
      <c r="J142" s="439"/>
      <c r="K142" s="439"/>
      <c r="L142" s="439"/>
      <c r="M142" s="439"/>
      <c r="N142" s="439"/>
      <c r="O142" s="439"/>
      <c r="P142" s="439"/>
      <c r="Q142" s="439"/>
      <c r="R142" s="439"/>
      <c r="S142" s="439"/>
      <c r="T142" s="439"/>
      <c r="U142" s="439"/>
      <c r="V142" s="439"/>
      <c r="W142" s="439"/>
      <c r="X142" s="439"/>
      <c r="Y142" s="439"/>
      <c r="Z142" s="66"/>
      <c r="AA142" s="66"/>
    </row>
    <row r="143" spans="1:67" ht="14.25" customHeight="1" x14ac:dyDescent="0.25">
      <c r="A143" s="409" t="s">
        <v>126</v>
      </c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67"/>
      <c r="AA143" s="67"/>
    </row>
    <row r="144" spans="1:67" ht="27" customHeight="1" x14ac:dyDescent="0.25">
      <c r="A144" s="64" t="s">
        <v>250</v>
      </c>
      <c r="B144" s="64" t="s">
        <v>251</v>
      </c>
      <c r="C144" s="37">
        <v>4301011223</v>
      </c>
      <c r="D144" s="401">
        <v>4607091383423</v>
      </c>
      <c r="E144" s="401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122</v>
      </c>
      <c r="L144" s="39" t="s">
        <v>141</v>
      </c>
      <c r="M144" s="39"/>
      <c r="N144" s="38">
        <v>35</v>
      </c>
      <c r="O144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03"/>
      <c r="Q144" s="403"/>
      <c r="R144" s="403"/>
      <c r="S144" s="404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252</v>
      </c>
      <c r="B145" s="64" t="s">
        <v>253</v>
      </c>
      <c r="C145" s="37">
        <v>4301011876</v>
      </c>
      <c r="D145" s="401">
        <v>4680115885707</v>
      </c>
      <c r="E145" s="401"/>
      <c r="F145" s="63">
        <v>0.9</v>
      </c>
      <c r="G145" s="38">
        <v>10</v>
      </c>
      <c r="H145" s="63">
        <v>9</v>
      </c>
      <c r="I145" s="63">
        <v>9.48</v>
      </c>
      <c r="J145" s="38">
        <v>56</v>
      </c>
      <c r="K145" s="38" t="s">
        <v>122</v>
      </c>
      <c r="L145" s="39" t="s">
        <v>121</v>
      </c>
      <c r="M145" s="39"/>
      <c r="N145" s="38">
        <v>31</v>
      </c>
      <c r="O145" s="645" t="s">
        <v>254</v>
      </c>
      <c r="P145" s="403"/>
      <c r="Q145" s="403"/>
      <c r="R145" s="403"/>
      <c r="S145" s="404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customHeight="1" x14ac:dyDescent="0.25">
      <c r="A146" s="64" t="s">
        <v>255</v>
      </c>
      <c r="B146" s="64" t="s">
        <v>256</v>
      </c>
      <c r="C146" s="37">
        <v>4301011878</v>
      </c>
      <c r="D146" s="401">
        <v>4680115885660</v>
      </c>
      <c r="E146" s="401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35</v>
      </c>
      <c r="O146" s="646" t="s">
        <v>257</v>
      </c>
      <c r="P146" s="403"/>
      <c r="Q146" s="403"/>
      <c r="R146" s="403"/>
      <c r="S146" s="40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37.5" customHeight="1" x14ac:dyDescent="0.25">
      <c r="A147" s="64" t="s">
        <v>258</v>
      </c>
      <c r="B147" s="64" t="s">
        <v>259</v>
      </c>
      <c r="C147" s="37">
        <v>4301011879</v>
      </c>
      <c r="D147" s="401">
        <v>4680115885691</v>
      </c>
      <c r="E147" s="401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30</v>
      </c>
      <c r="O147" s="647" t="s">
        <v>260</v>
      </c>
      <c r="P147" s="403"/>
      <c r="Q147" s="403"/>
      <c r="R147" s="403"/>
      <c r="S147" s="404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x14ac:dyDescent="0.2">
      <c r="A148" s="396"/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408"/>
      <c r="O148" s="405" t="s">
        <v>43</v>
      </c>
      <c r="P148" s="406"/>
      <c r="Q148" s="406"/>
      <c r="R148" s="406"/>
      <c r="S148" s="406"/>
      <c r="T148" s="406"/>
      <c r="U148" s="407"/>
      <c r="V148" s="43" t="s">
        <v>42</v>
      </c>
      <c r="W148" s="44">
        <f>IFERROR(W144/H144,"0")+IFERROR(W145/H145,"0")+IFERROR(W146/H146,"0")+IFERROR(W147/H147,"0")</f>
        <v>0</v>
      </c>
      <c r="X148" s="44">
        <f>IFERROR(X144/H144,"0")+IFERROR(X145/H145,"0")+IFERROR(X146/H146,"0")+IFERROR(X147/H147,"0")</f>
        <v>0</v>
      </c>
      <c r="Y148" s="44">
        <f>IFERROR(IF(Y144="",0,Y144),"0")+IFERROR(IF(Y145="",0,Y145),"0")+IFERROR(IF(Y146="",0,Y146),"0")+IFERROR(IF(Y147="",0,Y147),"0")</f>
        <v>0</v>
      </c>
      <c r="Z148" s="68"/>
      <c r="AA148" s="68"/>
    </row>
    <row r="149" spans="1:67" x14ac:dyDescent="0.2">
      <c r="A149" s="396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408"/>
      <c r="O149" s="405" t="s">
        <v>43</v>
      </c>
      <c r="P149" s="406"/>
      <c r="Q149" s="406"/>
      <c r="R149" s="406"/>
      <c r="S149" s="406"/>
      <c r="T149" s="406"/>
      <c r="U149" s="407"/>
      <c r="V149" s="43" t="s">
        <v>0</v>
      </c>
      <c r="W149" s="44">
        <f>IFERROR(SUM(W144:W147),"0")</f>
        <v>0</v>
      </c>
      <c r="X149" s="44">
        <f>IFERROR(SUM(X144:X147),"0")</f>
        <v>0</v>
      </c>
      <c r="Y149" s="43"/>
      <c r="Z149" s="68"/>
      <c r="AA149" s="68"/>
    </row>
    <row r="150" spans="1:67" ht="16.5" customHeight="1" x14ac:dyDescent="0.25">
      <c r="A150" s="439" t="s">
        <v>261</v>
      </c>
      <c r="B150" s="439"/>
      <c r="C150" s="439"/>
      <c r="D150" s="439"/>
      <c r="E150" s="439"/>
      <c r="F150" s="439"/>
      <c r="G150" s="439"/>
      <c r="H150" s="439"/>
      <c r="I150" s="439"/>
      <c r="J150" s="439"/>
      <c r="K150" s="439"/>
      <c r="L150" s="439"/>
      <c r="M150" s="439"/>
      <c r="N150" s="439"/>
      <c r="O150" s="439"/>
      <c r="P150" s="439"/>
      <c r="Q150" s="439"/>
      <c r="R150" s="439"/>
      <c r="S150" s="439"/>
      <c r="T150" s="439"/>
      <c r="U150" s="439"/>
      <c r="V150" s="439"/>
      <c r="W150" s="439"/>
      <c r="X150" s="439"/>
      <c r="Y150" s="439"/>
      <c r="Z150" s="66"/>
      <c r="AA150" s="66"/>
    </row>
    <row r="151" spans="1:67" ht="14.25" customHeight="1" x14ac:dyDescent="0.25">
      <c r="A151" s="409" t="s">
        <v>77</v>
      </c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09"/>
      <c r="O151" s="409"/>
      <c r="P151" s="409"/>
      <c r="Q151" s="409"/>
      <c r="R151" s="409"/>
      <c r="S151" s="409"/>
      <c r="T151" s="409"/>
      <c r="U151" s="409"/>
      <c r="V151" s="409"/>
      <c r="W151" s="409"/>
      <c r="X151" s="409"/>
      <c r="Y151" s="409"/>
      <c r="Z151" s="67"/>
      <c r="AA151" s="67"/>
    </row>
    <row r="152" spans="1:67" ht="27" customHeight="1" x14ac:dyDescent="0.25">
      <c r="A152" s="64" t="s">
        <v>262</v>
      </c>
      <c r="B152" s="64" t="s">
        <v>263</v>
      </c>
      <c r="C152" s="37">
        <v>4301031191</v>
      </c>
      <c r="D152" s="401">
        <v>4680115880993</v>
      </c>
      <c r="E152" s="401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03"/>
      <c r="Q152" s="403"/>
      <c r="R152" s="403"/>
      <c r="S152" s="404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59" si="23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ref="BL152:BL159" si="24">IFERROR(W152*I152/H152,"0")</f>
        <v>0</v>
      </c>
      <c r="BM152" s="80">
        <f t="shared" ref="BM152:BM159" si="25">IFERROR(X152*I152/H152,"0")</f>
        <v>0</v>
      </c>
      <c r="BN152" s="80">
        <f t="shared" ref="BN152:BN159" si="26">IFERROR(1/J152*(W152/H152),"0")</f>
        <v>0</v>
      </c>
      <c r="BO152" s="80">
        <f t="shared" ref="BO152:BO159" si="27">IFERROR(1/J152*(X152/H152),"0")</f>
        <v>0</v>
      </c>
    </row>
    <row r="153" spans="1:67" ht="27" customHeight="1" x14ac:dyDescent="0.25">
      <c r="A153" s="64" t="s">
        <v>264</v>
      </c>
      <c r="B153" s="64" t="s">
        <v>265</v>
      </c>
      <c r="C153" s="37">
        <v>4301031204</v>
      </c>
      <c r="D153" s="401">
        <v>4680115881761</v>
      </c>
      <c r="E153" s="401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03"/>
      <c r="Q153" s="403"/>
      <c r="R153" s="403"/>
      <c r="S153" s="404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3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4"/>
        <v>0</v>
      </c>
      <c r="BM153" s="80">
        <f t="shared" si="25"/>
        <v>0</v>
      </c>
      <c r="BN153" s="80">
        <f t="shared" si="26"/>
        <v>0</v>
      </c>
      <c r="BO153" s="80">
        <f t="shared" si="27"/>
        <v>0</v>
      </c>
    </row>
    <row r="154" spans="1:67" ht="27" customHeight="1" x14ac:dyDescent="0.25">
      <c r="A154" s="64" t="s">
        <v>266</v>
      </c>
      <c r="B154" s="64" t="s">
        <v>267</v>
      </c>
      <c r="C154" s="37">
        <v>4301031201</v>
      </c>
      <c r="D154" s="401">
        <v>4680115881563</v>
      </c>
      <c r="E154" s="401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6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03"/>
      <c r="Q154" s="403"/>
      <c r="R154" s="403"/>
      <c r="S154" s="404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268</v>
      </c>
      <c r="B155" s="64" t="s">
        <v>269</v>
      </c>
      <c r="C155" s="37">
        <v>4301031199</v>
      </c>
      <c r="D155" s="401">
        <v>4680115880986</v>
      </c>
      <c r="E155" s="401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03"/>
      <c r="Q155" s="403"/>
      <c r="R155" s="403"/>
      <c r="S155" s="40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270</v>
      </c>
      <c r="B156" s="64" t="s">
        <v>271</v>
      </c>
      <c r="C156" s="37">
        <v>4301031205</v>
      </c>
      <c r="D156" s="401">
        <v>4680115881785</v>
      </c>
      <c r="E156" s="401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03"/>
      <c r="Q156" s="403"/>
      <c r="R156" s="403"/>
      <c r="S156" s="40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272</v>
      </c>
      <c r="B157" s="64" t="s">
        <v>273</v>
      </c>
      <c r="C157" s="37">
        <v>4301031202</v>
      </c>
      <c r="D157" s="401">
        <v>4680115881679</v>
      </c>
      <c r="E157" s="401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03"/>
      <c r="Q157" s="403"/>
      <c r="R157" s="403"/>
      <c r="S157" s="40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customHeight="1" x14ac:dyDescent="0.25">
      <c r="A158" s="64" t="s">
        <v>274</v>
      </c>
      <c r="B158" s="64" t="s">
        <v>275</v>
      </c>
      <c r="C158" s="37">
        <v>4301031158</v>
      </c>
      <c r="D158" s="401">
        <v>4680115880191</v>
      </c>
      <c r="E158" s="401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03"/>
      <c r="Q158" s="403"/>
      <c r="R158" s="403"/>
      <c r="S158" s="40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16.5" customHeight="1" x14ac:dyDescent="0.25">
      <c r="A159" s="64" t="s">
        <v>276</v>
      </c>
      <c r="B159" s="64" t="s">
        <v>277</v>
      </c>
      <c r="C159" s="37">
        <v>4301031245</v>
      </c>
      <c r="D159" s="401">
        <v>4680115883963</v>
      </c>
      <c r="E159" s="401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03"/>
      <c r="Q159" s="403"/>
      <c r="R159" s="403"/>
      <c r="S159" s="40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x14ac:dyDescent="0.2">
      <c r="A160" s="396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408"/>
      <c r="O160" s="405" t="s">
        <v>43</v>
      </c>
      <c r="P160" s="406"/>
      <c r="Q160" s="406"/>
      <c r="R160" s="406"/>
      <c r="S160" s="406"/>
      <c r="T160" s="406"/>
      <c r="U160" s="407"/>
      <c r="V160" s="43" t="s">
        <v>42</v>
      </c>
      <c r="W160" s="44">
        <f>IFERROR(W152/H152,"0")+IFERROR(W153/H153,"0")+IFERROR(W154/H154,"0")+IFERROR(W155/H155,"0")+IFERROR(W156/H156,"0")+IFERROR(W157/H157,"0")+IFERROR(W158/H158,"0")+IFERROR(W159/H159,"0")</f>
        <v>0</v>
      </c>
      <c r="X160" s="44">
        <f>IFERROR(X152/H152,"0")+IFERROR(X153/H153,"0")+IFERROR(X154/H154,"0")+IFERROR(X155/H155,"0")+IFERROR(X156/H156,"0")+IFERROR(X157/H157,"0")+IFERROR(X158/H158,"0")+IFERROR(X159/H159,"0")</f>
        <v>0</v>
      </c>
      <c r="Y160" s="44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408"/>
      <c r="O161" s="405" t="s">
        <v>43</v>
      </c>
      <c r="P161" s="406"/>
      <c r="Q161" s="406"/>
      <c r="R161" s="406"/>
      <c r="S161" s="406"/>
      <c r="T161" s="406"/>
      <c r="U161" s="407"/>
      <c r="V161" s="43" t="s">
        <v>0</v>
      </c>
      <c r="W161" s="44">
        <f>IFERROR(SUM(W152:W159),"0")</f>
        <v>0</v>
      </c>
      <c r="X161" s="44">
        <f>IFERROR(SUM(X152:X159),"0")</f>
        <v>0</v>
      </c>
      <c r="Y161" s="43"/>
      <c r="Z161" s="68"/>
      <c r="AA161" s="68"/>
    </row>
    <row r="162" spans="1:67" ht="16.5" customHeight="1" x14ac:dyDescent="0.25">
      <c r="A162" s="439" t="s">
        <v>278</v>
      </c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39"/>
      <c r="O162" s="439"/>
      <c r="P162" s="439"/>
      <c r="Q162" s="439"/>
      <c r="R162" s="439"/>
      <c r="S162" s="439"/>
      <c r="T162" s="439"/>
      <c r="U162" s="439"/>
      <c r="V162" s="439"/>
      <c r="W162" s="439"/>
      <c r="X162" s="439"/>
      <c r="Y162" s="439"/>
      <c r="Z162" s="66"/>
      <c r="AA162" s="66"/>
    </row>
    <row r="163" spans="1:67" ht="14.25" customHeight="1" x14ac:dyDescent="0.25">
      <c r="A163" s="409" t="s">
        <v>126</v>
      </c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67"/>
      <c r="AA163" s="67"/>
    </row>
    <row r="164" spans="1:67" ht="16.5" customHeight="1" x14ac:dyDescent="0.25">
      <c r="A164" s="64" t="s">
        <v>279</v>
      </c>
      <c r="B164" s="64" t="s">
        <v>280</v>
      </c>
      <c r="C164" s="37">
        <v>4301011450</v>
      </c>
      <c r="D164" s="401">
        <v>4680115881402</v>
      </c>
      <c r="E164" s="401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122</v>
      </c>
      <c r="L164" s="39" t="s">
        <v>121</v>
      </c>
      <c r="M164" s="39"/>
      <c r="N164" s="38">
        <v>55</v>
      </c>
      <c r="O164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03"/>
      <c r="Q164" s="403"/>
      <c r="R164" s="403"/>
      <c r="S164" s="404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281</v>
      </c>
      <c r="B165" s="64" t="s">
        <v>282</v>
      </c>
      <c r="C165" s="37">
        <v>4301011454</v>
      </c>
      <c r="D165" s="401">
        <v>4680115881396</v>
      </c>
      <c r="E165" s="401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6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03"/>
      <c r="Q165" s="403"/>
      <c r="R165" s="403"/>
      <c r="S165" s="404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408"/>
      <c r="O166" s="405" t="s">
        <v>43</v>
      </c>
      <c r="P166" s="406"/>
      <c r="Q166" s="406"/>
      <c r="R166" s="406"/>
      <c r="S166" s="406"/>
      <c r="T166" s="406"/>
      <c r="U166" s="407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6"/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408"/>
      <c r="O167" s="405" t="s">
        <v>43</v>
      </c>
      <c r="P167" s="406"/>
      <c r="Q167" s="406"/>
      <c r="R167" s="406"/>
      <c r="S167" s="406"/>
      <c r="T167" s="406"/>
      <c r="U167" s="407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09" t="s">
        <v>118</v>
      </c>
      <c r="B168" s="409"/>
      <c r="C168" s="409"/>
      <c r="D168" s="409"/>
      <c r="E168" s="409"/>
      <c r="F168" s="409"/>
      <c r="G168" s="409"/>
      <c r="H168" s="409"/>
      <c r="I168" s="409"/>
      <c r="J168" s="409"/>
      <c r="K168" s="409"/>
      <c r="L168" s="409"/>
      <c r="M168" s="409"/>
      <c r="N168" s="409"/>
      <c r="O168" s="409"/>
      <c r="P168" s="409"/>
      <c r="Q168" s="409"/>
      <c r="R168" s="409"/>
      <c r="S168" s="409"/>
      <c r="T168" s="409"/>
      <c r="U168" s="409"/>
      <c r="V168" s="409"/>
      <c r="W168" s="409"/>
      <c r="X168" s="409"/>
      <c r="Y168" s="409"/>
      <c r="Z168" s="67"/>
      <c r="AA168" s="67"/>
    </row>
    <row r="169" spans="1:67" ht="16.5" customHeight="1" x14ac:dyDescent="0.25">
      <c r="A169" s="64" t="s">
        <v>283</v>
      </c>
      <c r="B169" s="64" t="s">
        <v>284</v>
      </c>
      <c r="C169" s="37">
        <v>4301020262</v>
      </c>
      <c r="D169" s="401">
        <v>4680115882935</v>
      </c>
      <c r="E169" s="401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122</v>
      </c>
      <c r="L169" s="39" t="s">
        <v>141</v>
      </c>
      <c r="M169" s="39"/>
      <c r="N169" s="38">
        <v>50</v>
      </c>
      <c r="O169" s="6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03"/>
      <c r="Q169" s="403"/>
      <c r="R169" s="403"/>
      <c r="S169" s="40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285</v>
      </c>
      <c r="B170" s="64" t="s">
        <v>286</v>
      </c>
      <c r="C170" s="37">
        <v>4301020220</v>
      </c>
      <c r="D170" s="401">
        <v>4680115880764</v>
      </c>
      <c r="E170" s="401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121</v>
      </c>
      <c r="M170" s="39"/>
      <c r="N170" s="38">
        <v>50</v>
      </c>
      <c r="O170" s="6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03"/>
      <c r="Q170" s="403"/>
      <c r="R170" s="403"/>
      <c r="S170" s="404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6"/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408"/>
      <c r="O171" s="405" t="s">
        <v>43</v>
      </c>
      <c r="P171" s="406"/>
      <c r="Q171" s="406"/>
      <c r="R171" s="406"/>
      <c r="S171" s="406"/>
      <c r="T171" s="406"/>
      <c r="U171" s="407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6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408"/>
      <c r="O172" s="405" t="s">
        <v>43</v>
      </c>
      <c r="P172" s="406"/>
      <c r="Q172" s="406"/>
      <c r="R172" s="406"/>
      <c r="S172" s="406"/>
      <c r="T172" s="406"/>
      <c r="U172" s="407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09" t="s">
        <v>77</v>
      </c>
      <c r="B173" s="409"/>
      <c r="C173" s="409"/>
      <c r="D173" s="409"/>
      <c r="E173" s="409"/>
      <c r="F173" s="409"/>
      <c r="G173" s="409"/>
      <c r="H173" s="409"/>
      <c r="I173" s="409"/>
      <c r="J173" s="409"/>
      <c r="K173" s="409"/>
      <c r="L173" s="409"/>
      <c r="M173" s="409"/>
      <c r="N173" s="409"/>
      <c r="O173" s="409"/>
      <c r="P173" s="409"/>
      <c r="Q173" s="409"/>
      <c r="R173" s="409"/>
      <c r="S173" s="409"/>
      <c r="T173" s="409"/>
      <c r="U173" s="409"/>
      <c r="V173" s="409"/>
      <c r="W173" s="409"/>
      <c r="X173" s="409"/>
      <c r="Y173" s="409"/>
      <c r="Z173" s="67"/>
      <c r="AA173" s="67"/>
    </row>
    <row r="174" spans="1:67" ht="27" customHeight="1" x14ac:dyDescent="0.25">
      <c r="A174" s="64" t="s">
        <v>287</v>
      </c>
      <c r="B174" s="64" t="s">
        <v>288</v>
      </c>
      <c r="C174" s="37">
        <v>4301031224</v>
      </c>
      <c r="D174" s="401">
        <v>4680115882683</v>
      </c>
      <c r="E174" s="40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3"/>
      <c r="Q174" s="403"/>
      <c r="R174" s="403"/>
      <c r="S174" s="404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ref="X174:X181" si="28"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 t="shared" ref="BL174:BL181" si="29">IFERROR(W174*I174/H174,"0")</f>
        <v>0</v>
      </c>
      <c r="BM174" s="80">
        <f t="shared" ref="BM174:BM181" si="30">IFERROR(X174*I174/H174,"0")</f>
        <v>0</v>
      </c>
      <c r="BN174" s="80">
        <f t="shared" ref="BN174:BN181" si="31">IFERROR(1/J174*(W174/H174),"0")</f>
        <v>0</v>
      </c>
      <c r="BO174" s="80">
        <f t="shared" ref="BO174:BO181" si="32">IFERROR(1/J174*(X174/H174),"0")</f>
        <v>0</v>
      </c>
    </row>
    <row r="175" spans="1:67" ht="27" customHeight="1" x14ac:dyDescent="0.25">
      <c r="A175" s="64" t="s">
        <v>289</v>
      </c>
      <c r="B175" s="64" t="s">
        <v>290</v>
      </c>
      <c r="C175" s="37">
        <v>4301031230</v>
      </c>
      <c r="D175" s="401">
        <v>4680115882690</v>
      </c>
      <c r="E175" s="40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3"/>
      <c r="Q175" s="403"/>
      <c r="R175" s="403"/>
      <c r="S175" s="404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28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si="29"/>
        <v>0</v>
      </c>
      <c r="BM175" s="80">
        <f t="shared" si="30"/>
        <v>0</v>
      </c>
      <c r="BN175" s="80">
        <f t="shared" si="31"/>
        <v>0</v>
      </c>
      <c r="BO175" s="80">
        <f t="shared" si="32"/>
        <v>0</v>
      </c>
    </row>
    <row r="176" spans="1:67" ht="27" customHeight="1" x14ac:dyDescent="0.25">
      <c r="A176" s="64" t="s">
        <v>291</v>
      </c>
      <c r="B176" s="64" t="s">
        <v>292</v>
      </c>
      <c r="C176" s="37">
        <v>4301031220</v>
      </c>
      <c r="D176" s="401">
        <v>4680115882669</v>
      </c>
      <c r="E176" s="401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3"/>
      <c r="Q176" s="403"/>
      <c r="R176" s="403"/>
      <c r="S176" s="404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293</v>
      </c>
      <c r="B177" s="64" t="s">
        <v>294</v>
      </c>
      <c r="C177" s="37">
        <v>4301031221</v>
      </c>
      <c r="D177" s="401">
        <v>4680115882676</v>
      </c>
      <c r="E177" s="401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3"/>
      <c r="Q177" s="403"/>
      <c r="R177" s="403"/>
      <c r="S177" s="404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295</v>
      </c>
      <c r="B178" s="64" t="s">
        <v>296</v>
      </c>
      <c r="C178" s="37">
        <v>4301031223</v>
      </c>
      <c r="D178" s="401">
        <v>4680115884014</v>
      </c>
      <c r="E178" s="401"/>
      <c r="F178" s="63">
        <v>0.3</v>
      </c>
      <c r="G178" s="38">
        <v>6</v>
      </c>
      <c r="H178" s="63">
        <v>1.8</v>
      </c>
      <c r="I178" s="63">
        <v>1.93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03"/>
      <c r="Q178" s="403"/>
      <c r="R178" s="403"/>
      <c r="S178" s="404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297</v>
      </c>
      <c r="B179" s="64" t="s">
        <v>298</v>
      </c>
      <c r="C179" s="37">
        <v>4301031222</v>
      </c>
      <c r="D179" s="401">
        <v>4680115884007</v>
      </c>
      <c r="E179" s="401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03"/>
      <c r="Q179" s="403"/>
      <c r="R179" s="403"/>
      <c r="S179" s="404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299</v>
      </c>
      <c r="B180" s="64" t="s">
        <v>300</v>
      </c>
      <c r="C180" s="37">
        <v>4301031229</v>
      </c>
      <c r="D180" s="401">
        <v>4680115884038</v>
      </c>
      <c r="E180" s="401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03"/>
      <c r="Q180" s="403"/>
      <c r="R180" s="403"/>
      <c r="S180" s="404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customHeight="1" x14ac:dyDescent="0.25">
      <c r="A181" s="64" t="s">
        <v>301</v>
      </c>
      <c r="B181" s="64" t="s">
        <v>302</v>
      </c>
      <c r="C181" s="37">
        <v>4301031225</v>
      </c>
      <c r="D181" s="401">
        <v>4680115884021</v>
      </c>
      <c r="E181" s="401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03"/>
      <c r="Q181" s="403"/>
      <c r="R181" s="403"/>
      <c r="S181" s="40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x14ac:dyDescent="0.2">
      <c r="A182" s="396"/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408"/>
      <c r="O182" s="405" t="s">
        <v>43</v>
      </c>
      <c r="P182" s="406"/>
      <c r="Q182" s="406"/>
      <c r="R182" s="406"/>
      <c r="S182" s="406"/>
      <c r="T182" s="406"/>
      <c r="U182" s="407"/>
      <c r="V182" s="43" t="s">
        <v>42</v>
      </c>
      <c r="W182" s="44">
        <f>IFERROR(W174/H174,"0")+IFERROR(W175/H175,"0")+IFERROR(W176/H176,"0")+IFERROR(W177/H177,"0")+IFERROR(W178/H178,"0")+IFERROR(W179/H179,"0")+IFERROR(W180/H180,"0")+IFERROR(W181/H181,"0")</f>
        <v>0</v>
      </c>
      <c r="X182" s="44">
        <f>IFERROR(X174/H174,"0")+IFERROR(X175/H175,"0")+IFERROR(X176/H176,"0")+IFERROR(X177/H177,"0")+IFERROR(X178/H178,"0")+IFERROR(X179/H179,"0")+IFERROR(X180/H180,"0")+IFERROR(X181/H181,"0")</f>
        <v>0</v>
      </c>
      <c r="Y182" s="44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68"/>
      <c r="AA182" s="68"/>
    </row>
    <row r="183" spans="1:67" x14ac:dyDescent="0.2">
      <c r="A183" s="396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408"/>
      <c r="O183" s="405" t="s">
        <v>43</v>
      </c>
      <c r="P183" s="406"/>
      <c r="Q183" s="406"/>
      <c r="R183" s="406"/>
      <c r="S183" s="406"/>
      <c r="T183" s="406"/>
      <c r="U183" s="407"/>
      <c r="V183" s="43" t="s">
        <v>0</v>
      </c>
      <c r="W183" s="44">
        <f>IFERROR(SUM(W174:W181),"0")</f>
        <v>0</v>
      </c>
      <c r="X183" s="44">
        <f>IFERROR(SUM(X174:X181),"0")</f>
        <v>0</v>
      </c>
      <c r="Y183" s="43"/>
      <c r="Z183" s="68"/>
      <c r="AA183" s="68"/>
    </row>
    <row r="184" spans="1:67" ht="14.25" customHeight="1" x14ac:dyDescent="0.25">
      <c r="A184" s="409" t="s">
        <v>85</v>
      </c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67"/>
      <c r="AA184" s="67"/>
    </row>
    <row r="185" spans="1:67" ht="27" customHeight="1" x14ac:dyDescent="0.25">
      <c r="A185" s="64" t="s">
        <v>303</v>
      </c>
      <c r="B185" s="64" t="s">
        <v>304</v>
      </c>
      <c r="C185" s="37">
        <v>4301051409</v>
      </c>
      <c r="D185" s="401">
        <v>4680115881556</v>
      </c>
      <c r="E185" s="401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122</v>
      </c>
      <c r="L185" s="39" t="s">
        <v>141</v>
      </c>
      <c r="M185" s="39"/>
      <c r="N185" s="38">
        <v>45</v>
      </c>
      <c r="O185" s="6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03"/>
      <c r="Q185" s="403"/>
      <c r="R185" s="403"/>
      <c r="S185" s="40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ref="X185:X201" si="33">IFERROR(IF(W185="",0,CEILING((W185/$H185),1)*$H185),"")</f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ref="BL185:BL201" si="34">IFERROR(W185*I185/H185,"0")</f>
        <v>0</v>
      </c>
      <c r="BM185" s="80">
        <f t="shared" ref="BM185:BM201" si="35">IFERROR(X185*I185/H185,"0")</f>
        <v>0</v>
      </c>
      <c r="BN185" s="80">
        <f t="shared" ref="BN185:BN201" si="36">IFERROR(1/J185*(W185/H185),"0")</f>
        <v>0</v>
      </c>
      <c r="BO185" s="80">
        <f t="shared" ref="BO185:BO201" si="37">IFERROR(1/J185*(X185/H185),"0")</f>
        <v>0</v>
      </c>
    </row>
    <row r="186" spans="1:67" ht="27" customHeight="1" x14ac:dyDescent="0.25">
      <c r="A186" s="64" t="s">
        <v>305</v>
      </c>
      <c r="B186" s="64" t="s">
        <v>306</v>
      </c>
      <c r="C186" s="37">
        <v>4301051408</v>
      </c>
      <c r="D186" s="401">
        <v>4680115881594</v>
      </c>
      <c r="E186" s="401"/>
      <c r="F186" s="63">
        <v>1.35</v>
      </c>
      <c r="G186" s="38">
        <v>6</v>
      </c>
      <c r="H186" s="63">
        <v>8.1</v>
      </c>
      <c r="I186" s="63">
        <v>8.6639999999999997</v>
      </c>
      <c r="J186" s="38">
        <v>56</v>
      </c>
      <c r="K186" s="38" t="s">
        <v>122</v>
      </c>
      <c r="L186" s="39" t="s">
        <v>141</v>
      </c>
      <c r="M186" s="39"/>
      <c r="N186" s="38">
        <v>40</v>
      </c>
      <c r="O186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03"/>
      <c r="Q186" s="403"/>
      <c r="R186" s="403"/>
      <c r="S186" s="404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307</v>
      </c>
      <c r="B187" s="64" t="s">
        <v>308</v>
      </c>
      <c r="C187" s="37">
        <v>4301051505</v>
      </c>
      <c r="D187" s="401">
        <v>4680115881587</v>
      </c>
      <c r="E187" s="401"/>
      <c r="F187" s="63">
        <v>1</v>
      </c>
      <c r="G187" s="38">
        <v>4</v>
      </c>
      <c r="H187" s="63">
        <v>4</v>
      </c>
      <c r="I187" s="63">
        <v>4.4080000000000004</v>
      </c>
      <c r="J187" s="38">
        <v>104</v>
      </c>
      <c r="K187" s="38" t="s">
        <v>122</v>
      </c>
      <c r="L187" s="39" t="s">
        <v>80</v>
      </c>
      <c r="M187" s="39"/>
      <c r="N187" s="38">
        <v>40</v>
      </c>
      <c r="O187" s="6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03"/>
      <c r="Q187" s="403"/>
      <c r="R187" s="403"/>
      <c r="S187" s="404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IFERROR(IF(X187=0,"",ROUNDUP(X187/H187,0)*0.01196),"")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16.5" customHeight="1" x14ac:dyDescent="0.25">
      <c r="A188" s="64" t="s">
        <v>309</v>
      </c>
      <c r="B188" s="64" t="s">
        <v>310</v>
      </c>
      <c r="C188" s="37">
        <v>4301051754</v>
      </c>
      <c r="D188" s="401">
        <v>4680115880962</v>
      </c>
      <c r="E188" s="401"/>
      <c r="F188" s="63">
        <v>1.3</v>
      </c>
      <c r="G188" s="38">
        <v>6</v>
      </c>
      <c r="H188" s="63">
        <v>7.8</v>
      </c>
      <c r="I188" s="63">
        <v>8.3640000000000008</v>
      </c>
      <c r="J188" s="38">
        <v>56</v>
      </c>
      <c r="K188" s="38" t="s">
        <v>122</v>
      </c>
      <c r="L188" s="39" t="s">
        <v>80</v>
      </c>
      <c r="M188" s="39"/>
      <c r="N188" s="38">
        <v>40</v>
      </c>
      <c r="O188" s="624" t="s">
        <v>311</v>
      </c>
      <c r="P188" s="403"/>
      <c r="Q188" s="403"/>
      <c r="R188" s="403"/>
      <c r="S188" s="404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312</v>
      </c>
      <c r="B189" s="64" t="s">
        <v>313</v>
      </c>
      <c r="C189" s="37">
        <v>4301051411</v>
      </c>
      <c r="D189" s="401">
        <v>4680115881617</v>
      </c>
      <c r="E189" s="401"/>
      <c r="F189" s="63">
        <v>1.35</v>
      </c>
      <c r="G189" s="38">
        <v>6</v>
      </c>
      <c r="H189" s="63">
        <v>8.1</v>
      </c>
      <c r="I189" s="63">
        <v>8.6460000000000008</v>
      </c>
      <c r="J189" s="38">
        <v>56</v>
      </c>
      <c r="K189" s="38" t="s">
        <v>122</v>
      </c>
      <c r="L189" s="39" t="s">
        <v>141</v>
      </c>
      <c r="M189" s="39"/>
      <c r="N189" s="38">
        <v>40</v>
      </c>
      <c r="O189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03"/>
      <c r="Q189" s="403"/>
      <c r="R189" s="403"/>
      <c r="S189" s="40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16.5" customHeight="1" x14ac:dyDescent="0.25">
      <c r="A190" s="64" t="s">
        <v>314</v>
      </c>
      <c r="B190" s="64" t="s">
        <v>315</v>
      </c>
      <c r="C190" s="37">
        <v>4301051632</v>
      </c>
      <c r="D190" s="401">
        <v>4680115880573</v>
      </c>
      <c r="E190" s="401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122</v>
      </c>
      <c r="L190" s="39" t="s">
        <v>80</v>
      </c>
      <c r="M190" s="39"/>
      <c r="N190" s="38">
        <v>45</v>
      </c>
      <c r="O190" s="610" t="s">
        <v>316</v>
      </c>
      <c r="P190" s="403"/>
      <c r="Q190" s="403"/>
      <c r="R190" s="403"/>
      <c r="S190" s="40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317</v>
      </c>
      <c r="B191" s="64" t="s">
        <v>318</v>
      </c>
      <c r="C191" s="37">
        <v>4301051487</v>
      </c>
      <c r="D191" s="401">
        <v>4680115881228</v>
      </c>
      <c r="E191" s="40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3"/>
      <c r="Q191" s="403"/>
      <c r="R191" s="403"/>
      <c r="S191" s="40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319</v>
      </c>
      <c r="B192" s="64" t="s">
        <v>320</v>
      </c>
      <c r="C192" s="37">
        <v>4301051506</v>
      </c>
      <c r="D192" s="401">
        <v>4680115881037</v>
      </c>
      <c r="E192" s="401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1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3"/>
      <c r="Q192" s="403"/>
      <c r="R192" s="403"/>
      <c r="S192" s="40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321</v>
      </c>
      <c r="B193" s="64" t="s">
        <v>322</v>
      </c>
      <c r="C193" s="37">
        <v>4301051384</v>
      </c>
      <c r="D193" s="401">
        <v>4680115881211</v>
      </c>
      <c r="E193" s="401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3"/>
      <c r="Q193" s="403"/>
      <c r="R193" s="403"/>
      <c r="S193" s="40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323</v>
      </c>
      <c r="B194" s="64" t="s">
        <v>324</v>
      </c>
      <c r="C194" s="37">
        <v>4301051378</v>
      </c>
      <c r="D194" s="401">
        <v>4680115881020</v>
      </c>
      <c r="E194" s="401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3"/>
      <c r="Q194" s="403"/>
      <c r="R194" s="403"/>
      <c r="S194" s="40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4301051407</v>
      </c>
      <c r="D195" s="401">
        <v>4680115882195</v>
      </c>
      <c r="E195" s="401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141</v>
      </c>
      <c r="M195" s="39"/>
      <c r="N195" s="38">
        <v>40</v>
      </c>
      <c r="O195" s="6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3"/>
      <c r="Q195" s="403"/>
      <c r="R195" s="403"/>
      <c r="S195" s="40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ref="Y195:Y201" si="38"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327</v>
      </c>
      <c r="B196" s="64" t="s">
        <v>328</v>
      </c>
      <c r="C196" s="37">
        <v>4301051752</v>
      </c>
      <c r="D196" s="401">
        <v>4680115882607</v>
      </c>
      <c r="E196" s="401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81</v>
      </c>
      <c r="L196" s="39" t="s">
        <v>146</v>
      </c>
      <c r="M196" s="39"/>
      <c r="N196" s="38">
        <v>45</v>
      </c>
      <c r="O196" s="616" t="s">
        <v>329</v>
      </c>
      <c r="P196" s="403"/>
      <c r="Q196" s="403"/>
      <c r="R196" s="403"/>
      <c r="S196" s="40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330</v>
      </c>
      <c r="B197" s="64" t="s">
        <v>331</v>
      </c>
      <c r="C197" s="37">
        <v>4301051630</v>
      </c>
      <c r="D197" s="401">
        <v>4680115880092</v>
      </c>
      <c r="E197" s="401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617" t="s">
        <v>332</v>
      </c>
      <c r="P197" s="403"/>
      <c r="Q197" s="403"/>
      <c r="R197" s="403"/>
      <c r="S197" s="40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customHeight="1" x14ac:dyDescent="0.25">
      <c r="A198" s="64" t="s">
        <v>333</v>
      </c>
      <c r="B198" s="64" t="s">
        <v>334</v>
      </c>
      <c r="C198" s="37">
        <v>4301051631</v>
      </c>
      <c r="D198" s="401">
        <v>4680115880221</v>
      </c>
      <c r="E198" s="401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602" t="s">
        <v>335</v>
      </c>
      <c r="P198" s="403"/>
      <c r="Q198" s="403"/>
      <c r="R198" s="403"/>
      <c r="S198" s="404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16.5" customHeight="1" x14ac:dyDescent="0.25">
      <c r="A199" s="64" t="s">
        <v>336</v>
      </c>
      <c r="B199" s="64" t="s">
        <v>337</v>
      </c>
      <c r="C199" s="37">
        <v>4301051749</v>
      </c>
      <c r="D199" s="401">
        <v>4680115882942</v>
      </c>
      <c r="E199" s="401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603" t="s">
        <v>338</v>
      </c>
      <c r="P199" s="403"/>
      <c r="Q199" s="403"/>
      <c r="R199" s="403"/>
      <c r="S199" s="404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16.5" customHeight="1" x14ac:dyDescent="0.25">
      <c r="A200" s="64" t="s">
        <v>339</v>
      </c>
      <c r="B200" s="64" t="s">
        <v>340</v>
      </c>
      <c r="C200" s="37">
        <v>4301051753</v>
      </c>
      <c r="D200" s="401">
        <v>4680115880504</v>
      </c>
      <c r="E200" s="40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604" t="s">
        <v>341</v>
      </c>
      <c r="P200" s="403"/>
      <c r="Q200" s="403"/>
      <c r="R200" s="403"/>
      <c r="S200" s="404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ht="27" customHeight="1" x14ac:dyDescent="0.25">
      <c r="A201" s="64" t="s">
        <v>342</v>
      </c>
      <c r="B201" s="64" t="s">
        <v>343</v>
      </c>
      <c r="C201" s="37">
        <v>4301051410</v>
      </c>
      <c r="D201" s="401">
        <v>4680115882164</v>
      </c>
      <c r="E201" s="401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141</v>
      </c>
      <c r="M201" s="39"/>
      <c r="N201" s="38">
        <v>40</v>
      </c>
      <c r="O201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3"/>
      <c r="Q201" s="403"/>
      <c r="R201" s="403"/>
      <c r="S201" s="404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3"/>
        <v>0</v>
      </c>
      <c r="Y201" s="42" t="str">
        <f t="shared" si="38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4"/>
        <v>0</v>
      </c>
      <c r="BM201" s="80">
        <f t="shared" si="35"/>
        <v>0</v>
      </c>
      <c r="BN201" s="80">
        <f t="shared" si="36"/>
        <v>0</v>
      </c>
      <c r="BO201" s="80">
        <f t="shared" si="37"/>
        <v>0</v>
      </c>
    </row>
    <row r="202" spans="1:67" x14ac:dyDescent="0.2">
      <c r="A202" s="396"/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408"/>
      <c r="O202" s="405" t="s">
        <v>43</v>
      </c>
      <c r="P202" s="406"/>
      <c r="Q202" s="406"/>
      <c r="R202" s="406"/>
      <c r="S202" s="406"/>
      <c r="T202" s="406"/>
      <c r="U202" s="407"/>
      <c r="V202" s="43" t="s">
        <v>42</v>
      </c>
      <c r="W202" s="44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396"/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408"/>
      <c r="O203" s="405" t="s">
        <v>43</v>
      </c>
      <c r="P203" s="406"/>
      <c r="Q203" s="406"/>
      <c r="R203" s="406"/>
      <c r="S203" s="406"/>
      <c r="T203" s="406"/>
      <c r="U203" s="407"/>
      <c r="V203" s="43" t="s">
        <v>0</v>
      </c>
      <c r="W203" s="44">
        <f>IFERROR(SUM(W185:W201),"0")</f>
        <v>0</v>
      </c>
      <c r="X203" s="44">
        <f>IFERROR(SUM(X185:X201),"0")</f>
        <v>0</v>
      </c>
      <c r="Y203" s="43"/>
      <c r="Z203" s="68"/>
      <c r="AA203" s="68"/>
    </row>
    <row r="204" spans="1:67" ht="14.25" customHeight="1" x14ac:dyDescent="0.25">
      <c r="A204" s="409" t="s">
        <v>228</v>
      </c>
      <c r="B204" s="409"/>
      <c r="C204" s="409"/>
      <c r="D204" s="409"/>
      <c r="E204" s="409"/>
      <c r="F204" s="409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67"/>
      <c r="AA204" s="67"/>
    </row>
    <row r="205" spans="1:67" ht="16.5" customHeight="1" x14ac:dyDescent="0.25">
      <c r="A205" s="64" t="s">
        <v>344</v>
      </c>
      <c r="B205" s="64" t="s">
        <v>345</v>
      </c>
      <c r="C205" s="37">
        <v>4301060404</v>
      </c>
      <c r="D205" s="401">
        <v>4680115882874</v>
      </c>
      <c r="E205" s="401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40</v>
      </c>
      <c r="O205" s="606" t="s">
        <v>346</v>
      </c>
      <c r="P205" s="403"/>
      <c r="Q205" s="403"/>
      <c r="R205" s="403"/>
      <c r="S205" s="404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16.5" customHeight="1" x14ac:dyDescent="0.25">
      <c r="A206" s="64" t="s">
        <v>344</v>
      </c>
      <c r="B206" s="64" t="s">
        <v>347</v>
      </c>
      <c r="C206" s="37">
        <v>4301060360</v>
      </c>
      <c r="D206" s="401">
        <v>4680115882874</v>
      </c>
      <c r="E206" s="401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3"/>
      <c r="Q206" s="403"/>
      <c r="R206" s="403"/>
      <c r="S206" s="404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348</v>
      </c>
      <c r="B207" s="64" t="s">
        <v>349</v>
      </c>
      <c r="C207" s="37">
        <v>4301060359</v>
      </c>
      <c r="D207" s="401">
        <v>4680115884434</v>
      </c>
      <c r="E207" s="401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81</v>
      </c>
      <c r="L207" s="39" t="s">
        <v>80</v>
      </c>
      <c r="M207" s="39"/>
      <c r="N207" s="38">
        <v>30</v>
      </c>
      <c r="O207" s="6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3"/>
      <c r="Q207" s="403"/>
      <c r="R207" s="403"/>
      <c r="S207" s="404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350</v>
      </c>
      <c r="B208" s="64" t="s">
        <v>351</v>
      </c>
      <c r="C208" s="37">
        <v>4301060375</v>
      </c>
      <c r="D208" s="401">
        <v>4680115880818</v>
      </c>
      <c r="E208" s="401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80</v>
      </c>
      <c r="M208" s="39"/>
      <c r="N208" s="38">
        <v>40</v>
      </c>
      <c r="O208" s="596" t="s">
        <v>352</v>
      </c>
      <c r="P208" s="403"/>
      <c r="Q208" s="403"/>
      <c r="R208" s="403"/>
      <c r="S208" s="404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customHeight="1" x14ac:dyDescent="0.25">
      <c r="A209" s="64" t="s">
        <v>353</v>
      </c>
      <c r="B209" s="64" t="s">
        <v>354</v>
      </c>
      <c r="C209" s="37">
        <v>4301060389</v>
      </c>
      <c r="D209" s="401">
        <v>4680115880801</v>
      </c>
      <c r="E209" s="401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81</v>
      </c>
      <c r="L209" s="39" t="s">
        <v>141</v>
      </c>
      <c r="M209" s="39"/>
      <c r="N209" s="38">
        <v>40</v>
      </c>
      <c r="O209" s="597" t="s">
        <v>355</v>
      </c>
      <c r="P209" s="403"/>
      <c r="Q209" s="403"/>
      <c r="R209" s="403"/>
      <c r="S209" s="404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x14ac:dyDescent="0.2">
      <c r="A210" s="396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408"/>
      <c r="O210" s="405" t="s">
        <v>43</v>
      </c>
      <c r="P210" s="406"/>
      <c r="Q210" s="406"/>
      <c r="R210" s="406"/>
      <c r="S210" s="406"/>
      <c r="T210" s="406"/>
      <c r="U210" s="407"/>
      <c r="V210" s="43" t="s">
        <v>42</v>
      </c>
      <c r="W210" s="44">
        <f>IFERROR(W205/H205,"0")+IFERROR(W206/H206,"0")+IFERROR(W207/H207,"0")+IFERROR(W208/H208,"0")+IFERROR(W209/H209,"0")</f>
        <v>0</v>
      </c>
      <c r="X210" s="44">
        <f>IFERROR(X205/H205,"0")+IFERROR(X206/H206,"0")+IFERROR(X207/H207,"0")+IFERROR(X208/H208,"0")+IFERROR(X209/H209,"0")</f>
        <v>0</v>
      </c>
      <c r="Y210" s="44">
        <f>IFERROR(IF(Y205="",0,Y205),"0")+IFERROR(IF(Y206="",0,Y206),"0")+IFERROR(IF(Y207="",0,Y207),"0")+IFERROR(IF(Y208="",0,Y208),"0")+IFERROR(IF(Y209="",0,Y209),"0")</f>
        <v>0</v>
      </c>
      <c r="Z210" s="68"/>
      <c r="AA210" s="68"/>
    </row>
    <row r="211" spans="1:67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408"/>
      <c r="O211" s="405" t="s">
        <v>43</v>
      </c>
      <c r="P211" s="406"/>
      <c r="Q211" s="406"/>
      <c r="R211" s="406"/>
      <c r="S211" s="406"/>
      <c r="T211" s="406"/>
      <c r="U211" s="407"/>
      <c r="V211" s="43" t="s">
        <v>0</v>
      </c>
      <c r="W211" s="44">
        <f>IFERROR(SUM(W205:W209),"0")</f>
        <v>0</v>
      </c>
      <c r="X211" s="44">
        <f>IFERROR(SUM(X205:X209),"0")</f>
        <v>0</v>
      </c>
      <c r="Y211" s="43"/>
      <c r="Z211" s="68"/>
      <c r="AA211" s="68"/>
    </row>
    <row r="212" spans="1:67" ht="16.5" customHeight="1" x14ac:dyDescent="0.25">
      <c r="A212" s="439" t="s">
        <v>356</v>
      </c>
      <c r="B212" s="439"/>
      <c r="C212" s="439"/>
      <c r="D212" s="439"/>
      <c r="E212" s="439"/>
      <c r="F212" s="439"/>
      <c r="G212" s="439"/>
      <c r="H212" s="439"/>
      <c r="I212" s="439"/>
      <c r="J212" s="439"/>
      <c r="K212" s="439"/>
      <c r="L212" s="439"/>
      <c r="M212" s="439"/>
      <c r="N212" s="439"/>
      <c r="O212" s="439"/>
      <c r="P212" s="439"/>
      <c r="Q212" s="439"/>
      <c r="R212" s="439"/>
      <c r="S212" s="439"/>
      <c r="T212" s="439"/>
      <c r="U212" s="439"/>
      <c r="V212" s="439"/>
      <c r="W212" s="439"/>
      <c r="X212" s="439"/>
      <c r="Y212" s="439"/>
      <c r="Z212" s="66"/>
      <c r="AA212" s="66"/>
    </row>
    <row r="213" spans="1:67" ht="14.25" customHeight="1" x14ac:dyDescent="0.25">
      <c r="A213" s="409" t="s">
        <v>126</v>
      </c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67"/>
      <c r="AA213" s="67"/>
    </row>
    <row r="214" spans="1:67" ht="27" customHeight="1" x14ac:dyDescent="0.25">
      <c r="A214" s="64" t="s">
        <v>357</v>
      </c>
      <c r="B214" s="64" t="s">
        <v>358</v>
      </c>
      <c r="C214" s="37">
        <v>4301011717</v>
      </c>
      <c r="D214" s="401">
        <v>4680115884274</v>
      </c>
      <c r="E214" s="401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122</v>
      </c>
      <c r="L214" s="39" t="s">
        <v>121</v>
      </c>
      <c r="M214" s="39"/>
      <c r="N214" s="38">
        <v>55</v>
      </c>
      <c r="O214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3"/>
      <c r="Q214" s="403"/>
      <c r="R214" s="403"/>
      <c r="S214" s="404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ref="X214:X220" si="39">IFERROR(IF(W214="",0,CEILING((W214/$H214),1)*$H214),"")</f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ref="BL214:BL220" si="40">IFERROR(W214*I214/H214,"0")</f>
        <v>0</v>
      </c>
      <c r="BM214" s="80">
        <f t="shared" ref="BM214:BM220" si="41">IFERROR(X214*I214/H214,"0")</f>
        <v>0</v>
      </c>
      <c r="BN214" s="80">
        <f t="shared" ref="BN214:BN220" si="42">IFERROR(1/J214*(W214/H214),"0")</f>
        <v>0</v>
      </c>
      <c r="BO214" s="80">
        <f t="shared" ref="BO214:BO220" si="43">IFERROR(1/J214*(X214/H214),"0")</f>
        <v>0</v>
      </c>
    </row>
    <row r="215" spans="1:67" ht="27" customHeight="1" x14ac:dyDescent="0.25">
      <c r="A215" s="64" t="s">
        <v>359</v>
      </c>
      <c r="B215" s="64" t="s">
        <v>360</v>
      </c>
      <c r="C215" s="37">
        <v>4301011719</v>
      </c>
      <c r="D215" s="401">
        <v>4680115884298</v>
      </c>
      <c r="E215" s="401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122</v>
      </c>
      <c r="L215" s="39" t="s">
        <v>121</v>
      </c>
      <c r="M215" s="39"/>
      <c r="N215" s="38">
        <v>55</v>
      </c>
      <c r="O215" s="5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3"/>
      <c r="Q215" s="403"/>
      <c r="R215" s="403"/>
      <c r="S215" s="404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361</v>
      </c>
      <c r="B216" s="64" t="s">
        <v>362</v>
      </c>
      <c r="C216" s="37">
        <v>4301011733</v>
      </c>
      <c r="D216" s="401">
        <v>4680115884250</v>
      </c>
      <c r="E216" s="401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141</v>
      </c>
      <c r="M216" s="39"/>
      <c r="N216" s="38">
        <v>55</v>
      </c>
      <c r="O216" s="6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3"/>
      <c r="Q216" s="403"/>
      <c r="R216" s="403"/>
      <c r="S216" s="404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363</v>
      </c>
      <c r="B217" s="64" t="s">
        <v>364</v>
      </c>
      <c r="C217" s="37">
        <v>4301011718</v>
      </c>
      <c r="D217" s="401">
        <v>4680115884281</v>
      </c>
      <c r="E217" s="40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81</v>
      </c>
      <c r="L217" s="39" t="s">
        <v>121</v>
      </c>
      <c r="M217" s="39"/>
      <c r="N217" s="38">
        <v>55</v>
      </c>
      <c r="O217" s="6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3"/>
      <c r="Q217" s="403"/>
      <c r="R217" s="403"/>
      <c r="S217" s="404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365</v>
      </c>
      <c r="B218" s="64" t="s">
        <v>366</v>
      </c>
      <c r="C218" s="37">
        <v>4301011720</v>
      </c>
      <c r="D218" s="401">
        <v>4680115884199</v>
      </c>
      <c r="E218" s="401"/>
      <c r="F218" s="63">
        <v>0.37</v>
      </c>
      <c r="G218" s="38">
        <v>10</v>
      </c>
      <c r="H218" s="63">
        <v>3.7</v>
      </c>
      <c r="I218" s="63">
        <v>3.94</v>
      </c>
      <c r="J218" s="38">
        <v>120</v>
      </c>
      <c r="K218" s="38" t="s">
        <v>81</v>
      </c>
      <c r="L218" s="39" t="s">
        <v>121</v>
      </c>
      <c r="M218" s="39"/>
      <c r="N218" s="38">
        <v>55</v>
      </c>
      <c r="O218" s="5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3"/>
      <c r="Q218" s="403"/>
      <c r="R218" s="403"/>
      <c r="S218" s="404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367</v>
      </c>
      <c r="B219" s="64" t="s">
        <v>368</v>
      </c>
      <c r="C219" s="37">
        <v>4301011716</v>
      </c>
      <c r="D219" s="401">
        <v>4680115884267</v>
      </c>
      <c r="E219" s="401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3"/>
      <c r="Q219" s="403"/>
      <c r="R219" s="403"/>
      <c r="S219" s="404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customHeight="1" x14ac:dyDescent="0.25">
      <c r="A220" s="64" t="s">
        <v>369</v>
      </c>
      <c r="B220" s="64" t="s">
        <v>370</v>
      </c>
      <c r="C220" s="37">
        <v>4301011593</v>
      </c>
      <c r="D220" s="401">
        <v>4680115882973</v>
      </c>
      <c r="E220" s="401"/>
      <c r="F220" s="63">
        <v>0.7</v>
      </c>
      <c r="G220" s="38">
        <v>6</v>
      </c>
      <c r="H220" s="63">
        <v>4.2</v>
      </c>
      <c r="I220" s="63">
        <v>4.5599999999999996</v>
      </c>
      <c r="J220" s="38">
        <v>104</v>
      </c>
      <c r="K220" s="38" t="s">
        <v>122</v>
      </c>
      <c r="L220" s="39" t="s">
        <v>121</v>
      </c>
      <c r="M220" s="39"/>
      <c r="N220" s="38">
        <v>55</v>
      </c>
      <c r="O220" s="59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3"/>
      <c r="Q220" s="403"/>
      <c r="R220" s="403"/>
      <c r="S220" s="404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IFERROR(IF(X220=0,"",ROUNDUP(X220/H220,0)*0.01196),"")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x14ac:dyDescent="0.2">
      <c r="A221" s="396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408"/>
      <c r="O221" s="405" t="s">
        <v>43</v>
      </c>
      <c r="P221" s="406"/>
      <c r="Q221" s="406"/>
      <c r="R221" s="406"/>
      <c r="S221" s="406"/>
      <c r="T221" s="406"/>
      <c r="U221" s="407"/>
      <c r="V221" s="43" t="s">
        <v>42</v>
      </c>
      <c r="W221" s="44">
        <f>IFERROR(W214/H214,"0")+IFERROR(W215/H215,"0")+IFERROR(W216/H216,"0")+IFERROR(W217/H217,"0")+IFERROR(W218/H218,"0")+IFERROR(W219/H219,"0")+IFERROR(W220/H220,"0")</f>
        <v>0</v>
      </c>
      <c r="X221" s="44">
        <f>IFERROR(X214/H214,"0")+IFERROR(X215/H215,"0")+IFERROR(X216/H216,"0")+IFERROR(X217/H217,"0")+IFERROR(X218/H218,"0")+IFERROR(X219/H219,"0")+IFERROR(X220/H220,"0")</f>
        <v>0</v>
      </c>
      <c r="Y221" s="4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68"/>
      <c r="AA221" s="68"/>
    </row>
    <row r="222" spans="1:67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408"/>
      <c r="O222" s="405" t="s">
        <v>43</v>
      </c>
      <c r="P222" s="406"/>
      <c r="Q222" s="406"/>
      <c r="R222" s="406"/>
      <c r="S222" s="406"/>
      <c r="T222" s="406"/>
      <c r="U222" s="407"/>
      <c r="V222" s="43" t="s">
        <v>0</v>
      </c>
      <c r="W222" s="44">
        <f>IFERROR(SUM(W214:W220),"0")</f>
        <v>0</v>
      </c>
      <c r="X222" s="44">
        <f>IFERROR(SUM(X214:X220),"0")</f>
        <v>0</v>
      </c>
      <c r="Y222" s="43"/>
      <c r="Z222" s="68"/>
      <c r="AA222" s="68"/>
    </row>
    <row r="223" spans="1:67" ht="14.25" customHeight="1" x14ac:dyDescent="0.25">
      <c r="A223" s="409" t="s">
        <v>77</v>
      </c>
      <c r="B223" s="409"/>
      <c r="C223" s="409"/>
      <c r="D223" s="409"/>
      <c r="E223" s="409"/>
      <c r="F223" s="409"/>
      <c r="G223" s="409"/>
      <c r="H223" s="409"/>
      <c r="I223" s="409"/>
      <c r="J223" s="409"/>
      <c r="K223" s="409"/>
      <c r="L223" s="409"/>
      <c r="M223" s="409"/>
      <c r="N223" s="409"/>
      <c r="O223" s="409"/>
      <c r="P223" s="409"/>
      <c r="Q223" s="409"/>
      <c r="R223" s="409"/>
      <c r="S223" s="409"/>
      <c r="T223" s="409"/>
      <c r="U223" s="409"/>
      <c r="V223" s="409"/>
      <c r="W223" s="409"/>
      <c r="X223" s="409"/>
      <c r="Y223" s="409"/>
      <c r="Z223" s="67"/>
      <c r="AA223" s="67"/>
    </row>
    <row r="224" spans="1:67" ht="27" customHeight="1" x14ac:dyDescent="0.25">
      <c r="A224" s="64" t="s">
        <v>371</v>
      </c>
      <c r="B224" s="64" t="s">
        <v>372</v>
      </c>
      <c r="C224" s="37">
        <v>4301031305</v>
      </c>
      <c r="D224" s="401">
        <v>4607091389845</v>
      </c>
      <c r="E224" s="401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3"/>
      <c r="Q224" s="403"/>
      <c r="R224" s="403"/>
      <c r="S224" s="404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0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t="27" customHeight="1" x14ac:dyDescent="0.25">
      <c r="A225" s="64" t="s">
        <v>373</v>
      </c>
      <c r="B225" s="64" t="s">
        <v>374</v>
      </c>
      <c r="C225" s="37">
        <v>4301031306</v>
      </c>
      <c r="D225" s="401">
        <v>4680115882881</v>
      </c>
      <c r="E225" s="401"/>
      <c r="F225" s="63">
        <v>0.28000000000000003</v>
      </c>
      <c r="G225" s="38">
        <v>6</v>
      </c>
      <c r="H225" s="63">
        <v>1.68</v>
      </c>
      <c r="I225" s="63">
        <v>1.81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5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3"/>
      <c r="Q225" s="403"/>
      <c r="R225" s="403"/>
      <c r="S225" s="404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x14ac:dyDescent="0.2">
      <c r="A226" s="396"/>
      <c r="B226" s="396"/>
      <c r="C226" s="396"/>
      <c r="D226" s="396"/>
      <c r="E226" s="396"/>
      <c r="F226" s="396"/>
      <c r="G226" s="396"/>
      <c r="H226" s="396"/>
      <c r="I226" s="396"/>
      <c r="J226" s="396"/>
      <c r="K226" s="396"/>
      <c r="L226" s="396"/>
      <c r="M226" s="396"/>
      <c r="N226" s="408"/>
      <c r="O226" s="405" t="s">
        <v>43</v>
      </c>
      <c r="P226" s="406"/>
      <c r="Q226" s="406"/>
      <c r="R226" s="406"/>
      <c r="S226" s="406"/>
      <c r="T226" s="406"/>
      <c r="U226" s="407"/>
      <c r="V226" s="43" t="s">
        <v>42</v>
      </c>
      <c r="W226" s="44">
        <f>IFERROR(W224/H224,"0")+IFERROR(W225/H225,"0")</f>
        <v>0</v>
      </c>
      <c r="X226" s="44">
        <f>IFERROR(X224/H224,"0")+IFERROR(X225/H225,"0")</f>
        <v>0</v>
      </c>
      <c r="Y226" s="44">
        <f>IFERROR(IF(Y224="",0,Y224),"0")+IFERROR(IF(Y225="",0,Y225),"0")</f>
        <v>0</v>
      </c>
      <c r="Z226" s="68"/>
      <c r="AA226" s="68"/>
    </row>
    <row r="227" spans="1:67" x14ac:dyDescent="0.2">
      <c r="A227" s="396"/>
      <c r="B227" s="396"/>
      <c r="C227" s="396"/>
      <c r="D227" s="396"/>
      <c r="E227" s="396"/>
      <c r="F227" s="396"/>
      <c r="G227" s="396"/>
      <c r="H227" s="396"/>
      <c r="I227" s="396"/>
      <c r="J227" s="396"/>
      <c r="K227" s="396"/>
      <c r="L227" s="396"/>
      <c r="M227" s="396"/>
      <c r="N227" s="408"/>
      <c r="O227" s="405" t="s">
        <v>43</v>
      </c>
      <c r="P227" s="406"/>
      <c r="Q227" s="406"/>
      <c r="R227" s="406"/>
      <c r="S227" s="406"/>
      <c r="T227" s="406"/>
      <c r="U227" s="407"/>
      <c r="V227" s="43" t="s">
        <v>0</v>
      </c>
      <c r="W227" s="44">
        <f>IFERROR(SUM(W224:W225),"0")</f>
        <v>0</v>
      </c>
      <c r="X227" s="44">
        <f>IFERROR(SUM(X224:X225),"0")</f>
        <v>0</v>
      </c>
      <c r="Y227" s="43"/>
      <c r="Z227" s="68"/>
      <c r="AA227" s="68"/>
    </row>
    <row r="228" spans="1:67" ht="16.5" customHeight="1" x14ac:dyDescent="0.25">
      <c r="A228" s="439" t="s">
        <v>375</v>
      </c>
      <c r="B228" s="439"/>
      <c r="C228" s="439"/>
      <c r="D228" s="439"/>
      <c r="E228" s="439"/>
      <c r="F228" s="439"/>
      <c r="G228" s="439"/>
      <c r="H228" s="439"/>
      <c r="I228" s="439"/>
      <c r="J228" s="439"/>
      <c r="K228" s="439"/>
      <c r="L228" s="439"/>
      <c r="M228" s="439"/>
      <c r="N228" s="439"/>
      <c r="O228" s="439"/>
      <c r="P228" s="439"/>
      <c r="Q228" s="439"/>
      <c r="R228" s="439"/>
      <c r="S228" s="439"/>
      <c r="T228" s="439"/>
      <c r="U228" s="439"/>
      <c r="V228" s="439"/>
      <c r="W228" s="439"/>
      <c r="X228" s="439"/>
      <c r="Y228" s="439"/>
      <c r="Z228" s="66"/>
      <c r="AA228" s="66"/>
    </row>
    <row r="229" spans="1:67" ht="14.25" customHeight="1" x14ac:dyDescent="0.25">
      <c r="A229" s="409" t="s">
        <v>126</v>
      </c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67"/>
      <c r="AA229" s="67"/>
    </row>
    <row r="230" spans="1:67" ht="27" customHeight="1" x14ac:dyDescent="0.25">
      <c r="A230" s="64" t="s">
        <v>376</v>
      </c>
      <c r="B230" s="64" t="s">
        <v>377</v>
      </c>
      <c r="C230" s="37">
        <v>4301011826</v>
      </c>
      <c r="D230" s="401">
        <v>4680115884137</v>
      </c>
      <c r="E230" s="401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122</v>
      </c>
      <c r="L230" s="39" t="s">
        <v>121</v>
      </c>
      <c r="M230" s="39"/>
      <c r="N230" s="38">
        <v>55</v>
      </c>
      <c r="O230" s="5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3"/>
      <c r="Q230" s="403"/>
      <c r="R230" s="403"/>
      <c r="S230" s="404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ref="X230:X237" si="44">IFERROR(IF(W230="",0,CEILING((W230/$H230),1)*$H230),"")</f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2" t="s">
        <v>67</v>
      </c>
      <c r="BL230" s="80">
        <f t="shared" ref="BL230:BL237" si="45">IFERROR(W230*I230/H230,"0")</f>
        <v>0</v>
      </c>
      <c r="BM230" s="80">
        <f t="shared" ref="BM230:BM237" si="46">IFERROR(X230*I230/H230,"0")</f>
        <v>0</v>
      </c>
      <c r="BN230" s="80">
        <f t="shared" ref="BN230:BN237" si="47">IFERROR(1/J230*(W230/H230),"0")</f>
        <v>0</v>
      </c>
      <c r="BO230" s="80">
        <f t="shared" ref="BO230:BO237" si="48">IFERROR(1/J230*(X230/H230),"0")</f>
        <v>0</v>
      </c>
    </row>
    <row r="231" spans="1:67" ht="27" customHeight="1" x14ac:dyDescent="0.25">
      <c r="A231" s="64" t="s">
        <v>376</v>
      </c>
      <c r="B231" s="64" t="s">
        <v>378</v>
      </c>
      <c r="C231" s="37">
        <v>4301011942</v>
      </c>
      <c r="D231" s="401">
        <v>4680115884137</v>
      </c>
      <c r="E231" s="401"/>
      <c r="F231" s="63">
        <v>1.45</v>
      </c>
      <c r="G231" s="38">
        <v>8</v>
      </c>
      <c r="H231" s="63">
        <v>11.6</v>
      </c>
      <c r="I231" s="63">
        <v>12.08</v>
      </c>
      <c r="J231" s="38">
        <v>48</v>
      </c>
      <c r="K231" s="38" t="s">
        <v>122</v>
      </c>
      <c r="L231" s="39" t="s">
        <v>130</v>
      </c>
      <c r="M231" s="39"/>
      <c r="N231" s="38">
        <v>55</v>
      </c>
      <c r="O231" s="584" t="s">
        <v>379</v>
      </c>
      <c r="P231" s="403"/>
      <c r="Q231" s="403"/>
      <c r="R231" s="403"/>
      <c r="S231" s="404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44"/>
        <v>0</v>
      </c>
      <c r="Y231" s="42" t="str">
        <f>IFERROR(IF(X231=0,"",ROUNDUP(X231/H231,0)*0.02039),"")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si="45"/>
        <v>0</v>
      </c>
      <c r="BM231" s="80">
        <f t="shared" si="46"/>
        <v>0</v>
      </c>
      <c r="BN231" s="80">
        <f t="shared" si="47"/>
        <v>0</v>
      </c>
      <c r="BO231" s="80">
        <f t="shared" si="48"/>
        <v>0</v>
      </c>
    </row>
    <row r="232" spans="1:67" ht="27" customHeight="1" x14ac:dyDescent="0.25">
      <c r="A232" s="64" t="s">
        <v>380</v>
      </c>
      <c r="B232" s="64" t="s">
        <v>381</v>
      </c>
      <c r="C232" s="37">
        <v>4301011724</v>
      </c>
      <c r="D232" s="401">
        <v>4680115884236</v>
      </c>
      <c r="E232" s="401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122</v>
      </c>
      <c r="L232" s="39" t="s">
        <v>121</v>
      </c>
      <c r="M232" s="39"/>
      <c r="N232" s="38">
        <v>55</v>
      </c>
      <c r="O232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3"/>
      <c r="Q232" s="403"/>
      <c r="R232" s="403"/>
      <c r="S232" s="404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4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45"/>
        <v>0</v>
      </c>
      <c r="BM232" s="80">
        <f t="shared" si="46"/>
        <v>0</v>
      </c>
      <c r="BN232" s="80">
        <f t="shared" si="47"/>
        <v>0</v>
      </c>
      <c r="BO232" s="80">
        <f t="shared" si="48"/>
        <v>0</v>
      </c>
    </row>
    <row r="233" spans="1:67" ht="27" customHeight="1" x14ac:dyDescent="0.25">
      <c r="A233" s="64" t="s">
        <v>382</v>
      </c>
      <c r="B233" s="64" t="s">
        <v>383</v>
      </c>
      <c r="C233" s="37">
        <v>4301011721</v>
      </c>
      <c r="D233" s="401">
        <v>4680115884175</v>
      </c>
      <c r="E233" s="401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122</v>
      </c>
      <c r="L233" s="39" t="s">
        <v>121</v>
      </c>
      <c r="M233" s="39"/>
      <c r="N233" s="38">
        <v>55</v>
      </c>
      <c r="O233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3"/>
      <c r="Q233" s="403"/>
      <c r="R233" s="403"/>
      <c r="S233" s="404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384</v>
      </c>
      <c r="B234" s="64" t="s">
        <v>385</v>
      </c>
      <c r="C234" s="37">
        <v>4301011824</v>
      </c>
      <c r="D234" s="401">
        <v>4680115884144</v>
      </c>
      <c r="E234" s="401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81</v>
      </c>
      <c r="L234" s="39" t="s">
        <v>121</v>
      </c>
      <c r="M234" s="39"/>
      <c r="N234" s="38">
        <v>55</v>
      </c>
      <c r="O234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3"/>
      <c r="Q234" s="403"/>
      <c r="R234" s="403"/>
      <c r="S234" s="40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386</v>
      </c>
      <c r="B235" s="64" t="s">
        <v>387</v>
      </c>
      <c r="C235" s="37">
        <v>4301011963</v>
      </c>
      <c r="D235" s="401">
        <v>4680115885288</v>
      </c>
      <c r="E235" s="401"/>
      <c r="F235" s="63">
        <v>0.37</v>
      </c>
      <c r="G235" s="38">
        <v>10</v>
      </c>
      <c r="H235" s="63">
        <v>3.7</v>
      </c>
      <c r="I235" s="63">
        <v>3.94</v>
      </c>
      <c r="J235" s="38">
        <v>120</v>
      </c>
      <c r="K235" s="38" t="s">
        <v>81</v>
      </c>
      <c r="L235" s="39" t="s">
        <v>121</v>
      </c>
      <c r="M235" s="39"/>
      <c r="N235" s="38">
        <v>55</v>
      </c>
      <c r="O235" s="588" t="s">
        <v>388</v>
      </c>
      <c r="P235" s="403"/>
      <c r="Q235" s="403"/>
      <c r="R235" s="403"/>
      <c r="S235" s="404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4301011726</v>
      </c>
      <c r="D236" s="401">
        <v>4680115884182</v>
      </c>
      <c r="E236" s="401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03"/>
      <c r="Q236" s="403"/>
      <c r="R236" s="403"/>
      <c r="S236" s="404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customHeight="1" x14ac:dyDescent="0.25">
      <c r="A237" s="64" t="s">
        <v>391</v>
      </c>
      <c r="B237" s="64" t="s">
        <v>392</v>
      </c>
      <c r="C237" s="37">
        <v>4301011722</v>
      </c>
      <c r="D237" s="401">
        <v>4680115884205</v>
      </c>
      <c r="E237" s="401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03"/>
      <c r="Q237" s="403"/>
      <c r="R237" s="403"/>
      <c r="S237" s="404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x14ac:dyDescent="0.2">
      <c r="A238" s="396"/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408"/>
      <c r="O238" s="405" t="s">
        <v>43</v>
      </c>
      <c r="P238" s="406"/>
      <c r="Q238" s="406"/>
      <c r="R238" s="406"/>
      <c r="S238" s="406"/>
      <c r="T238" s="406"/>
      <c r="U238" s="407"/>
      <c r="V238" s="43" t="s">
        <v>42</v>
      </c>
      <c r="W238" s="44">
        <f>IFERROR(W230/H230,"0")+IFERROR(W231/H231,"0")+IFERROR(W232/H232,"0")+IFERROR(W233/H233,"0")+IFERROR(W234/H234,"0")+IFERROR(W235/H235,"0")+IFERROR(W236/H236,"0")+IFERROR(W237/H237,"0")</f>
        <v>0</v>
      </c>
      <c r="X238" s="44">
        <f>IFERROR(X230/H230,"0")+IFERROR(X231/H231,"0")+IFERROR(X232/H232,"0")+IFERROR(X233/H233,"0")+IFERROR(X234/H234,"0")+IFERROR(X235/H235,"0")+IFERROR(X236/H236,"0")+IFERROR(X237/H237,"0")</f>
        <v>0</v>
      </c>
      <c r="Y238" s="44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x14ac:dyDescent="0.2">
      <c r="A239" s="396"/>
      <c r="B239" s="396"/>
      <c r="C239" s="396"/>
      <c r="D239" s="396"/>
      <c r="E239" s="396"/>
      <c r="F239" s="396"/>
      <c r="G239" s="396"/>
      <c r="H239" s="396"/>
      <c r="I239" s="396"/>
      <c r="J239" s="396"/>
      <c r="K239" s="396"/>
      <c r="L239" s="396"/>
      <c r="M239" s="396"/>
      <c r="N239" s="408"/>
      <c r="O239" s="405" t="s">
        <v>43</v>
      </c>
      <c r="P239" s="406"/>
      <c r="Q239" s="406"/>
      <c r="R239" s="406"/>
      <c r="S239" s="406"/>
      <c r="T239" s="406"/>
      <c r="U239" s="407"/>
      <c r="V239" s="43" t="s">
        <v>0</v>
      </c>
      <c r="W239" s="44">
        <f>IFERROR(SUM(W230:W237),"0")</f>
        <v>0</v>
      </c>
      <c r="X239" s="44">
        <f>IFERROR(SUM(X230:X237),"0")</f>
        <v>0</v>
      </c>
      <c r="Y239" s="43"/>
      <c r="Z239" s="68"/>
      <c r="AA239" s="68"/>
    </row>
    <row r="240" spans="1:67" ht="16.5" customHeight="1" x14ac:dyDescent="0.25">
      <c r="A240" s="439" t="s">
        <v>393</v>
      </c>
      <c r="B240" s="439"/>
      <c r="C240" s="439"/>
      <c r="D240" s="439"/>
      <c r="E240" s="439"/>
      <c r="F240" s="439"/>
      <c r="G240" s="439"/>
      <c r="H240" s="439"/>
      <c r="I240" s="439"/>
      <c r="J240" s="439"/>
      <c r="K240" s="439"/>
      <c r="L240" s="439"/>
      <c r="M240" s="439"/>
      <c r="N240" s="439"/>
      <c r="O240" s="439"/>
      <c r="P240" s="439"/>
      <c r="Q240" s="439"/>
      <c r="R240" s="439"/>
      <c r="S240" s="439"/>
      <c r="T240" s="439"/>
      <c r="U240" s="439"/>
      <c r="V240" s="439"/>
      <c r="W240" s="439"/>
      <c r="X240" s="439"/>
      <c r="Y240" s="439"/>
      <c r="Z240" s="66"/>
      <c r="AA240" s="66"/>
    </row>
    <row r="241" spans="1:67" ht="14.25" customHeight="1" x14ac:dyDescent="0.25">
      <c r="A241" s="409" t="s">
        <v>126</v>
      </c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67"/>
      <c r="AA241" s="67"/>
    </row>
    <row r="242" spans="1:67" ht="27" customHeight="1" x14ac:dyDescent="0.25">
      <c r="A242" s="64" t="s">
        <v>394</v>
      </c>
      <c r="B242" s="64" t="s">
        <v>395</v>
      </c>
      <c r="C242" s="37">
        <v>4301012016</v>
      </c>
      <c r="D242" s="401">
        <v>4680115885554</v>
      </c>
      <c r="E242" s="401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122</v>
      </c>
      <c r="L242" s="39" t="s">
        <v>141</v>
      </c>
      <c r="M242" s="39"/>
      <c r="N242" s="38">
        <v>55</v>
      </c>
      <c r="O242" s="577" t="s">
        <v>396</v>
      </c>
      <c r="P242" s="403"/>
      <c r="Q242" s="403"/>
      <c r="R242" s="403"/>
      <c r="S242" s="40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49" si="49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ref="BL242:BL249" si="50">IFERROR(W242*I242/H242,"0")</f>
        <v>0</v>
      </c>
      <c r="BM242" s="80">
        <f t="shared" ref="BM242:BM249" si="51">IFERROR(X242*I242/H242,"0")</f>
        <v>0</v>
      </c>
      <c r="BN242" s="80">
        <f t="shared" ref="BN242:BN249" si="52">IFERROR(1/J242*(W242/H242),"0")</f>
        <v>0</v>
      </c>
      <c r="BO242" s="80">
        <f t="shared" ref="BO242:BO249" si="53">IFERROR(1/J242*(X242/H242),"0")</f>
        <v>0</v>
      </c>
    </row>
    <row r="243" spans="1:67" ht="27" customHeight="1" x14ac:dyDescent="0.25">
      <c r="A243" s="64" t="s">
        <v>397</v>
      </c>
      <c r="B243" s="64" t="s">
        <v>398</v>
      </c>
      <c r="C243" s="37">
        <v>4301012024</v>
      </c>
      <c r="D243" s="401">
        <v>4680115885615</v>
      </c>
      <c r="E243" s="401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122</v>
      </c>
      <c r="L243" s="39" t="s">
        <v>141</v>
      </c>
      <c r="M243" s="39"/>
      <c r="N243" s="38">
        <v>55</v>
      </c>
      <c r="O243" s="578" t="s">
        <v>399</v>
      </c>
      <c r="P243" s="403"/>
      <c r="Q243" s="403"/>
      <c r="R243" s="403"/>
      <c r="S243" s="40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400</v>
      </c>
      <c r="B244" s="64" t="s">
        <v>401</v>
      </c>
      <c r="C244" s="37">
        <v>4301011858</v>
      </c>
      <c r="D244" s="401">
        <v>4680115885646</v>
      </c>
      <c r="E244" s="401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122</v>
      </c>
      <c r="L244" s="39" t="s">
        <v>121</v>
      </c>
      <c r="M244" s="39"/>
      <c r="N244" s="38">
        <v>55</v>
      </c>
      <c r="O244" s="579" t="s">
        <v>402</v>
      </c>
      <c r="P244" s="403"/>
      <c r="Q244" s="403"/>
      <c r="R244" s="403"/>
      <c r="S244" s="40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customHeight="1" x14ac:dyDescent="0.25">
      <c r="A245" s="64" t="s">
        <v>403</v>
      </c>
      <c r="B245" s="64" t="s">
        <v>404</v>
      </c>
      <c r="C245" s="37">
        <v>4301011328</v>
      </c>
      <c r="D245" s="401">
        <v>4607091386011</v>
      </c>
      <c r="E245" s="401"/>
      <c r="F245" s="63">
        <v>0.5</v>
      </c>
      <c r="G245" s="38">
        <v>10</v>
      </c>
      <c r="H245" s="63">
        <v>5</v>
      </c>
      <c r="I245" s="63">
        <v>5.21</v>
      </c>
      <c r="J245" s="38">
        <v>120</v>
      </c>
      <c r="K245" s="38" t="s">
        <v>81</v>
      </c>
      <c r="L245" s="39" t="s">
        <v>80</v>
      </c>
      <c r="M245" s="39"/>
      <c r="N245" s="38">
        <v>55</v>
      </c>
      <c r="O245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3"/>
      <c r="Q245" s="403"/>
      <c r="R245" s="403"/>
      <c r="S245" s="40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>IFERROR(IF(X245=0,"",ROUNDUP(X245/H245,0)*0.00937),"")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customHeight="1" x14ac:dyDescent="0.25">
      <c r="A246" s="64" t="s">
        <v>405</v>
      </c>
      <c r="B246" s="64" t="s">
        <v>406</v>
      </c>
      <c r="C246" s="37">
        <v>4301011329</v>
      </c>
      <c r="D246" s="401">
        <v>4607091387308</v>
      </c>
      <c r="E246" s="401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81</v>
      </c>
      <c r="L246" s="39" t="s">
        <v>80</v>
      </c>
      <c r="M246" s="39"/>
      <c r="N246" s="38">
        <v>55</v>
      </c>
      <c r="O246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3"/>
      <c r="Q246" s="403"/>
      <c r="R246" s="403"/>
      <c r="S246" s="40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customHeight="1" x14ac:dyDescent="0.25">
      <c r="A247" s="64" t="s">
        <v>407</v>
      </c>
      <c r="B247" s="64" t="s">
        <v>408</v>
      </c>
      <c r="C247" s="37">
        <v>4301011049</v>
      </c>
      <c r="D247" s="401">
        <v>4607091387339</v>
      </c>
      <c r="E247" s="401"/>
      <c r="F247" s="63">
        <v>0.5</v>
      </c>
      <c r="G247" s="38">
        <v>10</v>
      </c>
      <c r="H247" s="63">
        <v>5</v>
      </c>
      <c r="I247" s="63">
        <v>5.24</v>
      </c>
      <c r="J247" s="38">
        <v>120</v>
      </c>
      <c r="K247" s="38" t="s">
        <v>81</v>
      </c>
      <c r="L247" s="39" t="s">
        <v>121</v>
      </c>
      <c r="M247" s="39"/>
      <c r="N247" s="38">
        <v>55</v>
      </c>
      <c r="O247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3"/>
      <c r="Q247" s="403"/>
      <c r="R247" s="403"/>
      <c r="S247" s="40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>IFERROR(IF(X247=0,"",ROUNDUP(X247/H247,0)*0.00937),"")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t="27" customHeight="1" x14ac:dyDescent="0.25">
      <c r="A248" s="64" t="s">
        <v>409</v>
      </c>
      <c r="B248" s="64" t="s">
        <v>410</v>
      </c>
      <c r="C248" s="37">
        <v>4301011573</v>
      </c>
      <c r="D248" s="401">
        <v>4680115881938</v>
      </c>
      <c r="E248" s="401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81</v>
      </c>
      <c r="L248" s="39" t="s">
        <v>121</v>
      </c>
      <c r="M248" s="39"/>
      <c r="N248" s="38">
        <v>90</v>
      </c>
      <c r="O248" s="5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3"/>
      <c r="Q248" s="403"/>
      <c r="R248" s="403"/>
      <c r="S248" s="404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49"/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0"/>
        <v>0</v>
      </c>
      <c r="BM248" s="80">
        <f t="shared" si="51"/>
        <v>0</v>
      </c>
      <c r="BN248" s="80">
        <f t="shared" si="52"/>
        <v>0</v>
      </c>
      <c r="BO248" s="80">
        <f t="shared" si="53"/>
        <v>0</v>
      </c>
    </row>
    <row r="249" spans="1:67" ht="27" customHeight="1" x14ac:dyDescent="0.25">
      <c r="A249" s="64" t="s">
        <v>411</v>
      </c>
      <c r="B249" s="64" t="s">
        <v>412</v>
      </c>
      <c r="C249" s="37">
        <v>4301010944</v>
      </c>
      <c r="D249" s="401">
        <v>4607091387346</v>
      </c>
      <c r="E249" s="401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81</v>
      </c>
      <c r="L249" s="39" t="s">
        <v>121</v>
      </c>
      <c r="M249" s="39"/>
      <c r="N249" s="38">
        <v>55</v>
      </c>
      <c r="O249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3"/>
      <c r="Q249" s="403"/>
      <c r="R249" s="403"/>
      <c r="S249" s="404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49"/>
        <v>0</v>
      </c>
      <c r="Y249" s="42" t="str">
        <f>IFERROR(IF(X249=0,"",ROUNDUP(X249/H249,0)*0.00937),"")</f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0"/>
        <v>0</v>
      </c>
      <c r="BM249" s="80">
        <f t="shared" si="51"/>
        <v>0</v>
      </c>
      <c r="BN249" s="80">
        <f t="shared" si="52"/>
        <v>0</v>
      </c>
      <c r="BO249" s="80">
        <f t="shared" si="53"/>
        <v>0</v>
      </c>
    </row>
    <row r="250" spans="1:67" x14ac:dyDescent="0.2">
      <c r="A250" s="396"/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408"/>
      <c r="O250" s="405" t="s">
        <v>43</v>
      </c>
      <c r="P250" s="406"/>
      <c r="Q250" s="406"/>
      <c r="R250" s="406"/>
      <c r="S250" s="406"/>
      <c r="T250" s="406"/>
      <c r="U250" s="407"/>
      <c r="V250" s="43" t="s">
        <v>42</v>
      </c>
      <c r="W250" s="44">
        <f>IFERROR(W242/H242,"0")+IFERROR(W243/H243,"0")+IFERROR(W244/H244,"0")+IFERROR(W245/H245,"0")+IFERROR(W246/H246,"0")+IFERROR(W247/H247,"0")+IFERROR(W248/H248,"0")+IFERROR(W249/H249,"0")</f>
        <v>0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8"/>
      <c r="AA250" s="68"/>
    </row>
    <row r="251" spans="1:67" x14ac:dyDescent="0.2">
      <c r="A251" s="396"/>
      <c r="B251" s="396"/>
      <c r="C251" s="396"/>
      <c r="D251" s="396"/>
      <c r="E251" s="396"/>
      <c r="F251" s="396"/>
      <c r="G251" s="396"/>
      <c r="H251" s="396"/>
      <c r="I251" s="396"/>
      <c r="J251" s="396"/>
      <c r="K251" s="396"/>
      <c r="L251" s="396"/>
      <c r="M251" s="396"/>
      <c r="N251" s="408"/>
      <c r="O251" s="405" t="s">
        <v>43</v>
      </c>
      <c r="P251" s="406"/>
      <c r="Q251" s="406"/>
      <c r="R251" s="406"/>
      <c r="S251" s="406"/>
      <c r="T251" s="406"/>
      <c r="U251" s="407"/>
      <c r="V251" s="43" t="s">
        <v>0</v>
      </c>
      <c r="W251" s="44">
        <f>IFERROR(SUM(W242:W249),"0")</f>
        <v>0</v>
      </c>
      <c r="X251" s="44">
        <f>IFERROR(SUM(X242:X249),"0")</f>
        <v>0</v>
      </c>
      <c r="Y251" s="43"/>
      <c r="Z251" s="68"/>
      <c r="AA251" s="68"/>
    </row>
    <row r="252" spans="1:67" ht="14.25" customHeight="1" x14ac:dyDescent="0.25">
      <c r="A252" s="409" t="s">
        <v>77</v>
      </c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09"/>
      <c r="P252" s="409"/>
      <c r="Q252" s="409"/>
      <c r="R252" s="409"/>
      <c r="S252" s="409"/>
      <c r="T252" s="409"/>
      <c r="U252" s="409"/>
      <c r="V252" s="409"/>
      <c r="W252" s="409"/>
      <c r="X252" s="409"/>
      <c r="Y252" s="409"/>
      <c r="Z252" s="67"/>
      <c r="AA252" s="67"/>
    </row>
    <row r="253" spans="1:67" ht="27" customHeight="1" x14ac:dyDescent="0.25">
      <c r="A253" s="64" t="s">
        <v>413</v>
      </c>
      <c r="B253" s="64" t="s">
        <v>414</v>
      </c>
      <c r="C253" s="37">
        <v>4301030878</v>
      </c>
      <c r="D253" s="401">
        <v>4607091387193</v>
      </c>
      <c r="E253" s="401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81</v>
      </c>
      <c r="L253" s="39" t="s">
        <v>80</v>
      </c>
      <c r="M253" s="39"/>
      <c r="N253" s="38">
        <v>35</v>
      </c>
      <c r="O253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3"/>
      <c r="Q253" s="403"/>
      <c r="R253" s="403"/>
      <c r="S253" s="404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28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415</v>
      </c>
      <c r="B254" s="64" t="s">
        <v>416</v>
      </c>
      <c r="C254" s="37">
        <v>4301031153</v>
      </c>
      <c r="D254" s="401">
        <v>4607091387230</v>
      </c>
      <c r="E254" s="401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81</v>
      </c>
      <c r="L254" s="39" t="s">
        <v>80</v>
      </c>
      <c r="M254" s="39"/>
      <c r="N254" s="38">
        <v>40</v>
      </c>
      <c r="O254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3"/>
      <c r="Q254" s="403"/>
      <c r="R254" s="403"/>
      <c r="S254" s="404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IFERROR(IF(X254=0,"",ROUNDUP(X254/H254,0)*0.00753),"")</f>
        <v/>
      </c>
      <c r="Z254" s="69" t="s">
        <v>48</v>
      </c>
      <c r="AA254" s="70" t="s">
        <v>48</v>
      </c>
      <c r="AE254" s="80"/>
      <c r="BB254" s="229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417</v>
      </c>
      <c r="B255" s="64" t="s">
        <v>418</v>
      </c>
      <c r="C255" s="37">
        <v>4301031152</v>
      </c>
      <c r="D255" s="401">
        <v>4607091387285</v>
      </c>
      <c r="E255" s="401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84</v>
      </c>
      <c r="L255" s="39" t="s">
        <v>80</v>
      </c>
      <c r="M255" s="39"/>
      <c r="N255" s="38">
        <v>40</v>
      </c>
      <c r="O255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3"/>
      <c r="Q255" s="403"/>
      <c r="R255" s="403"/>
      <c r="S255" s="40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408"/>
      <c r="O256" s="405" t="s">
        <v>43</v>
      </c>
      <c r="P256" s="406"/>
      <c r="Q256" s="406"/>
      <c r="R256" s="406"/>
      <c r="S256" s="406"/>
      <c r="T256" s="406"/>
      <c r="U256" s="407"/>
      <c r="V256" s="43" t="s">
        <v>42</v>
      </c>
      <c r="W256" s="44">
        <f>IFERROR(W253/H253,"0")+IFERROR(W254/H254,"0")+IFERROR(W255/H255,"0")</f>
        <v>0</v>
      </c>
      <c r="X256" s="44">
        <f>IFERROR(X253/H253,"0")+IFERROR(X254/H254,"0")+IFERROR(X255/H255,"0")</f>
        <v>0</v>
      </c>
      <c r="Y256" s="44">
        <f>IFERROR(IF(Y253="",0,Y253),"0")+IFERROR(IF(Y254="",0,Y254),"0")+IFERROR(IF(Y255="",0,Y255),"0")</f>
        <v>0</v>
      </c>
      <c r="Z256" s="68"/>
      <c r="AA256" s="68"/>
    </row>
    <row r="257" spans="1:67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408"/>
      <c r="O257" s="405" t="s">
        <v>43</v>
      </c>
      <c r="P257" s="406"/>
      <c r="Q257" s="406"/>
      <c r="R257" s="406"/>
      <c r="S257" s="406"/>
      <c r="T257" s="406"/>
      <c r="U257" s="407"/>
      <c r="V257" s="43" t="s">
        <v>0</v>
      </c>
      <c r="W257" s="44">
        <f>IFERROR(SUM(W253:W255),"0")</f>
        <v>0</v>
      </c>
      <c r="X257" s="44">
        <f>IFERROR(SUM(X253:X255),"0")</f>
        <v>0</v>
      </c>
      <c r="Y257" s="43"/>
      <c r="Z257" s="68"/>
      <c r="AA257" s="68"/>
    </row>
    <row r="258" spans="1:67" ht="14.25" customHeight="1" x14ac:dyDescent="0.25">
      <c r="A258" s="409" t="s">
        <v>85</v>
      </c>
      <c r="B258" s="409"/>
      <c r="C258" s="409"/>
      <c r="D258" s="409"/>
      <c r="E258" s="409"/>
      <c r="F258" s="409"/>
      <c r="G258" s="409"/>
      <c r="H258" s="409"/>
      <c r="I258" s="409"/>
      <c r="J258" s="409"/>
      <c r="K258" s="409"/>
      <c r="L258" s="409"/>
      <c r="M258" s="409"/>
      <c r="N258" s="409"/>
      <c r="O258" s="409"/>
      <c r="P258" s="409"/>
      <c r="Q258" s="409"/>
      <c r="R258" s="409"/>
      <c r="S258" s="409"/>
      <c r="T258" s="409"/>
      <c r="U258" s="409"/>
      <c r="V258" s="409"/>
      <c r="W258" s="409"/>
      <c r="X258" s="409"/>
      <c r="Y258" s="409"/>
      <c r="Z258" s="67"/>
      <c r="AA258" s="67"/>
    </row>
    <row r="259" spans="1:67" ht="16.5" customHeight="1" x14ac:dyDescent="0.25">
      <c r="A259" s="64" t="s">
        <v>419</v>
      </c>
      <c r="B259" s="64" t="s">
        <v>420</v>
      </c>
      <c r="C259" s="37">
        <v>4301051100</v>
      </c>
      <c r="D259" s="401">
        <v>4607091387766</v>
      </c>
      <c r="E259" s="401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122</v>
      </c>
      <c r="L259" s="39" t="s">
        <v>141</v>
      </c>
      <c r="M259" s="39"/>
      <c r="N259" s="38">
        <v>40</v>
      </c>
      <c r="O259" s="5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03"/>
      <c r="Q259" s="403"/>
      <c r="R259" s="403"/>
      <c r="S259" s="404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5" si="54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1" t="s">
        <v>67</v>
      </c>
      <c r="BL259" s="80">
        <f t="shared" ref="BL259:BL265" si="55">IFERROR(W259*I259/H259,"0")</f>
        <v>0</v>
      </c>
      <c r="BM259" s="80">
        <f t="shared" ref="BM259:BM265" si="56">IFERROR(X259*I259/H259,"0")</f>
        <v>0</v>
      </c>
      <c r="BN259" s="80">
        <f t="shared" ref="BN259:BN265" si="57">IFERROR(1/J259*(W259/H259),"0")</f>
        <v>0</v>
      </c>
      <c r="BO259" s="80">
        <f t="shared" ref="BO259:BO265" si="58">IFERROR(1/J259*(X259/H259),"0")</f>
        <v>0</v>
      </c>
    </row>
    <row r="260" spans="1:67" ht="27" customHeight="1" x14ac:dyDescent="0.25">
      <c r="A260" s="64" t="s">
        <v>421</v>
      </c>
      <c r="B260" s="64" t="s">
        <v>422</v>
      </c>
      <c r="C260" s="37">
        <v>4301051116</v>
      </c>
      <c r="D260" s="401">
        <v>4607091387957</v>
      </c>
      <c r="E260" s="401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122</v>
      </c>
      <c r="L260" s="39" t="s">
        <v>80</v>
      </c>
      <c r="M260" s="39"/>
      <c r="N260" s="38">
        <v>40</v>
      </c>
      <c r="O260" s="5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03"/>
      <c r="Q260" s="403"/>
      <c r="R260" s="403"/>
      <c r="S260" s="404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54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2" t="s">
        <v>67</v>
      </c>
      <c r="BL260" s="80">
        <f t="shared" si="55"/>
        <v>0</v>
      </c>
      <c r="BM260" s="80">
        <f t="shared" si="56"/>
        <v>0</v>
      </c>
      <c r="BN260" s="80">
        <f t="shared" si="57"/>
        <v>0</v>
      </c>
      <c r="BO260" s="80">
        <f t="shared" si="58"/>
        <v>0</v>
      </c>
    </row>
    <row r="261" spans="1:67" ht="27" customHeight="1" x14ac:dyDescent="0.25">
      <c r="A261" s="64" t="s">
        <v>423</v>
      </c>
      <c r="B261" s="64" t="s">
        <v>424</v>
      </c>
      <c r="C261" s="37">
        <v>4301051115</v>
      </c>
      <c r="D261" s="401">
        <v>4607091387964</v>
      </c>
      <c r="E261" s="401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122</v>
      </c>
      <c r="L261" s="39" t="s">
        <v>80</v>
      </c>
      <c r="M261" s="39"/>
      <c r="N261" s="38">
        <v>40</v>
      </c>
      <c r="O261" s="5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03"/>
      <c r="Q261" s="403"/>
      <c r="R261" s="403"/>
      <c r="S261" s="404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54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3" t="s">
        <v>67</v>
      </c>
      <c r="BL261" s="80">
        <f t="shared" si="55"/>
        <v>0</v>
      </c>
      <c r="BM261" s="80">
        <f t="shared" si="56"/>
        <v>0</v>
      </c>
      <c r="BN261" s="80">
        <f t="shared" si="57"/>
        <v>0</v>
      </c>
      <c r="BO261" s="80">
        <f t="shared" si="58"/>
        <v>0</v>
      </c>
    </row>
    <row r="262" spans="1:67" ht="16.5" customHeight="1" x14ac:dyDescent="0.25">
      <c r="A262" s="64" t="s">
        <v>425</v>
      </c>
      <c r="B262" s="64" t="s">
        <v>426</v>
      </c>
      <c r="C262" s="37">
        <v>4301051731</v>
      </c>
      <c r="D262" s="401">
        <v>4680115884618</v>
      </c>
      <c r="E262" s="401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81</v>
      </c>
      <c r="L262" s="39" t="s">
        <v>80</v>
      </c>
      <c r="M262" s="39"/>
      <c r="N262" s="38">
        <v>45</v>
      </c>
      <c r="O262" s="56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03"/>
      <c r="Q262" s="403"/>
      <c r="R262" s="403"/>
      <c r="S262" s="40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54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si="55"/>
        <v>0</v>
      </c>
      <c r="BM262" s="80">
        <f t="shared" si="56"/>
        <v>0</v>
      </c>
      <c r="BN262" s="80">
        <f t="shared" si="57"/>
        <v>0</v>
      </c>
      <c r="BO262" s="80">
        <f t="shared" si="58"/>
        <v>0</v>
      </c>
    </row>
    <row r="263" spans="1:67" ht="27" customHeight="1" x14ac:dyDescent="0.25">
      <c r="A263" s="64" t="s">
        <v>427</v>
      </c>
      <c r="B263" s="64" t="s">
        <v>428</v>
      </c>
      <c r="C263" s="37">
        <v>4301051705</v>
      </c>
      <c r="D263" s="401">
        <v>4680115884588</v>
      </c>
      <c r="E263" s="401"/>
      <c r="F263" s="63">
        <v>0.5</v>
      </c>
      <c r="G263" s="38">
        <v>6</v>
      </c>
      <c r="H263" s="63">
        <v>3</v>
      </c>
      <c r="I263" s="63">
        <v>3.266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5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03"/>
      <c r="Q263" s="403"/>
      <c r="R263" s="403"/>
      <c r="S263" s="40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4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55"/>
        <v>0</v>
      </c>
      <c r="BM263" s="80">
        <f t="shared" si="56"/>
        <v>0</v>
      </c>
      <c r="BN263" s="80">
        <f t="shared" si="57"/>
        <v>0</v>
      </c>
      <c r="BO263" s="80">
        <f t="shared" si="58"/>
        <v>0</v>
      </c>
    </row>
    <row r="264" spans="1:67" ht="27" customHeight="1" x14ac:dyDescent="0.25">
      <c r="A264" s="64" t="s">
        <v>429</v>
      </c>
      <c r="B264" s="64" t="s">
        <v>430</v>
      </c>
      <c r="C264" s="37">
        <v>4301051130</v>
      </c>
      <c r="D264" s="401">
        <v>4607091387537</v>
      </c>
      <c r="E264" s="401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81</v>
      </c>
      <c r="L264" s="39" t="s">
        <v>80</v>
      </c>
      <c r="M264" s="39"/>
      <c r="N264" s="38">
        <v>40</v>
      </c>
      <c r="O264" s="5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03"/>
      <c r="Q264" s="403"/>
      <c r="R264" s="403"/>
      <c r="S264" s="40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4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55"/>
        <v>0</v>
      </c>
      <c r="BM264" s="80">
        <f t="shared" si="56"/>
        <v>0</v>
      </c>
      <c r="BN264" s="80">
        <f t="shared" si="57"/>
        <v>0</v>
      </c>
      <c r="BO264" s="80">
        <f t="shared" si="58"/>
        <v>0</v>
      </c>
    </row>
    <row r="265" spans="1:67" ht="27" customHeight="1" x14ac:dyDescent="0.25">
      <c r="A265" s="64" t="s">
        <v>431</v>
      </c>
      <c r="B265" s="64" t="s">
        <v>432</v>
      </c>
      <c r="C265" s="37">
        <v>4301051132</v>
      </c>
      <c r="D265" s="401">
        <v>4607091387513</v>
      </c>
      <c r="E265" s="401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81</v>
      </c>
      <c r="L265" s="39" t="s">
        <v>80</v>
      </c>
      <c r="M265" s="39"/>
      <c r="N265" s="38">
        <v>40</v>
      </c>
      <c r="O265" s="5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03"/>
      <c r="Q265" s="403"/>
      <c r="R265" s="403"/>
      <c r="S265" s="40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4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55"/>
        <v>0</v>
      </c>
      <c r="BM265" s="80">
        <f t="shared" si="56"/>
        <v>0</v>
      </c>
      <c r="BN265" s="80">
        <f t="shared" si="57"/>
        <v>0</v>
      </c>
      <c r="BO265" s="80">
        <f t="shared" si="58"/>
        <v>0</v>
      </c>
    </row>
    <row r="266" spans="1:67" x14ac:dyDescent="0.2">
      <c r="A266" s="396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408"/>
      <c r="O266" s="405" t="s">
        <v>43</v>
      </c>
      <c r="P266" s="406"/>
      <c r="Q266" s="406"/>
      <c r="R266" s="406"/>
      <c r="S266" s="406"/>
      <c r="T266" s="406"/>
      <c r="U266" s="407"/>
      <c r="V266" s="43" t="s">
        <v>42</v>
      </c>
      <c r="W266" s="44">
        <f>IFERROR(W259/H259,"0")+IFERROR(W260/H260,"0")+IFERROR(W261/H261,"0")+IFERROR(W262/H262,"0")+IFERROR(W263/H263,"0")+IFERROR(W264/H264,"0")+IFERROR(W265/H265,"0")</f>
        <v>0</v>
      </c>
      <c r="X266" s="44">
        <f>IFERROR(X259/H259,"0")+IFERROR(X260/H260,"0")+IFERROR(X261/H261,"0")+IFERROR(X262/H262,"0")+IFERROR(X263/H263,"0")+IFERROR(X264/H264,"0")+IFERROR(X265/H265,"0")</f>
        <v>0</v>
      </c>
      <c r="Y266" s="44">
        <f>IFERROR(IF(Y259="",0,Y259),"0")+IFERROR(IF(Y260="",0,Y260),"0")+IFERROR(IF(Y261="",0,Y261),"0")+IFERROR(IF(Y262="",0,Y262),"0")+IFERROR(IF(Y263="",0,Y263),"0")+IFERROR(IF(Y264="",0,Y264),"0")+IFERROR(IF(Y265="",0,Y265),"0")</f>
        <v>0</v>
      </c>
      <c r="Z266" s="68"/>
      <c r="AA266" s="68"/>
    </row>
    <row r="267" spans="1:67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408"/>
      <c r="O267" s="405" t="s">
        <v>43</v>
      </c>
      <c r="P267" s="406"/>
      <c r="Q267" s="406"/>
      <c r="R267" s="406"/>
      <c r="S267" s="406"/>
      <c r="T267" s="406"/>
      <c r="U267" s="407"/>
      <c r="V267" s="43" t="s">
        <v>0</v>
      </c>
      <c r="W267" s="44">
        <f>IFERROR(SUM(W259:W265),"0")</f>
        <v>0</v>
      </c>
      <c r="X267" s="44">
        <f>IFERROR(SUM(X259:X265),"0")</f>
        <v>0</v>
      </c>
      <c r="Y267" s="43"/>
      <c r="Z267" s="68"/>
      <c r="AA267" s="68"/>
    </row>
    <row r="268" spans="1:67" ht="14.25" customHeight="1" x14ac:dyDescent="0.25">
      <c r="A268" s="409" t="s">
        <v>228</v>
      </c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67"/>
      <c r="AA268" s="67"/>
    </row>
    <row r="269" spans="1:67" ht="16.5" customHeight="1" x14ac:dyDescent="0.25">
      <c r="A269" s="64" t="s">
        <v>433</v>
      </c>
      <c r="B269" s="64" t="s">
        <v>434</v>
      </c>
      <c r="C269" s="37">
        <v>4301060379</v>
      </c>
      <c r="D269" s="401">
        <v>4607091380880</v>
      </c>
      <c r="E269" s="401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122</v>
      </c>
      <c r="L269" s="39" t="s">
        <v>80</v>
      </c>
      <c r="M269" s="39"/>
      <c r="N269" s="38">
        <v>30</v>
      </c>
      <c r="O269" s="559" t="s">
        <v>435</v>
      </c>
      <c r="P269" s="403"/>
      <c r="Q269" s="403"/>
      <c r="R269" s="403"/>
      <c r="S269" s="404"/>
      <c r="T269" s="40" t="s">
        <v>48</v>
      </c>
      <c r="U269" s="40" t="s">
        <v>48</v>
      </c>
      <c r="V269" s="41" t="s">
        <v>0</v>
      </c>
      <c r="W269" s="59">
        <v>0</v>
      </c>
      <c r="X269" s="56">
        <f>IFERROR(IF(W269="",0,CEILING((W269/$H269),1)*$H269),"")</f>
        <v>0</v>
      </c>
      <c r="Y269" s="42" t="str">
        <f>IFERROR(IF(X269=0,"",ROUNDUP(X269/H269,0)*0.02175),"")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>IFERROR(W269*I269/H269,"0")</f>
        <v>0</v>
      </c>
      <c r="BM269" s="80">
        <f>IFERROR(X269*I269/H269,"0")</f>
        <v>0</v>
      </c>
      <c r="BN269" s="80">
        <f>IFERROR(1/J269*(W269/H269),"0")</f>
        <v>0</v>
      </c>
      <c r="BO269" s="80">
        <f>IFERROR(1/J269*(X269/H269),"0")</f>
        <v>0</v>
      </c>
    </row>
    <row r="270" spans="1:67" ht="27" customHeight="1" x14ac:dyDescent="0.25">
      <c r="A270" s="64" t="s">
        <v>436</v>
      </c>
      <c r="B270" s="64" t="s">
        <v>437</v>
      </c>
      <c r="C270" s="37">
        <v>4301060308</v>
      </c>
      <c r="D270" s="401">
        <v>4607091384482</v>
      </c>
      <c r="E270" s="401"/>
      <c r="F270" s="63">
        <v>1.3</v>
      </c>
      <c r="G270" s="38">
        <v>6</v>
      </c>
      <c r="H270" s="63">
        <v>7.8</v>
      </c>
      <c r="I270" s="63">
        <v>8.3640000000000008</v>
      </c>
      <c r="J270" s="38">
        <v>56</v>
      </c>
      <c r="K270" s="38" t="s">
        <v>122</v>
      </c>
      <c r="L270" s="39" t="s">
        <v>80</v>
      </c>
      <c r="M270" s="39"/>
      <c r="N270" s="38">
        <v>30</v>
      </c>
      <c r="O270" s="5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03"/>
      <c r="Q270" s="403"/>
      <c r="R270" s="403"/>
      <c r="S270" s="404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16.5" customHeight="1" x14ac:dyDescent="0.25">
      <c r="A271" s="64" t="s">
        <v>438</v>
      </c>
      <c r="B271" s="64" t="s">
        <v>439</v>
      </c>
      <c r="C271" s="37">
        <v>4301060325</v>
      </c>
      <c r="D271" s="401">
        <v>4607091380897</v>
      </c>
      <c r="E271" s="401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122</v>
      </c>
      <c r="L271" s="39" t="s">
        <v>80</v>
      </c>
      <c r="M271" s="39"/>
      <c r="N271" s="38">
        <v>30</v>
      </c>
      <c r="O271" s="5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03"/>
      <c r="Q271" s="403"/>
      <c r="R271" s="403"/>
      <c r="S271" s="404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0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x14ac:dyDescent="0.2">
      <c r="A272" s="396"/>
      <c r="B272" s="396"/>
      <c r="C272" s="396"/>
      <c r="D272" s="396"/>
      <c r="E272" s="396"/>
      <c r="F272" s="396"/>
      <c r="G272" s="396"/>
      <c r="H272" s="396"/>
      <c r="I272" s="396"/>
      <c r="J272" s="396"/>
      <c r="K272" s="396"/>
      <c r="L272" s="396"/>
      <c r="M272" s="396"/>
      <c r="N272" s="408"/>
      <c r="O272" s="405" t="s">
        <v>43</v>
      </c>
      <c r="P272" s="406"/>
      <c r="Q272" s="406"/>
      <c r="R272" s="406"/>
      <c r="S272" s="406"/>
      <c r="T272" s="406"/>
      <c r="U272" s="407"/>
      <c r="V272" s="43" t="s">
        <v>42</v>
      </c>
      <c r="W272" s="44">
        <f>IFERROR(W269/H269,"0")+IFERROR(W270/H270,"0")+IFERROR(W271/H271,"0")</f>
        <v>0</v>
      </c>
      <c r="X272" s="44">
        <f>IFERROR(X269/H269,"0")+IFERROR(X270/H270,"0")+IFERROR(X271/H271,"0")</f>
        <v>0</v>
      </c>
      <c r="Y272" s="44">
        <f>IFERROR(IF(Y269="",0,Y269),"0")+IFERROR(IF(Y270="",0,Y270),"0")+IFERROR(IF(Y271="",0,Y271),"0")</f>
        <v>0</v>
      </c>
      <c r="Z272" s="68"/>
      <c r="AA272" s="68"/>
    </row>
    <row r="273" spans="1:67" x14ac:dyDescent="0.2">
      <c r="A273" s="396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408"/>
      <c r="O273" s="405" t="s">
        <v>43</v>
      </c>
      <c r="P273" s="406"/>
      <c r="Q273" s="406"/>
      <c r="R273" s="406"/>
      <c r="S273" s="406"/>
      <c r="T273" s="406"/>
      <c r="U273" s="407"/>
      <c r="V273" s="43" t="s">
        <v>0</v>
      </c>
      <c r="W273" s="44">
        <f>IFERROR(SUM(W269:W271),"0")</f>
        <v>0</v>
      </c>
      <c r="X273" s="44">
        <f>IFERROR(SUM(X269:X271),"0")</f>
        <v>0</v>
      </c>
      <c r="Y273" s="43"/>
      <c r="Z273" s="68"/>
      <c r="AA273" s="68"/>
    </row>
    <row r="274" spans="1:67" ht="14.25" customHeight="1" x14ac:dyDescent="0.25">
      <c r="A274" s="409" t="s">
        <v>104</v>
      </c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67"/>
      <c r="AA274" s="67"/>
    </row>
    <row r="275" spans="1:67" ht="16.5" customHeight="1" x14ac:dyDescent="0.25">
      <c r="A275" s="64" t="s">
        <v>440</v>
      </c>
      <c r="B275" s="64" t="s">
        <v>441</v>
      </c>
      <c r="C275" s="37">
        <v>4301030232</v>
      </c>
      <c r="D275" s="401">
        <v>4607091388374</v>
      </c>
      <c r="E275" s="401"/>
      <c r="F275" s="63">
        <v>0.38</v>
      </c>
      <c r="G275" s="38">
        <v>8</v>
      </c>
      <c r="H275" s="63">
        <v>3.04</v>
      </c>
      <c r="I275" s="63">
        <v>3.28</v>
      </c>
      <c r="J275" s="38">
        <v>156</v>
      </c>
      <c r="K275" s="38" t="s">
        <v>81</v>
      </c>
      <c r="L275" s="39" t="s">
        <v>108</v>
      </c>
      <c r="M275" s="39"/>
      <c r="N275" s="38">
        <v>180</v>
      </c>
      <c r="O275" s="562" t="s">
        <v>442</v>
      </c>
      <c r="P275" s="403"/>
      <c r="Q275" s="403"/>
      <c r="R275" s="403"/>
      <c r="S275" s="40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443</v>
      </c>
      <c r="B276" s="64" t="s">
        <v>444</v>
      </c>
      <c r="C276" s="37">
        <v>4301030235</v>
      </c>
      <c r="D276" s="401">
        <v>4607091388381</v>
      </c>
      <c r="E276" s="401"/>
      <c r="F276" s="63">
        <v>0.38</v>
      </c>
      <c r="G276" s="38">
        <v>8</v>
      </c>
      <c r="H276" s="63">
        <v>3.04</v>
      </c>
      <c r="I276" s="63">
        <v>3.32</v>
      </c>
      <c r="J276" s="38">
        <v>156</v>
      </c>
      <c r="K276" s="38" t="s">
        <v>81</v>
      </c>
      <c r="L276" s="39" t="s">
        <v>108</v>
      </c>
      <c r="M276" s="39"/>
      <c r="N276" s="38">
        <v>180</v>
      </c>
      <c r="O276" s="563" t="s">
        <v>445</v>
      </c>
      <c r="P276" s="403"/>
      <c r="Q276" s="403"/>
      <c r="R276" s="403"/>
      <c r="S276" s="40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customHeight="1" x14ac:dyDescent="0.25">
      <c r="A277" s="64" t="s">
        <v>446</v>
      </c>
      <c r="B277" s="64" t="s">
        <v>447</v>
      </c>
      <c r="C277" s="37">
        <v>4301030233</v>
      </c>
      <c r="D277" s="401">
        <v>4607091388404</v>
      </c>
      <c r="E277" s="401"/>
      <c r="F277" s="63">
        <v>0.17</v>
      </c>
      <c r="G277" s="38">
        <v>15</v>
      </c>
      <c r="H277" s="63">
        <v>2.5499999999999998</v>
      </c>
      <c r="I277" s="63">
        <v>2.9</v>
      </c>
      <c r="J277" s="38">
        <v>156</v>
      </c>
      <c r="K277" s="38" t="s">
        <v>81</v>
      </c>
      <c r="L277" s="39" t="s">
        <v>108</v>
      </c>
      <c r="M277" s="39"/>
      <c r="N277" s="38">
        <v>180</v>
      </c>
      <c r="O277" s="5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03"/>
      <c r="Q277" s="403"/>
      <c r="R277" s="403"/>
      <c r="S277" s="404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3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408"/>
      <c r="O278" s="405" t="s">
        <v>43</v>
      </c>
      <c r="P278" s="406"/>
      <c r="Q278" s="406"/>
      <c r="R278" s="406"/>
      <c r="S278" s="406"/>
      <c r="T278" s="406"/>
      <c r="U278" s="407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408"/>
      <c r="O279" s="405" t="s">
        <v>43</v>
      </c>
      <c r="P279" s="406"/>
      <c r="Q279" s="406"/>
      <c r="R279" s="406"/>
      <c r="S279" s="406"/>
      <c r="T279" s="406"/>
      <c r="U279" s="407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customHeight="1" x14ac:dyDescent="0.25">
      <c r="A280" s="409" t="s">
        <v>448</v>
      </c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67"/>
      <c r="AA280" s="67"/>
    </row>
    <row r="281" spans="1:67" ht="16.5" customHeight="1" x14ac:dyDescent="0.25">
      <c r="A281" s="64" t="s">
        <v>449</v>
      </c>
      <c r="B281" s="64" t="s">
        <v>450</v>
      </c>
      <c r="C281" s="37">
        <v>4301180007</v>
      </c>
      <c r="D281" s="401">
        <v>4680115881808</v>
      </c>
      <c r="E281" s="401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452</v>
      </c>
      <c r="L281" s="39" t="s">
        <v>451</v>
      </c>
      <c r="M281" s="39"/>
      <c r="N281" s="38">
        <v>730</v>
      </c>
      <c r="O281" s="5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03"/>
      <c r="Q281" s="403"/>
      <c r="R281" s="403"/>
      <c r="S281" s="40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IFERROR(IF(X281=0,"",ROUNDUP(X281/H281,0)*0.00474),"")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453</v>
      </c>
      <c r="B282" s="64" t="s">
        <v>454</v>
      </c>
      <c r="C282" s="37">
        <v>4301180006</v>
      </c>
      <c r="D282" s="401">
        <v>4680115881822</v>
      </c>
      <c r="E282" s="401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452</v>
      </c>
      <c r="L282" s="39" t="s">
        <v>451</v>
      </c>
      <c r="M282" s="39"/>
      <c r="N282" s="38">
        <v>730</v>
      </c>
      <c r="O282" s="5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03"/>
      <c r="Q282" s="403"/>
      <c r="R282" s="403"/>
      <c r="S282" s="40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IFERROR(IF(X282=0,"",ROUNDUP(X282/H282,0)*0.00474),"")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455</v>
      </c>
      <c r="B283" s="64" t="s">
        <v>456</v>
      </c>
      <c r="C283" s="37">
        <v>4301180001</v>
      </c>
      <c r="D283" s="401">
        <v>4680115880016</v>
      </c>
      <c r="E283" s="401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452</v>
      </c>
      <c r="L283" s="39" t="s">
        <v>451</v>
      </c>
      <c r="M283" s="39"/>
      <c r="N283" s="38">
        <v>730</v>
      </c>
      <c r="O283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03"/>
      <c r="Q283" s="403"/>
      <c r="R283" s="403"/>
      <c r="S283" s="404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6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408"/>
      <c r="O284" s="405" t="s">
        <v>43</v>
      </c>
      <c r="P284" s="406"/>
      <c r="Q284" s="406"/>
      <c r="R284" s="406"/>
      <c r="S284" s="406"/>
      <c r="T284" s="406"/>
      <c r="U284" s="407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396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408"/>
      <c r="O285" s="405" t="s">
        <v>43</v>
      </c>
      <c r="P285" s="406"/>
      <c r="Q285" s="406"/>
      <c r="R285" s="406"/>
      <c r="S285" s="406"/>
      <c r="T285" s="406"/>
      <c r="U285" s="407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6.5" customHeight="1" x14ac:dyDescent="0.25">
      <c r="A286" s="439" t="s">
        <v>457</v>
      </c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39"/>
      <c r="O286" s="439"/>
      <c r="P286" s="439"/>
      <c r="Q286" s="439"/>
      <c r="R286" s="439"/>
      <c r="S286" s="439"/>
      <c r="T286" s="439"/>
      <c r="U286" s="439"/>
      <c r="V286" s="439"/>
      <c r="W286" s="439"/>
      <c r="X286" s="439"/>
      <c r="Y286" s="439"/>
      <c r="Z286" s="66"/>
      <c r="AA286" s="66"/>
    </row>
    <row r="287" spans="1:67" ht="14.25" customHeight="1" x14ac:dyDescent="0.25">
      <c r="A287" s="409" t="s">
        <v>126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67"/>
      <c r="AA287" s="67"/>
    </row>
    <row r="288" spans="1:67" ht="27" customHeight="1" x14ac:dyDescent="0.25">
      <c r="A288" s="64" t="s">
        <v>458</v>
      </c>
      <c r="B288" s="64" t="s">
        <v>459</v>
      </c>
      <c r="C288" s="37">
        <v>4301011315</v>
      </c>
      <c r="D288" s="401">
        <v>4607091387421</v>
      </c>
      <c r="E288" s="401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122</v>
      </c>
      <c r="L288" s="39" t="s">
        <v>121</v>
      </c>
      <c r="M288" s="39"/>
      <c r="N288" s="38">
        <v>55</v>
      </c>
      <c r="O288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03"/>
      <c r="Q288" s="403"/>
      <c r="R288" s="403"/>
      <c r="S288" s="404"/>
      <c r="T288" s="40" t="s">
        <v>48</v>
      </c>
      <c r="U288" s="40" t="s">
        <v>48</v>
      </c>
      <c r="V288" s="41" t="s">
        <v>0</v>
      </c>
      <c r="W288" s="59">
        <v>0</v>
      </c>
      <c r="X288" s="56">
        <f t="shared" ref="X288:X294" si="59">IFERROR(IF(W288="",0,CEILING((W288/$H288),1)*$H288),"")</f>
        <v>0</v>
      </c>
      <c r="Y288" s="42" t="str">
        <f>IFERROR(IF(X288=0,"",ROUNDUP(X288/H288,0)*0.02175),"")</f>
        <v/>
      </c>
      <c r="Z288" s="69" t="s">
        <v>48</v>
      </c>
      <c r="AA288" s="70" t="s">
        <v>48</v>
      </c>
      <c r="AE288" s="80"/>
      <c r="BB288" s="247" t="s">
        <v>67</v>
      </c>
      <c r="BL288" s="80">
        <f t="shared" ref="BL288:BL294" si="60">IFERROR(W288*I288/H288,"0")</f>
        <v>0</v>
      </c>
      <c r="BM288" s="80">
        <f t="shared" ref="BM288:BM294" si="61">IFERROR(X288*I288/H288,"0")</f>
        <v>0</v>
      </c>
      <c r="BN288" s="80">
        <f t="shared" ref="BN288:BN294" si="62">IFERROR(1/J288*(W288/H288),"0")</f>
        <v>0</v>
      </c>
      <c r="BO288" s="80">
        <f t="shared" ref="BO288:BO294" si="63">IFERROR(1/J288*(X288/H288),"0")</f>
        <v>0</v>
      </c>
    </row>
    <row r="289" spans="1:67" ht="27" customHeight="1" x14ac:dyDescent="0.25">
      <c r="A289" s="64" t="s">
        <v>458</v>
      </c>
      <c r="B289" s="64" t="s">
        <v>460</v>
      </c>
      <c r="C289" s="37">
        <v>4301011121</v>
      </c>
      <c r="D289" s="401">
        <v>4607091387421</v>
      </c>
      <c r="E289" s="401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122</v>
      </c>
      <c r="L289" s="39" t="s">
        <v>130</v>
      </c>
      <c r="M289" s="39"/>
      <c r="N289" s="38">
        <v>55</v>
      </c>
      <c r="O289" s="5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03"/>
      <c r="Q289" s="403"/>
      <c r="R289" s="403"/>
      <c r="S289" s="404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si="59"/>
        <v>0</v>
      </c>
      <c r="Y289" s="42" t="str">
        <f>IFERROR(IF(X289=0,"",ROUNDUP(X289/H289,0)*0.02039),"")</f>
        <v/>
      </c>
      <c r="Z289" s="69" t="s">
        <v>48</v>
      </c>
      <c r="AA289" s="70" t="s">
        <v>48</v>
      </c>
      <c r="AE289" s="80"/>
      <c r="BB289" s="248" t="s">
        <v>67</v>
      </c>
      <c r="BL289" s="80">
        <f t="shared" si="60"/>
        <v>0</v>
      </c>
      <c r="BM289" s="80">
        <f t="shared" si="61"/>
        <v>0</v>
      </c>
      <c r="BN289" s="80">
        <f t="shared" si="62"/>
        <v>0</v>
      </c>
      <c r="BO289" s="80">
        <f t="shared" si="63"/>
        <v>0</v>
      </c>
    </row>
    <row r="290" spans="1:67" ht="27" customHeight="1" x14ac:dyDescent="0.25">
      <c r="A290" s="64" t="s">
        <v>461</v>
      </c>
      <c r="B290" s="64" t="s">
        <v>462</v>
      </c>
      <c r="C290" s="37">
        <v>4301011322</v>
      </c>
      <c r="D290" s="401">
        <v>4607091387452</v>
      </c>
      <c r="E290" s="401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122</v>
      </c>
      <c r="L290" s="39" t="s">
        <v>141</v>
      </c>
      <c r="M290" s="39"/>
      <c r="N290" s="38">
        <v>55</v>
      </c>
      <c r="O290" s="54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03"/>
      <c r="Q290" s="403"/>
      <c r="R290" s="403"/>
      <c r="S290" s="404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59"/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49" t="s">
        <v>67</v>
      </c>
      <c r="BL290" s="80">
        <f t="shared" si="60"/>
        <v>0</v>
      </c>
      <c r="BM290" s="80">
        <f t="shared" si="61"/>
        <v>0</v>
      </c>
      <c r="BN290" s="80">
        <f t="shared" si="62"/>
        <v>0</v>
      </c>
      <c r="BO290" s="80">
        <f t="shared" si="63"/>
        <v>0</v>
      </c>
    </row>
    <row r="291" spans="1:67" ht="27" customHeight="1" x14ac:dyDescent="0.25">
      <c r="A291" s="64" t="s">
        <v>461</v>
      </c>
      <c r="B291" s="64" t="s">
        <v>463</v>
      </c>
      <c r="C291" s="37">
        <v>4301011619</v>
      </c>
      <c r="D291" s="401">
        <v>4607091387452</v>
      </c>
      <c r="E291" s="401"/>
      <c r="F291" s="63">
        <v>1.45</v>
      </c>
      <c r="G291" s="38">
        <v>8</v>
      </c>
      <c r="H291" s="63">
        <v>11.6</v>
      </c>
      <c r="I291" s="63">
        <v>12.08</v>
      </c>
      <c r="J291" s="38">
        <v>56</v>
      </c>
      <c r="K291" s="38" t="s">
        <v>122</v>
      </c>
      <c r="L291" s="39" t="s">
        <v>121</v>
      </c>
      <c r="M291" s="39"/>
      <c r="N291" s="38">
        <v>55</v>
      </c>
      <c r="O291" s="5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03"/>
      <c r="Q291" s="403"/>
      <c r="R291" s="403"/>
      <c r="S291" s="404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59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80"/>
      <c r="BB291" s="250" t="s">
        <v>67</v>
      </c>
      <c r="BL291" s="80">
        <f t="shared" si="60"/>
        <v>0</v>
      </c>
      <c r="BM291" s="80">
        <f t="shared" si="61"/>
        <v>0</v>
      </c>
      <c r="BN291" s="80">
        <f t="shared" si="62"/>
        <v>0</v>
      </c>
      <c r="BO291" s="80">
        <f t="shared" si="63"/>
        <v>0</v>
      </c>
    </row>
    <row r="292" spans="1:67" ht="27" customHeight="1" x14ac:dyDescent="0.25">
      <c r="A292" s="64" t="s">
        <v>464</v>
      </c>
      <c r="B292" s="64" t="s">
        <v>465</v>
      </c>
      <c r="C292" s="37">
        <v>4301011313</v>
      </c>
      <c r="D292" s="401">
        <v>4607091385984</v>
      </c>
      <c r="E292" s="401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122</v>
      </c>
      <c r="L292" s="39" t="s">
        <v>121</v>
      </c>
      <c r="M292" s="39"/>
      <c r="N292" s="38">
        <v>55</v>
      </c>
      <c r="O292" s="5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03"/>
      <c r="Q292" s="403"/>
      <c r="R292" s="403"/>
      <c r="S292" s="404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59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1" t="s">
        <v>67</v>
      </c>
      <c r="BL292" s="80">
        <f t="shared" si="60"/>
        <v>0</v>
      </c>
      <c r="BM292" s="80">
        <f t="shared" si="61"/>
        <v>0</v>
      </c>
      <c r="BN292" s="80">
        <f t="shared" si="62"/>
        <v>0</v>
      </c>
      <c r="BO292" s="80">
        <f t="shared" si="63"/>
        <v>0</v>
      </c>
    </row>
    <row r="293" spans="1:67" ht="27" customHeight="1" x14ac:dyDescent="0.25">
      <c r="A293" s="64" t="s">
        <v>466</v>
      </c>
      <c r="B293" s="64" t="s">
        <v>467</v>
      </c>
      <c r="C293" s="37">
        <v>4301011316</v>
      </c>
      <c r="D293" s="401">
        <v>4607091387438</v>
      </c>
      <c r="E293" s="401"/>
      <c r="F293" s="63">
        <v>0.5</v>
      </c>
      <c r="G293" s="38">
        <v>10</v>
      </c>
      <c r="H293" s="63">
        <v>5</v>
      </c>
      <c r="I293" s="63">
        <v>5.24</v>
      </c>
      <c r="J293" s="38">
        <v>120</v>
      </c>
      <c r="K293" s="38" t="s">
        <v>81</v>
      </c>
      <c r="L293" s="39" t="s">
        <v>121</v>
      </c>
      <c r="M293" s="39"/>
      <c r="N293" s="38">
        <v>55</v>
      </c>
      <c r="O293" s="5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03"/>
      <c r="Q293" s="403"/>
      <c r="R293" s="403"/>
      <c r="S293" s="404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59"/>
        <v>0</v>
      </c>
      <c r="Y293" s="42" t="str">
        <f>IFERROR(IF(X293=0,"",ROUNDUP(X293/H293,0)*0.00937),"")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 t="shared" si="60"/>
        <v>0</v>
      </c>
      <c r="BM293" s="80">
        <f t="shared" si="61"/>
        <v>0</v>
      </c>
      <c r="BN293" s="80">
        <f t="shared" si="62"/>
        <v>0</v>
      </c>
      <c r="BO293" s="80">
        <f t="shared" si="63"/>
        <v>0</v>
      </c>
    </row>
    <row r="294" spans="1:67" ht="27" customHeight="1" x14ac:dyDescent="0.25">
      <c r="A294" s="64" t="s">
        <v>468</v>
      </c>
      <c r="B294" s="64" t="s">
        <v>469</v>
      </c>
      <c r="C294" s="37">
        <v>4301011319</v>
      </c>
      <c r="D294" s="401">
        <v>4607091387469</v>
      </c>
      <c r="E294" s="401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81</v>
      </c>
      <c r="L294" s="39" t="s">
        <v>121</v>
      </c>
      <c r="M294" s="39"/>
      <c r="N294" s="38">
        <v>55</v>
      </c>
      <c r="O294" s="5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03"/>
      <c r="Q294" s="403"/>
      <c r="R294" s="403"/>
      <c r="S294" s="40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59"/>
        <v>0</v>
      </c>
      <c r="Y294" s="42" t="str">
        <f>IFERROR(IF(X294=0,"",ROUNDUP(X294/H294,0)*0.00937),"")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si="60"/>
        <v>0</v>
      </c>
      <c r="BM294" s="80">
        <f t="shared" si="61"/>
        <v>0</v>
      </c>
      <c r="BN294" s="80">
        <f t="shared" si="62"/>
        <v>0</v>
      </c>
      <c r="BO294" s="80">
        <f t="shared" si="63"/>
        <v>0</v>
      </c>
    </row>
    <row r="295" spans="1:67" x14ac:dyDescent="0.2">
      <c r="A295" s="396"/>
      <c r="B295" s="396"/>
      <c r="C295" s="396"/>
      <c r="D295" s="396"/>
      <c r="E295" s="396"/>
      <c r="F295" s="396"/>
      <c r="G295" s="396"/>
      <c r="H295" s="396"/>
      <c r="I295" s="396"/>
      <c r="J295" s="396"/>
      <c r="K295" s="396"/>
      <c r="L295" s="396"/>
      <c r="M295" s="396"/>
      <c r="N295" s="408"/>
      <c r="O295" s="405" t="s">
        <v>43</v>
      </c>
      <c r="P295" s="406"/>
      <c r="Q295" s="406"/>
      <c r="R295" s="406"/>
      <c r="S295" s="406"/>
      <c r="T295" s="406"/>
      <c r="U295" s="407"/>
      <c r="V295" s="43" t="s">
        <v>42</v>
      </c>
      <c r="W295" s="44">
        <f>IFERROR(W288/H288,"0")+IFERROR(W289/H289,"0")+IFERROR(W290/H290,"0")+IFERROR(W291/H291,"0")+IFERROR(W292/H292,"0")+IFERROR(W293/H293,"0")+IFERROR(W294/H294,"0")</f>
        <v>0</v>
      </c>
      <c r="X295" s="44">
        <f>IFERROR(X288/H288,"0")+IFERROR(X289/H289,"0")+IFERROR(X290/H290,"0")+IFERROR(X291/H291,"0")+IFERROR(X292/H292,"0")+IFERROR(X293/H293,"0")+IFERROR(X294/H294,"0")</f>
        <v>0</v>
      </c>
      <c r="Y295" s="44">
        <f>IFERROR(IF(Y288="",0,Y288),"0")+IFERROR(IF(Y289="",0,Y289),"0")+IFERROR(IF(Y290="",0,Y290),"0")+IFERROR(IF(Y291="",0,Y291),"0")+IFERROR(IF(Y292="",0,Y292),"0")+IFERROR(IF(Y293="",0,Y293),"0")+IFERROR(IF(Y294="",0,Y294),"0")</f>
        <v>0</v>
      </c>
      <c r="Z295" s="68"/>
      <c r="AA295" s="68"/>
    </row>
    <row r="296" spans="1:67" x14ac:dyDescent="0.2">
      <c r="A296" s="396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408"/>
      <c r="O296" s="405" t="s">
        <v>43</v>
      </c>
      <c r="P296" s="406"/>
      <c r="Q296" s="406"/>
      <c r="R296" s="406"/>
      <c r="S296" s="406"/>
      <c r="T296" s="406"/>
      <c r="U296" s="407"/>
      <c r="V296" s="43" t="s">
        <v>0</v>
      </c>
      <c r="W296" s="44">
        <f>IFERROR(SUM(W288:W294),"0")</f>
        <v>0</v>
      </c>
      <c r="X296" s="44">
        <f>IFERROR(SUM(X288:X294),"0")</f>
        <v>0</v>
      </c>
      <c r="Y296" s="43"/>
      <c r="Z296" s="68"/>
      <c r="AA296" s="68"/>
    </row>
    <row r="297" spans="1:67" ht="14.25" customHeight="1" x14ac:dyDescent="0.25">
      <c r="A297" s="409" t="s">
        <v>77</v>
      </c>
      <c r="B297" s="409"/>
      <c r="C297" s="409"/>
      <c r="D297" s="409"/>
      <c r="E297" s="409"/>
      <c r="F297" s="409"/>
      <c r="G297" s="409"/>
      <c r="H297" s="409"/>
      <c r="I297" s="409"/>
      <c r="J297" s="409"/>
      <c r="K297" s="409"/>
      <c r="L297" s="409"/>
      <c r="M297" s="409"/>
      <c r="N297" s="409"/>
      <c r="O297" s="409"/>
      <c r="P297" s="409"/>
      <c r="Q297" s="409"/>
      <c r="R297" s="409"/>
      <c r="S297" s="409"/>
      <c r="T297" s="409"/>
      <c r="U297" s="409"/>
      <c r="V297" s="409"/>
      <c r="W297" s="409"/>
      <c r="X297" s="409"/>
      <c r="Y297" s="409"/>
      <c r="Z297" s="67"/>
      <c r="AA297" s="67"/>
    </row>
    <row r="298" spans="1:67" ht="27" customHeight="1" x14ac:dyDescent="0.25">
      <c r="A298" s="64" t="s">
        <v>470</v>
      </c>
      <c r="B298" s="64" t="s">
        <v>471</v>
      </c>
      <c r="C298" s="37">
        <v>4301031154</v>
      </c>
      <c r="D298" s="401">
        <v>4607091387292</v>
      </c>
      <c r="E298" s="401"/>
      <c r="F298" s="63">
        <v>0.73</v>
      </c>
      <c r="G298" s="38">
        <v>6</v>
      </c>
      <c r="H298" s="63">
        <v>4.38</v>
      </c>
      <c r="I298" s="63">
        <v>4.6399999999999997</v>
      </c>
      <c r="J298" s="38">
        <v>156</v>
      </c>
      <c r="K298" s="38" t="s">
        <v>81</v>
      </c>
      <c r="L298" s="39" t="s">
        <v>80</v>
      </c>
      <c r="M298" s="39"/>
      <c r="N298" s="38">
        <v>45</v>
      </c>
      <c r="O298" s="5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03"/>
      <c r="Q298" s="403"/>
      <c r="R298" s="403"/>
      <c r="S298" s="404"/>
      <c r="T298" s="40" t="s">
        <v>48</v>
      </c>
      <c r="U298" s="40" t="s">
        <v>48</v>
      </c>
      <c r="V298" s="41" t="s">
        <v>0</v>
      </c>
      <c r="W298" s="59">
        <v>0</v>
      </c>
      <c r="X298" s="56">
        <f>IFERROR(IF(W298="",0,CEILING((W298/$H298),1)*$H298),"")</f>
        <v>0</v>
      </c>
      <c r="Y298" s="42" t="str">
        <f>IFERROR(IF(X298=0,"",ROUNDUP(X298/H298,0)*0.00753),"")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>IFERROR(W298*I298/H298,"0")</f>
        <v>0</v>
      </c>
      <c r="BM298" s="80">
        <f>IFERROR(X298*I298/H298,"0")</f>
        <v>0</v>
      </c>
      <c r="BN298" s="80">
        <f>IFERROR(1/J298*(W298/H298),"0")</f>
        <v>0</v>
      </c>
      <c r="BO298" s="80">
        <f>IFERROR(1/J298*(X298/H298),"0")</f>
        <v>0</v>
      </c>
    </row>
    <row r="299" spans="1:67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408"/>
      <c r="O299" s="405" t="s">
        <v>43</v>
      </c>
      <c r="P299" s="406"/>
      <c r="Q299" s="406"/>
      <c r="R299" s="406"/>
      <c r="S299" s="406"/>
      <c r="T299" s="406"/>
      <c r="U299" s="407"/>
      <c r="V299" s="43" t="s">
        <v>42</v>
      </c>
      <c r="W299" s="44">
        <f>IFERROR(W298/H298,"0")</f>
        <v>0</v>
      </c>
      <c r="X299" s="44">
        <f>IFERROR(X298/H298,"0")</f>
        <v>0</v>
      </c>
      <c r="Y299" s="44">
        <f>IFERROR(IF(Y298="",0,Y298),"0")</f>
        <v>0</v>
      </c>
      <c r="Z299" s="68"/>
      <c r="AA299" s="68"/>
    </row>
    <row r="300" spans="1:67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408"/>
      <c r="O300" s="405" t="s">
        <v>43</v>
      </c>
      <c r="P300" s="406"/>
      <c r="Q300" s="406"/>
      <c r="R300" s="406"/>
      <c r="S300" s="406"/>
      <c r="T300" s="406"/>
      <c r="U300" s="407"/>
      <c r="V300" s="43" t="s">
        <v>0</v>
      </c>
      <c r="W300" s="44">
        <f>IFERROR(SUM(W298:W298),"0")</f>
        <v>0</v>
      </c>
      <c r="X300" s="44">
        <f>IFERROR(SUM(X298:X298),"0")</f>
        <v>0</v>
      </c>
      <c r="Y300" s="43"/>
      <c r="Z300" s="68"/>
      <c r="AA300" s="68"/>
    </row>
    <row r="301" spans="1:67" ht="16.5" customHeight="1" x14ac:dyDescent="0.25">
      <c r="A301" s="439" t="s">
        <v>472</v>
      </c>
      <c r="B301" s="439"/>
      <c r="C301" s="439"/>
      <c r="D301" s="439"/>
      <c r="E301" s="439"/>
      <c r="F301" s="439"/>
      <c r="G301" s="439"/>
      <c r="H301" s="439"/>
      <c r="I301" s="439"/>
      <c r="J301" s="439"/>
      <c r="K301" s="439"/>
      <c r="L301" s="439"/>
      <c r="M301" s="439"/>
      <c r="N301" s="439"/>
      <c r="O301" s="439"/>
      <c r="P301" s="439"/>
      <c r="Q301" s="439"/>
      <c r="R301" s="439"/>
      <c r="S301" s="439"/>
      <c r="T301" s="439"/>
      <c r="U301" s="439"/>
      <c r="V301" s="439"/>
      <c r="W301" s="439"/>
      <c r="X301" s="439"/>
      <c r="Y301" s="439"/>
      <c r="Z301" s="66"/>
      <c r="AA301" s="66"/>
    </row>
    <row r="302" spans="1:67" ht="14.25" customHeight="1" x14ac:dyDescent="0.25">
      <c r="A302" s="409" t="s">
        <v>77</v>
      </c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67"/>
      <c r="AA302" s="67"/>
    </row>
    <row r="303" spans="1:67" ht="27" customHeight="1" x14ac:dyDescent="0.25">
      <c r="A303" s="64" t="s">
        <v>473</v>
      </c>
      <c r="B303" s="64" t="s">
        <v>474</v>
      </c>
      <c r="C303" s="37">
        <v>4301031066</v>
      </c>
      <c r="D303" s="401">
        <v>4607091383836</v>
      </c>
      <c r="E303" s="401"/>
      <c r="F303" s="63">
        <v>0.3</v>
      </c>
      <c r="G303" s="38">
        <v>6</v>
      </c>
      <c r="H303" s="63">
        <v>1.8</v>
      </c>
      <c r="I303" s="63">
        <v>2.048</v>
      </c>
      <c r="J303" s="38">
        <v>156</v>
      </c>
      <c r="K303" s="38" t="s">
        <v>81</v>
      </c>
      <c r="L303" s="39" t="s">
        <v>80</v>
      </c>
      <c r="M303" s="39"/>
      <c r="N303" s="38">
        <v>40</v>
      </c>
      <c r="O303" s="5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03"/>
      <c r="Q303" s="403"/>
      <c r="R303" s="403"/>
      <c r="S303" s="404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5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408"/>
      <c r="O304" s="405" t="s">
        <v>43</v>
      </c>
      <c r="P304" s="406"/>
      <c r="Q304" s="406"/>
      <c r="R304" s="406"/>
      <c r="S304" s="406"/>
      <c r="T304" s="406"/>
      <c r="U304" s="407"/>
      <c r="V304" s="43" t="s">
        <v>42</v>
      </c>
      <c r="W304" s="44">
        <f>IFERROR(W303/H303,"0")</f>
        <v>0</v>
      </c>
      <c r="X304" s="44">
        <f>IFERROR(X303/H303,"0")</f>
        <v>0</v>
      </c>
      <c r="Y304" s="44">
        <f>IFERROR(IF(Y303="",0,Y303),"0")</f>
        <v>0</v>
      </c>
      <c r="Z304" s="68"/>
      <c r="AA304" s="68"/>
    </row>
    <row r="305" spans="1:67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408"/>
      <c r="O305" s="405" t="s">
        <v>43</v>
      </c>
      <c r="P305" s="406"/>
      <c r="Q305" s="406"/>
      <c r="R305" s="406"/>
      <c r="S305" s="406"/>
      <c r="T305" s="406"/>
      <c r="U305" s="407"/>
      <c r="V305" s="43" t="s">
        <v>0</v>
      </c>
      <c r="W305" s="44">
        <f>IFERROR(SUM(W303:W303),"0")</f>
        <v>0</v>
      </c>
      <c r="X305" s="44">
        <f>IFERROR(SUM(X303:X303),"0")</f>
        <v>0</v>
      </c>
      <c r="Y305" s="43"/>
      <c r="Z305" s="68"/>
      <c r="AA305" s="68"/>
    </row>
    <row r="306" spans="1:67" ht="14.25" customHeight="1" x14ac:dyDescent="0.25">
      <c r="A306" s="409" t="s">
        <v>85</v>
      </c>
      <c r="B306" s="409"/>
      <c r="C306" s="409"/>
      <c r="D306" s="409"/>
      <c r="E306" s="409"/>
      <c r="F306" s="409"/>
      <c r="G306" s="409"/>
      <c r="H306" s="409"/>
      <c r="I306" s="409"/>
      <c r="J306" s="409"/>
      <c r="K306" s="409"/>
      <c r="L306" s="409"/>
      <c r="M306" s="409"/>
      <c r="N306" s="409"/>
      <c r="O306" s="409"/>
      <c r="P306" s="409"/>
      <c r="Q306" s="409"/>
      <c r="R306" s="409"/>
      <c r="S306" s="409"/>
      <c r="T306" s="409"/>
      <c r="U306" s="409"/>
      <c r="V306" s="409"/>
      <c r="W306" s="409"/>
      <c r="X306" s="409"/>
      <c r="Y306" s="409"/>
      <c r="Z306" s="67"/>
      <c r="AA306" s="67"/>
    </row>
    <row r="307" spans="1:67" ht="27" customHeight="1" x14ac:dyDescent="0.25">
      <c r="A307" s="64" t="s">
        <v>475</v>
      </c>
      <c r="B307" s="64" t="s">
        <v>476</v>
      </c>
      <c r="C307" s="37">
        <v>4301051142</v>
      </c>
      <c r="D307" s="401">
        <v>4607091387919</v>
      </c>
      <c r="E307" s="401"/>
      <c r="F307" s="63">
        <v>1.35</v>
      </c>
      <c r="G307" s="38">
        <v>6</v>
      </c>
      <c r="H307" s="63">
        <v>8.1</v>
      </c>
      <c r="I307" s="63">
        <v>8.6639999999999997</v>
      </c>
      <c r="J307" s="38">
        <v>56</v>
      </c>
      <c r="K307" s="38" t="s">
        <v>122</v>
      </c>
      <c r="L307" s="39" t="s">
        <v>80</v>
      </c>
      <c r="M307" s="39"/>
      <c r="N307" s="38">
        <v>45</v>
      </c>
      <c r="O307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03"/>
      <c r="Q307" s="403"/>
      <c r="R307" s="403"/>
      <c r="S307" s="404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IFERROR(IF(X307=0,"",ROUNDUP(X307/H307,0)*0.02175),"")</f>
        <v/>
      </c>
      <c r="Z307" s="69" t="s">
        <v>48</v>
      </c>
      <c r="AA307" s="70" t="s">
        <v>48</v>
      </c>
      <c r="AE307" s="80"/>
      <c r="BB307" s="256" t="s">
        <v>67</v>
      </c>
      <c r="BL307" s="80">
        <f>IFERROR(W307*I307/H307,"0")</f>
        <v>0</v>
      </c>
      <c r="BM307" s="80">
        <f>IFERROR(X307*I307/H307,"0")</f>
        <v>0</v>
      </c>
      <c r="BN307" s="80">
        <f>IFERROR(1/J307*(W307/H307),"0")</f>
        <v>0</v>
      </c>
      <c r="BO307" s="80">
        <f>IFERROR(1/J307*(X307/H307),"0")</f>
        <v>0</v>
      </c>
    </row>
    <row r="308" spans="1:67" ht="27" customHeight="1" x14ac:dyDescent="0.25">
      <c r="A308" s="64" t="s">
        <v>477</v>
      </c>
      <c r="B308" s="64" t="s">
        <v>478</v>
      </c>
      <c r="C308" s="37">
        <v>4301051461</v>
      </c>
      <c r="D308" s="401">
        <v>4680115883604</v>
      </c>
      <c r="E308" s="401"/>
      <c r="F308" s="63">
        <v>0.35</v>
      </c>
      <c r="G308" s="38">
        <v>6</v>
      </c>
      <c r="H308" s="63">
        <v>2.1</v>
      </c>
      <c r="I308" s="63">
        <v>2.3719999999999999</v>
      </c>
      <c r="J308" s="38">
        <v>156</v>
      </c>
      <c r="K308" s="38" t="s">
        <v>81</v>
      </c>
      <c r="L308" s="39" t="s">
        <v>141</v>
      </c>
      <c r="M308" s="39"/>
      <c r="N308" s="38">
        <v>45</v>
      </c>
      <c r="O308" s="5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03"/>
      <c r="Q308" s="403"/>
      <c r="R308" s="403"/>
      <c r="S308" s="404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57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ht="27" customHeight="1" x14ac:dyDescent="0.25">
      <c r="A309" s="64" t="s">
        <v>479</v>
      </c>
      <c r="B309" s="64" t="s">
        <v>480</v>
      </c>
      <c r="C309" s="37">
        <v>4301051485</v>
      </c>
      <c r="D309" s="401">
        <v>4680115883567</v>
      </c>
      <c r="E309" s="401"/>
      <c r="F309" s="63">
        <v>0.35</v>
      </c>
      <c r="G309" s="38">
        <v>6</v>
      </c>
      <c r="H309" s="63">
        <v>2.1</v>
      </c>
      <c r="I309" s="63">
        <v>2.36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03"/>
      <c r="Q309" s="403"/>
      <c r="R309" s="403"/>
      <c r="S309" s="404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408"/>
      <c r="O310" s="405" t="s">
        <v>43</v>
      </c>
      <c r="P310" s="406"/>
      <c r="Q310" s="406"/>
      <c r="R310" s="406"/>
      <c r="S310" s="406"/>
      <c r="T310" s="406"/>
      <c r="U310" s="407"/>
      <c r="V310" s="43" t="s">
        <v>42</v>
      </c>
      <c r="W310" s="44">
        <f>IFERROR(W307/H307,"0")+IFERROR(W308/H308,"0")+IFERROR(W309/H309,"0")</f>
        <v>0</v>
      </c>
      <c r="X310" s="44">
        <f>IFERROR(X307/H307,"0")+IFERROR(X308/H308,"0")+IFERROR(X309/H309,"0")</f>
        <v>0</v>
      </c>
      <c r="Y310" s="44">
        <f>IFERROR(IF(Y307="",0,Y307),"0")+IFERROR(IF(Y308="",0,Y308),"0")+IFERROR(IF(Y309="",0,Y309),"0")</f>
        <v>0</v>
      </c>
      <c r="Z310" s="68"/>
      <c r="AA310" s="68"/>
    </row>
    <row r="311" spans="1:67" x14ac:dyDescent="0.2">
      <c r="A311" s="396"/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408"/>
      <c r="O311" s="405" t="s">
        <v>43</v>
      </c>
      <c r="P311" s="406"/>
      <c r="Q311" s="406"/>
      <c r="R311" s="406"/>
      <c r="S311" s="406"/>
      <c r="T311" s="406"/>
      <c r="U311" s="407"/>
      <c r="V311" s="43" t="s">
        <v>0</v>
      </c>
      <c r="W311" s="44">
        <f>IFERROR(SUM(W307:W309),"0")</f>
        <v>0</v>
      </c>
      <c r="X311" s="44">
        <f>IFERROR(SUM(X307:X309),"0")</f>
        <v>0</v>
      </c>
      <c r="Y311" s="43"/>
      <c r="Z311" s="68"/>
      <c r="AA311" s="68"/>
    </row>
    <row r="312" spans="1:67" ht="14.25" customHeight="1" x14ac:dyDescent="0.25">
      <c r="A312" s="409" t="s">
        <v>104</v>
      </c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409"/>
      <c r="P312" s="409"/>
      <c r="Q312" s="409"/>
      <c r="R312" s="409"/>
      <c r="S312" s="409"/>
      <c r="T312" s="409"/>
      <c r="U312" s="409"/>
      <c r="V312" s="409"/>
      <c r="W312" s="409"/>
      <c r="X312" s="409"/>
      <c r="Y312" s="409"/>
      <c r="Z312" s="67"/>
      <c r="AA312" s="67"/>
    </row>
    <row r="313" spans="1:67" ht="27" customHeight="1" x14ac:dyDescent="0.25">
      <c r="A313" s="64" t="s">
        <v>481</v>
      </c>
      <c r="B313" s="64" t="s">
        <v>482</v>
      </c>
      <c r="C313" s="37">
        <v>4301032015</v>
      </c>
      <c r="D313" s="401">
        <v>4607091383102</v>
      </c>
      <c r="E313" s="401"/>
      <c r="F313" s="63">
        <v>0.17</v>
      </c>
      <c r="G313" s="38">
        <v>15</v>
      </c>
      <c r="H313" s="63">
        <v>2.5499999999999998</v>
      </c>
      <c r="I313" s="63">
        <v>2.9750000000000001</v>
      </c>
      <c r="J313" s="38">
        <v>156</v>
      </c>
      <c r="K313" s="38" t="s">
        <v>81</v>
      </c>
      <c r="L313" s="39" t="s">
        <v>108</v>
      </c>
      <c r="M313" s="39"/>
      <c r="N313" s="38">
        <v>180</v>
      </c>
      <c r="O313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03"/>
      <c r="Q313" s="403"/>
      <c r="R313" s="403"/>
      <c r="S313" s="404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408"/>
      <c r="O314" s="405" t="s">
        <v>43</v>
      </c>
      <c r="P314" s="406"/>
      <c r="Q314" s="406"/>
      <c r="R314" s="406"/>
      <c r="S314" s="406"/>
      <c r="T314" s="406"/>
      <c r="U314" s="407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67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408"/>
      <c r="O315" s="405" t="s">
        <v>43</v>
      </c>
      <c r="P315" s="406"/>
      <c r="Q315" s="406"/>
      <c r="R315" s="406"/>
      <c r="S315" s="406"/>
      <c r="T315" s="406"/>
      <c r="U315" s="407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67" ht="27.75" customHeight="1" x14ac:dyDescent="0.2">
      <c r="A316" s="438" t="s">
        <v>483</v>
      </c>
      <c r="B316" s="438"/>
      <c r="C316" s="438"/>
      <c r="D316" s="438"/>
      <c r="E316" s="438"/>
      <c r="F316" s="438"/>
      <c r="G316" s="438"/>
      <c r="H316" s="438"/>
      <c r="I316" s="438"/>
      <c r="J316" s="438"/>
      <c r="K316" s="438"/>
      <c r="L316" s="438"/>
      <c r="M316" s="438"/>
      <c r="N316" s="438"/>
      <c r="O316" s="438"/>
      <c r="P316" s="438"/>
      <c r="Q316" s="438"/>
      <c r="R316" s="438"/>
      <c r="S316" s="438"/>
      <c r="T316" s="438"/>
      <c r="U316" s="438"/>
      <c r="V316" s="438"/>
      <c r="W316" s="438"/>
      <c r="X316" s="438"/>
      <c r="Y316" s="438"/>
      <c r="Z316" s="55"/>
      <c r="AA316" s="55"/>
    </row>
    <row r="317" spans="1:67" ht="16.5" customHeight="1" x14ac:dyDescent="0.25">
      <c r="A317" s="439" t="s">
        <v>484</v>
      </c>
      <c r="B317" s="439"/>
      <c r="C317" s="439"/>
      <c r="D317" s="439"/>
      <c r="E317" s="439"/>
      <c r="F317" s="439"/>
      <c r="G317" s="439"/>
      <c r="H317" s="439"/>
      <c r="I317" s="439"/>
      <c r="J317" s="439"/>
      <c r="K317" s="439"/>
      <c r="L317" s="439"/>
      <c r="M317" s="439"/>
      <c r="N317" s="439"/>
      <c r="O317" s="439"/>
      <c r="P317" s="439"/>
      <c r="Q317" s="439"/>
      <c r="R317" s="439"/>
      <c r="S317" s="439"/>
      <c r="T317" s="439"/>
      <c r="U317" s="439"/>
      <c r="V317" s="439"/>
      <c r="W317" s="439"/>
      <c r="X317" s="439"/>
      <c r="Y317" s="439"/>
      <c r="Z317" s="66"/>
      <c r="AA317" s="66"/>
    </row>
    <row r="318" spans="1:67" ht="14.25" customHeight="1" x14ac:dyDescent="0.25">
      <c r="A318" s="409" t="s">
        <v>126</v>
      </c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09"/>
      <c r="P318" s="409"/>
      <c r="Q318" s="409"/>
      <c r="R318" s="409"/>
      <c r="S318" s="409"/>
      <c r="T318" s="409"/>
      <c r="U318" s="409"/>
      <c r="V318" s="409"/>
      <c r="W318" s="409"/>
      <c r="X318" s="409"/>
      <c r="Y318" s="409"/>
      <c r="Z318" s="67"/>
      <c r="AA318" s="67"/>
    </row>
    <row r="319" spans="1:67" ht="37.5" customHeight="1" x14ac:dyDescent="0.25">
      <c r="A319" s="64" t="s">
        <v>485</v>
      </c>
      <c r="B319" s="64" t="s">
        <v>486</v>
      </c>
      <c r="C319" s="37">
        <v>4301011875</v>
      </c>
      <c r="D319" s="401">
        <v>4680115884885</v>
      </c>
      <c r="E319" s="401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122</v>
      </c>
      <c r="L319" s="39" t="s">
        <v>80</v>
      </c>
      <c r="M319" s="39"/>
      <c r="N319" s="38">
        <v>60</v>
      </c>
      <c r="O319" s="54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03"/>
      <c r="Q319" s="403"/>
      <c r="R319" s="403"/>
      <c r="S319" s="404"/>
      <c r="T319" s="40" t="s">
        <v>48</v>
      </c>
      <c r="U319" s="40" t="s">
        <v>48</v>
      </c>
      <c r="V319" s="41" t="s">
        <v>0</v>
      </c>
      <c r="W319" s="59">
        <v>0</v>
      </c>
      <c r="X319" s="56">
        <f t="shared" ref="X319:X330" si="64">IFERROR(IF(W319="",0,CEILING((W319/$H319),1)*$H319),"")</f>
        <v>0</v>
      </c>
      <c r="Y319" s="42" t="str">
        <f>IFERROR(IF(X319=0,"",ROUNDUP(X319/H319,0)*0.02175),"")</f>
        <v/>
      </c>
      <c r="Z319" s="69" t="s">
        <v>48</v>
      </c>
      <c r="AA319" s="70" t="s">
        <v>48</v>
      </c>
      <c r="AE319" s="80"/>
      <c r="BB319" s="260" t="s">
        <v>67</v>
      </c>
      <c r="BL319" s="80">
        <f t="shared" ref="BL319:BL330" si="65">IFERROR(W319*I319/H319,"0")</f>
        <v>0</v>
      </c>
      <c r="BM319" s="80">
        <f t="shared" ref="BM319:BM330" si="66">IFERROR(X319*I319/H319,"0")</f>
        <v>0</v>
      </c>
      <c r="BN319" s="80">
        <f t="shared" ref="BN319:BN330" si="67">IFERROR(1/J319*(W319/H319),"0")</f>
        <v>0</v>
      </c>
      <c r="BO319" s="80">
        <f t="shared" ref="BO319:BO330" si="68">IFERROR(1/J319*(X319/H319),"0")</f>
        <v>0</v>
      </c>
    </row>
    <row r="320" spans="1:67" ht="37.5" customHeight="1" x14ac:dyDescent="0.25">
      <c r="A320" s="64" t="s">
        <v>487</v>
      </c>
      <c r="B320" s="64" t="s">
        <v>488</v>
      </c>
      <c r="C320" s="37">
        <v>4301011874</v>
      </c>
      <c r="D320" s="401">
        <v>4680115884892</v>
      </c>
      <c r="E320" s="401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122</v>
      </c>
      <c r="L320" s="39" t="s">
        <v>80</v>
      </c>
      <c r="M320" s="39"/>
      <c r="N320" s="38">
        <v>60</v>
      </c>
      <c r="O320" s="54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03"/>
      <c r="Q320" s="403"/>
      <c r="R320" s="403"/>
      <c r="S320" s="404"/>
      <c r="T320" s="40" t="s">
        <v>48</v>
      </c>
      <c r="U320" s="40" t="s">
        <v>48</v>
      </c>
      <c r="V320" s="41" t="s">
        <v>0</v>
      </c>
      <c r="W320" s="59">
        <v>0</v>
      </c>
      <c r="X320" s="56">
        <f t="shared" si="64"/>
        <v>0</v>
      </c>
      <c r="Y320" s="42" t="str">
        <f>IFERROR(IF(X320=0,"",ROUNDUP(X320/H320,0)*0.02175),"")</f>
        <v/>
      </c>
      <c r="Z320" s="69" t="s">
        <v>48</v>
      </c>
      <c r="AA320" s="70" t="s">
        <v>48</v>
      </c>
      <c r="AE320" s="80"/>
      <c r="BB320" s="261" t="s">
        <v>67</v>
      </c>
      <c r="BL320" s="80">
        <f t="shared" si="65"/>
        <v>0</v>
      </c>
      <c r="BM320" s="80">
        <f t="shared" si="66"/>
        <v>0</v>
      </c>
      <c r="BN320" s="80">
        <f t="shared" si="67"/>
        <v>0</v>
      </c>
      <c r="BO320" s="80">
        <f t="shared" si="68"/>
        <v>0</v>
      </c>
    </row>
    <row r="321" spans="1:67" ht="27" customHeight="1" x14ac:dyDescent="0.25">
      <c r="A321" s="64" t="s">
        <v>489</v>
      </c>
      <c r="B321" s="64" t="s">
        <v>490</v>
      </c>
      <c r="C321" s="37">
        <v>4301011943</v>
      </c>
      <c r="D321" s="401">
        <v>4680115884830</v>
      </c>
      <c r="E321" s="401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122</v>
      </c>
      <c r="L321" s="39" t="s">
        <v>130</v>
      </c>
      <c r="M321" s="39"/>
      <c r="N321" s="38">
        <v>60</v>
      </c>
      <c r="O321" s="5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03"/>
      <c r="Q321" s="403"/>
      <c r="R321" s="403"/>
      <c r="S321" s="404"/>
      <c r="T321" s="40" t="s">
        <v>48</v>
      </c>
      <c r="U321" s="40" t="s">
        <v>48</v>
      </c>
      <c r="V321" s="41" t="s">
        <v>0</v>
      </c>
      <c r="W321" s="59">
        <v>0</v>
      </c>
      <c r="X321" s="56">
        <f t="shared" si="64"/>
        <v>0</v>
      </c>
      <c r="Y321" s="42" t="str">
        <f>IFERROR(IF(X321=0,"",ROUNDUP(X321/H321,0)*0.02039),"")</f>
        <v/>
      </c>
      <c r="Z321" s="69" t="s">
        <v>48</v>
      </c>
      <c r="AA321" s="70" t="s">
        <v>48</v>
      </c>
      <c r="AE321" s="80"/>
      <c r="BB321" s="262" t="s">
        <v>67</v>
      </c>
      <c r="BL321" s="80">
        <f t="shared" si="65"/>
        <v>0</v>
      </c>
      <c r="BM321" s="80">
        <f t="shared" si="66"/>
        <v>0</v>
      </c>
      <c r="BN321" s="80">
        <f t="shared" si="67"/>
        <v>0</v>
      </c>
      <c r="BO321" s="80">
        <f t="shared" si="68"/>
        <v>0</v>
      </c>
    </row>
    <row r="322" spans="1:67" ht="27" customHeight="1" x14ac:dyDescent="0.25">
      <c r="A322" s="64" t="s">
        <v>489</v>
      </c>
      <c r="B322" s="64" t="s">
        <v>491</v>
      </c>
      <c r="C322" s="37">
        <v>4301011867</v>
      </c>
      <c r="D322" s="401">
        <v>4680115884830</v>
      </c>
      <c r="E322" s="401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122</v>
      </c>
      <c r="L322" s="39" t="s">
        <v>80</v>
      </c>
      <c r="M322" s="39"/>
      <c r="N322" s="38">
        <v>60</v>
      </c>
      <c r="O322" s="5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03"/>
      <c r="Q322" s="403"/>
      <c r="R322" s="403"/>
      <c r="S322" s="404"/>
      <c r="T322" s="40" t="s">
        <v>48</v>
      </c>
      <c r="U322" s="40" t="s">
        <v>48</v>
      </c>
      <c r="V322" s="41" t="s">
        <v>0</v>
      </c>
      <c r="W322" s="59">
        <v>0</v>
      </c>
      <c r="X322" s="56">
        <f t="shared" si="64"/>
        <v>0</v>
      </c>
      <c r="Y322" s="42" t="str">
        <f>IFERROR(IF(X322=0,"",ROUNDUP(X322/H322,0)*0.02175),"")</f>
        <v/>
      </c>
      <c r="Z322" s="69" t="s">
        <v>48</v>
      </c>
      <c r="AA322" s="70" t="s">
        <v>48</v>
      </c>
      <c r="AE322" s="80"/>
      <c r="BB322" s="263" t="s">
        <v>67</v>
      </c>
      <c r="BL322" s="80">
        <f t="shared" si="65"/>
        <v>0</v>
      </c>
      <c r="BM322" s="80">
        <f t="shared" si="66"/>
        <v>0</v>
      </c>
      <c r="BN322" s="80">
        <f t="shared" si="67"/>
        <v>0</v>
      </c>
      <c r="BO322" s="80">
        <f t="shared" si="68"/>
        <v>0</v>
      </c>
    </row>
    <row r="323" spans="1:67" ht="27" customHeight="1" x14ac:dyDescent="0.25">
      <c r="A323" s="64" t="s">
        <v>492</v>
      </c>
      <c r="B323" s="64" t="s">
        <v>493</v>
      </c>
      <c r="C323" s="37">
        <v>4301011946</v>
      </c>
      <c r="D323" s="401">
        <v>4680115884847</v>
      </c>
      <c r="E323" s="401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122</v>
      </c>
      <c r="L323" s="39" t="s">
        <v>130</v>
      </c>
      <c r="M323" s="39"/>
      <c r="N323" s="38">
        <v>60</v>
      </c>
      <c r="O323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03"/>
      <c r="Q323" s="403"/>
      <c r="R323" s="403"/>
      <c r="S323" s="404"/>
      <c r="T323" s="40" t="s">
        <v>48</v>
      </c>
      <c r="U323" s="40" t="s">
        <v>48</v>
      </c>
      <c r="V323" s="41" t="s">
        <v>0</v>
      </c>
      <c r="W323" s="59">
        <v>0</v>
      </c>
      <c r="X323" s="56">
        <f t="shared" si="64"/>
        <v>0</v>
      </c>
      <c r="Y323" s="42" t="str">
        <f>IFERROR(IF(X323=0,"",ROUNDUP(X323/H323,0)*0.02039),"")</f>
        <v/>
      </c>
      <c r="Z323" s="69" t="s">
        <v>48</v>
      </c>
      <c r="AA323" s="70" t="s">
        <v>48</v>
      </c>
      <c r="AE323" s="80"/>
      <c r="BB323" s="264" t="s">
        <v>67</v>
      </c>
      <c r="BL323" s="80">
        <f t="shared" si="65"/>
        <v>0</v>
      </c>
      <c r="BM323" s="80">
        <f t="shared" si="66"/>
        <v>0</v>
      </c>
      <c r="BN323" s="80">
        <f t="shared" si="67"/>
        <v>0</v>
      </c>
      <c r="BO323" s="80">
        <f t="shared" si="68"/>
        <v>0</v>
      </c>
    </row>
    <row r="324" spans="1:67" ht="27" customHeight="1" x14ac:dyDescent="0.25">
      <c r="A324" s="64" t="s">
        <v>492</v>
      </c>
      <c r="B324" s="64" t="s">
        <v>494</v>
      </c>
      <c r="C324" s="37">
        <v>4301011869</v>
      </c>
      <c r="D324" s="401">
        <v>4680115884847</v>
      </c>
      <c r="E324" s="401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122</v>
      </c>
      <c r="L324" s="39" t="s">
        <v>80</v>
      </c>
      <c r="M324" s="39"/>
      <c r="N324" s="38">
        <v>60</v>
      </c>
      <c r="O324" s="53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03"/>
      <c r="Q324" s="403"/>
      <c r="R324" s="403"/>
      <c r="S324" s="404"/>
      <c r="T324" s="40" t="s">
        <v>48</v>
      </c>
      <c r="U324" s="40" t="s">
        <v>48</v>
      </c>
      <c r="V324" s="41" t="s">
        <v>0</v>
      </c>
      <c r="W324" s="59">
        <v>0</v>
      </c>
      <c r="X324" s="56">
        <f t="shared" si="64"/>
        <v>0</v>
      </c>
      <c r="Y324" s="42" t="str">
        <f>IFERROR(IF(X324=0,"",ROUNDUP(X324/H324,0)*0.02175),"")</f>
        <v/>
      </c>
      <c r="Z324" s="69" t="s">
        <v>48</v>
      </c>
      <c r="AA324" s="70" t="s">
        <v>48</v>
      </c>
      <c r="AE324" s="80"/>
      <c r="BB324" s="265" t="s">
        <v>67</v>
      </c>
      <c r="BL324" s="80">
        <f t="shared" si="65"/>
        <v>0</v>
      </c>
      <c r="BM324" s="80">
        <f t="shared" si="66"/>
        <v>0</v>
      </c>
      <c r="BN324" s="80">
        <f t="shared" si="67"/>
        <v>0</v>
      </c>
      <c r="BO324" s="80">
        <f t="shared" si="68"/>
        <v>0</v>
      </c>
    </row>
    <row r="325" spans="1:67" ht="27" customHeight="1" x14ac:dyDescent="0.25">
      <c r="A325" s="64" t="s">
        <v>495</v>
      </c>
      <c r="B325" s="64" t="s">
        <v>496</v>
      </c>
      <c r="C325" s="37">
        <v>4301011947</v>
      </c>
      <c r="D325" s="401">
        <v>4680115884854</v>
      </c>
      <c r="E325" s="401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122</v>
      </c>
      <c r="L325" s="39" t="s">
        <v>130</v>
      </c>
      <c r="M325" s="39"/>
      <c r="N325" s="38">
        <v>60</v>
      </c>
      <c r="O325" s="5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03"/>
      <c r="Q325" s="403"/>
      <c r="R325" s="403"/>
      <c r="S325" s="404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si="64"/>
        <v>0</v>
      </c>
      <c r="Y325" s="42" t="str">
        <f>IFERROR(IF(X325=0,"",ROUNDUP(X325/H325,0)*0.02039),"")</f>
        <v/>
      </c>
      <c r="Z325" s="69" t="s">
        <v>48</v>
      </c>
      <c r="AA325" s="70" t="s">
        <v>48</v>
      </c>
      <c r="AE325" s="80"/>
      <c r="BB325" s="266" t="s">
        <v>67</v>
      </c>
      <c r="BL325" s="80">
        <f t="shared" si="65"/>
        <v>0</v>
      </c>
      <c r="BM325" s="80">
        <f t="shared" si="66"/>
        <v>0</v>
      </c>
      <c r="BN325" s="80">
        <f t="shared" si="67"/>
        <v>0</v>
      </c>
      <c r="BO325" s="80">
        <f t="shared" si="68"/>
        <v>0</v>
      </c>
    </row>
    <row r="326" spans="1:67" ht="27" customHeight="1" x14ac:dyDescent="0.25">
      <c r="A326" s="64" t="s">
        <v>495</v>
      </c>
      <c r="B326" s="64" t="s">
        <v>497</v>
      </c>
      <c r="C326" s="37">
        <v>4301011870</v>
      </c>
      <c r="D326" s="401">
        <v>4680115884854</v>
      </c>
      <c r="E326" s="401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122</v>
      </c>
      <c r="L326" s="39" t="s">
        <v>80</v>
      </c>
      <c r="M326" s="39"/>
      <c r="N326" s="38">
        <v>60</v>
      </c>
      <c r="O326" s="5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03"/>
      <c r="Q326" s="403"/>
      <c r="R326" s="403"/>
      <c r="S326" s="404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64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si="65"/>
        <v>0</v>
      </c>
      <c r="BM326" s="80">
        <f t="shared" si="66"/>
        <v>0</v>
      </c>
      <c r="BN326" s="80">
        <f t="shared" si="67"/>
        <v>0</v>
      </c>
      <c r="BO326" s="80">
        <f t="shared" si="68"/>
        <v>0</v>
      </c>
    </row>
    <row r="327" spans="1:67" ht="37.5" customHeight="1" x14ac:dyDescent="0.25">
      <c r="A327" s="64" t="s">
        <v>498</v>
      </c>
      <c r="B327" s="64" t="s">
        <v>499</v>
      </c>
      <c r="C327" s="37">
        <v>4301011871</v>
      </c>
      <c r="D327" s="401">
        <v>4680115884908</v>
      </c>
      <c r="E327" s="401"/>
      <c r="F327" s="63">
        <v>0.4</v>
      </c>
      <c r="G327" s="38">
        <v>10</v>
      </c>
      <c r="H327" s="63">
        <v>4</v>
      </c>
      <c r="I327" s="63">
        <v>4.21</v>
      </c>
      <c r="J327" s="38">
        <v>120</v>
      </c>
      <c r="K327" s="38" t="s">
        <v>81</v>
      </c>
      <c r="L327" s="39" t="s">
        <v>80</v>
      </c>
      <c r="M327" s="39"/>
      <c r="N327" s="38">
        <v>60</v>
      </c>
      <c r="O327" s="53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03"/>
      <c r="Q327" s="403"/>
      <c r="R327" s="403"/>
      <c r="S327" s="404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64"/>
        <v>0</v>
      </c>
      <c r="Y327" s="42" t="str">
        <f>IFERROR(IF(X327=0,"",ROUNDUP(X327/H327,0)*0.00937),"")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65"/>
        <v>0</v>
      </c>
      <c r="BM327" s="80">
        <f t="shared" si="66"/>
        <v>0</v>
      </c>
      <c r="BN327" s="80">
        <f t="shared" si="67"/>
        <v>0</v>
      </c>
      <c r="BO327" s="80">
        <f t="shared" si="68"/>
        <v>0</v>
      </c>
    </row>
    <row r="328" spans="1:67" ht="27" customHeight="1" x14ac:dyDescent="0.25">
      <c r="A328" s="64" t="s">
        <v>500</v>
      </c>
      <c r="B328" s="64" t="s">
        <v>501</v>
      </c>
      <c r="C328" s="37">
        <v>4301011868</v>
      </c>
      <c r="D328" s="401">
        <v>4680115884861</v>
      </c>
      <c r="E328" s="401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81</v>
      </c>
      <c r="L328" s="39" t="s">
        <v>80</v>
      </c>
      <c r="M328" s="39"/>
      <c r="N328" s="38">
        <v>60</v>
      </c>
      <c r="O328" s="5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03"/>
      <c r="Q328" s="403"/>
      <c r="R328" s="403"/>
      <c r="S328" s="404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64"/>
        <v>0</v>
      </c>
      <c r="Y328" s="42" t="str">
        <f>IFERROR(IF(X328=0,"",ROUNDUP(X328/H328,0)*0.00937),"")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65"/>
        <v>0</v>
      </c>
      <c r="BM328" s="80">
        <f t="shared" si="66"/>
        <v>0</v>
      </c>
      <c r="BN328" s="80">
        <f t="shared" si="67"/>
        <v>0</v>
      </c>
      <c r="BO328" s="80">
        <f t="shared" si="68"/>
        <v>0</v>
      </c>
    </row>
    <row r="329" spans="1:67" ht="27" customHeight="1" x14ac:dyDescent="0.25">
      <c r="A329" s="64" t="s">
        <v>502</v>
      </c>
      <c r="B329" s="64" t="s">
        <v>503</v>
      </c>
      <c r="C329" s="37">
        <v>4301011952</v>
      </c>
      <c r="D329" s="401">
        <v>4680115884922</v>
      </c>
      <c r="E329" s="401"/>
      <c r="F329" s="63">
        <v>0.5</v>
      </c>
      <c r="G329" s="38">
        <v>10</v>
      </c>
      <c r="H329" s="63">
        <v>5</v>
      </c>
      <c r="I329" s="63">
        <v>5.21</v>
      </c>
      <c r="J329" s="38">
        <v>120</v>
      </c>
      <c r="K329" s="38" t="s">
        <v>81</v>
      </c>
      <c r="L329" s="39" t="s">
        <v>80</v>
      </c>
      <c r="M329" s="39"/>
      <c r="N329" s="38">
        <v>60</v>
      </c>
      <c r="O329" s="5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03"/>
      <c r="Q329" s="403"/>
      <c r="R329" s="403"/>
      <c r="S329" s="404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64"/>
        <v>0</v>
      </c>
      <c r="Y329" s="42" t="str">
        <f>IFERROR(IF(X329=0,"",ROUNDUP(X329/H329,0)*0.00937),"")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65"/>
        <v>0</v>
      </c>
      <c r="BM329" s="80">
        <f t="shared" si="66"/>
        <v>0</v>
      </c>
      <c r="BN329" s="80">
        <f t="shared" si="67"/>
        <v>0</v>
      </c>
      <c r="BO329" s="80">
        <f t="shared" si="68"/>
        <v>0</v>
      </c>
    </row>
    <row r="330" spans="1:67" ht="27" customHeight="1" x14ac:dyDescent="0.25">
      <c r="A330" s="64" t="s">
        <v>504</v>
      </c>
      <c r="B330" s="64" t="s">
        <v>505</v>
      </c>
      <c r="C330" s="37">
        <v>4301011433</v>
      </c>
      <c r="D330" s="401">
        <v>4680115882638</v>
      </c>
      <c r="E330" s="401"/>
      <c r="F330" s="63">
        <v>0.4</v>
      </c>
      <c r="G330" s="38">
        <v>10</v>
      </c>
      <c r="H330" s="63">
        <v>4</v>
      </c>
      <c r="I330" s="63">
        <v>4.24</v>
      </c>
      <c r="J330" s="38">
        <v>120</v>
      </c>
      <c r="K330" s="38" t="s">
        <v>81</v>
      </c>
      <c r="L330" s="39" t="s">
        <v>121</v>
      </c>
      <c r="M330" s="39"/>
      <c r="N330" s="38">
        <v>90</v>
      </c>
      <c r="O330" s="53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03"/>
      <c r="Q330" s="403"/>
      <c r="R330" s="403"/>
      <c r="S330" s="404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4"/>
        <v>0</v>
      </c>
      <c r="Y330" s="42" t="str">
        <f>IFERROR(IF(X330=0,"",ROUNDUP(X330/H330,0)*0.00937),"")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65"/>
        <v>0</v>
      </c>
      <c r="BM330" s="80">
        <f t="shared" si="66"/>
        <v>0</v>
      </c>
      <c r="BN330" s="80">
        <f t="shared" si="67"/>
        <v>0</v>
      </c>
      <c r="BO330" s="80">
        <f t="shared" si="68"/>
        <v>0</v>
      </c>
    </row>
    <row r="331" spans="1:67" x14ac:dyDescent="0.2">
      <c r="A331" s="396"/>
      <c r="B331" s="396"/>
      <c r="C331" s="396"/>
      <c r="D331" s="396"/>
      <c r="E331" s="396"/>
      <c r="F331" s="396"/>
      <c r="G331" s="396"/>
      <c r="H331" s="396"/>
      <c r="I331" s="396"/>
      <c r="J331" s="396"/>
      <c r="K331" s="396"/>
      <c r="L331" s="396"/>
      <c r="M331" s="396"/>
      <c r="N331" s="408"/>
      <c r="O331" s="405" t="s">
        <v>43</v>
      </c>
      <c r="P331" s="406"/>
      <c r="Q331" s="406"/>
      <c r="R331" s="406"/>
      <c r="S331" s="406"/>
      <c r="T331" s="406"/>
      <c r="U331" s="407"/>
      <c r="V331" s="43" t="s">
        <v>42</v>
      </c>
      <c r="W331" s="44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0</v>
      </c>
      <c r="X331" s="44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0</v>
      </c>
      <c r="Y331" s="44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</v>
      </c>
      <c r="Z331" s="68"/>
      <c r="AA331" s="68"/>
    </row>
    <row r="332" spans="1:67" x14ac:dyDescent="0.2">
      <c r="A332" s="396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408"/>
      <c r="O332" s="405" t="s">
        <v>43</v>
      </c>
      <c r="P332" s="406"/>
      <c r="Q332" s="406"/>
      <c r="R332" s="406"/>
      <c r="S332" s="406"/>
      <c r="T332" s="406"/>
      <c r="U332" s="407"/>
      <c r="V332" s="43" t="s">
        <v>0</v>
      </c>
      <c r="W332" s="44">
        <f>IFERROR(SUM(W319:W330),"0")</f>
        <v>0</v>
      </c>
      <c r="X332" s="44">
        <f>IFERROR(SUM(X319:X330),"0")</f>
        <v>0</v>
      </c>
      <c r="Y332" s="43"/>
      <c r="Z332" s="68"/>
      <c r="AA332" s="68"/>
    </row>
    <row r="333" spans="1:67" ht="14.25" customHeight="1" x14ac:dyDescent="0.25">
      <c r="A333" s="409" t="s">
        <v>118</v>
      </c>
      <c r="B333" s="409"/>
      <c r="C333" s="409"/>
      <c r="D333" s="409"/>
      <c r="E333" s="409"/>
      <c r="F333" s="409"/>
      <c r="G333" s="409"/>
      <c r="H333" s="409"/>
      <c r="I333" s="409"/>
      <c r="J333" s="409"/>
      <c r="K333" s="409"/>
      <c r="L333" s="409"/>
      <c r="M333" s="409"/>
      <c r="N333" s="409"/>
      <c r="O333" s="409"/>
      <c r="P333" s="409"/>
      <c r="Q333" s="409"/>
      <c r="R333" s="409"/>
      <c r="S333" s="409"/>
      <c r="T333" s="409"/>
      <c r="U333" s="409"/>
      <c r="V333" s="409"/>
      <c r="W333" s="409"/>
      <c r="X333" s="409"/>
      <c r="Y333" s="409"/>
      <c r="Z333" s="67"/>
      <c r="AA333" s="67"/>
    </row>
    <row r="334" spans="1:67" ht="27" customHeight="1" x14ac:dyDescent="0.25">
      <c r="A334" s="64" t="s">
        <v>506</v>
      </c>
      <c r="B334" s="64" t="s">
        <v>507</v>
      </c>
      <c r="C334" s="37">
        <v>4301020178</v>
      </c>
      <c r="D334" s="401">
        <v>4607091383980</v>
      </c>
      <c r="E334" s="401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122</v>
      </c>
      <c r="L334" s="39" t="s">
        <v>121</v>
      </c>
      <c r="M334" s="39"/>
      <c r="N334" s="38">
        <v>50</v>
      </c>
      <c r="O334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03"/>
      <c r="Q334" s="403"/>
      <c r="R334" s="403"/>
      <c r="S334" s="404"/>
      <c r="T334" s="40" t="s">
        <v>48</v>
      </c>
      <c r="U334" s="40" t="s">
        <v>48</v>
      </c>
      <c r="V334" s="41" t="s">
        <v>0</v>
      </c>
      <c r="W334" s="59">
        <v>0</v>
      </c>
      <c r="X334" s="56">
        <f>IFERROR(IF(W334="",0,CEILING((W334/$H334),1)*$H334),"")</f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>IFERROR(W334*I334/H334,"0")</f>
        <v>0</v>
      </c>
      <c r="BM334" s="80">
        <f>IFERROR(X334*I334/H334,"0")</f>
        <v>0</v>
      </c>
      <c r="BN334" s="80">
        <f>IFERROR(1/J334*(W334/H334),"0")</f>
        <v>0</v>
      </c>
      <c r="BO334" s="80">
        <f>IFERROR(1/J334*(X334/H334),"0")</f>
        <v>0</v>
      </c>
    </row>
    <row r="335" spans="1:67" ht="16.5" customHeight="1" x14ac:dyDescent="0.25">
      <c r="A335" s="64" t="s">
        <v>508</v>
      </c>
      <c r="B335" s="64" t="s">
        <v>509</v>
      </c>
      <c r="C335" s="37">
        <v>4301020270</v>
      </c>
      <c r="D335" s="401">
        <v>4680115883314</v>
      </c>
      <c r="E335" s="401"/>
      <c r="F335" s="63">
        <v>1.35</v>
      </c>
      <c r="G335" s="38">
        <v>8</v>
      </c>
      <c r="H335" s="63">
        <v>10.8</v>
      </c>
      <c r="I335" s="63">
        <v>11.28</v>
      </c>
      <c r="J335" s="38">
        <v>56</v>
      </c>
      <c r="K335" s="38" t="s">
        <v>122</v>
      </c>
      <c r="L335" s="39" t="s">
        <v>141</v>
      </c>
      <c r="M335" s="39"/>
      <c r="N335" s="38">
        <v>50</v>
      </c>
      <c r="O335" s="52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03"/>
      <c r="Q335" s="403"/>
      <c r="R335" s="403"/>
      <c r="S335" s="404"/>
      <c r="T335" s="40" t="s">
        <v>48</v>
      </c>
      <c r="U335" s="40" t="s">
        <v>48</v>
      </c>
      <c r="V335" s="41" t="s">
        <v>0</v>
      </c>
      <c r="W335" s="59">
        <v>0</v>
      </c>
      <c r="X335" s="56">
        <f>IFERROR(IF(W335="",0,CEILING((W335/$H335),1)*$H335),"")</f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>IFERROR(W335*I335/H335,"0")</f>
        <v>0</v>
      </c>
      <c r="BM335" s="80">
        <f>IFERROR(X335*I335/H335,"0")</f>
        <v>0</v>
      </c>
      <c r="BN335" s="80">
        <f>IFERROR(1/J335*(W335/H335),"0")</f>
        <v>0</v>
      </c>
      <c r="BO335" s="80">
        <f>IFERROR(1/J335*(X335/H335),"0")</f>
        <v>0</v>
      </c>
    </row>
    <row r="336" spans="1:67" ht="27" customHeight="1" x14ac:dyDescent="0.25">
      <c r="A336" s="64" t="s">
        <v>510</v>
      </c>
      <c r="B336" s="64" t="s">
        <v>511</v>
      </c>
      <c r="C336" s="37">
        <v>4301020179</v>
      </c>
      <c r="D336" s="401">
        <v>4607091384178</v>
      </c>
      <c r="E336" s="401"/>
      <c r="F336" s="63">
        <v>0.4</v>
      </c>
      <c r="G336" s="38">
        <v>10</v>
      </c>
      <c r="H336" s="63">
        <v>4</v>
      </c>
      <c r="I336" s="63">
        <v>4.24</v>
      </c>
      <c r="J336" s="38">
        <v>120</v>
      </c>
      <c r="K336" s="38" t="s">
        <v>81</v>
      </c>
      <c r="L336" s="39" t="s">
        <v>121</v>
      </c>
      <c r="M336" s="39"/>
      <c r="N336" s="38">
        <v>50</v>
      </c>
      <c r="O336" s="5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03"/>
      <c r="Q336" s="403"/>
      <c r="R336" s="403"/>
      <c r="S336" s="404"/>
      <c r="T336" s="40" t="s">
        <v>48</v>
      </c>
      <c r="U336" s="40" t="s">
        <v>48</v>
      </c>
      <c r="V336" s="41" t="s">
        <v>0</v>
      </c>
      <c r="W336" s="59">
        <v>0</v>
      </c>
      <c r="X336" s="56">
        <f>IFERROR(IF(W336="",0,CEILING((W336/$H336),1)*$H336),"")</f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>IFERROR(W336*I336/H336,"0")</f>
        <v>0</v>
      </c>
      <c r="BM336" s="80">
        <f>IFERROR(X336*I336/H336,"0")</f>
        <v>0</v>
      </c>
      <c r="BN336" s="80">
        <f>IFERROR(1/J336*(W336/H336),"0")</f>
        <v>0</v>
      </c>
      <c r="BO336" s="80">
        <f>IFERROR(1/J336*(X336/H336),"0")</f>
        <v>0</v>
      </c>
    </row>
    <row r="337" spans="1:67" x14ac:dyDescent="0.2">
      <c r="A337" s="396"/>
      <c r="B337" s="396"/>
      <c r="C337" s="396"/>
      <c r="D337" s="396"/>
      <c r="E337" s="396"/>
      <c r="F337" s="396"/>
      <c r="G337" s="396"/>
      <c r="H337" s="396"/>
      <c r="I337" s="396"/>
      <c r="J337" s="396"/>
      <c r="K337" s="396"/>
      <c r="L337" s="396"/>
      <c r="M337" s="396"/>
      <c r="N337" s="408"/>
      <c r="O337" s="405" t="s">
        <v>43</v>
      </c>
      <c r="P337" s="406"/>
      <c r="Q337" s="406"/>
      <c r="R337" s="406"/>
      <c r="S337" s="406"/>
      <c r="T337" s="406"/>
      <c r="U337" s="407"/>
      <c r="V337" s="43" t="s">
        <v>42</v>
      </c>
      <c r="W337" s="44">
        <f>IFERROR(W334/H334,"0")+IFERROR(W335/H335,"0")+IFERROR(W336/H336,"0")</f>
        <v>0</v>
      </c>
      <c r="X337" s="44">
        <f>IFERROR(X334/H334,"0")+IFERROR(X335/H335,"0")+IFERROR(X336/H336,"0")</f>
        <v>0</v>
      </c>
      <c r="Y337" s="44">
        <f>IFERROR(IF(Y334="",0,Y334),"0")+IFERROR(IF(Y335="",0,Y335),"0")+IFERROR(IF(Y336="",0,Y336),"0")</f>
        <v>0</v>
      </c>
      <c r="Z337" s="68"/>
      <c r="AA337" s="68"/>
    </row>
    <row r="338" spans="1:67" x14ac:dyDescent="0.2">
      <c r="A338" s="396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408"/>
      <c r="O338" s="405" t="s">
        <v>43</v>
      </c>
      <c r="P338" s="406"/>
      <c r="Q338" s="406"/>
      <c r="R338" s="406"/>
      <c r="S338" s="406"/>
      <c r="T338" s="406"/>
      <c r="U338" s="407"/>
      <c r="V338" s="43" t="s">
        <v>0</v>
      </c>
      <c r="W338" s="44">
        <f>IFERROR(SUM(W334:W336),"0")</f>
        <v>0</v>
      </c>
      <c r="X338" s="44">
        <f>IFERROR(SUM(X334:X336),"0")</f>
        <v>0</v>
      </c>
      <c r="Y338" s="43"/>
      <c r="Z338" s="68"/>
      <c r="AA338" s="68"/>
    </row>
    <row r="339" spans="1:67" ht="14.25" customHeight="1" x14ac:dyDescent="0.25">
      <c r="A339" s="409" t="s">
        <v>85</v>
      </c>
      <c r="B339" s="409"/>
      <c r="C339" s="409"/>
      <c r="D339" s="409"/>
      <c r="E339" s="409"/>
      <c r="F339" s="409"/>
      <c r="G339" s="409"/>
      <c r="H339" s="409"/>
      <c r="I339" s="409"/>
      <c r="J339" s="409"/>
      <c r="K339" s="409"/>
      <c r="L339" s="409"/>
      <c r="M339" s="409"/>
      <c r="N339" s="409"/>
      <c r="O339" s="409"/>
      <c r="P339" s="409"/>
      <c r="Q339" s="409"/>
      <c r="R339" s="409"/>
      <c r="S339" s="409"/>
      <c r="T339" s="409"/>
      <c r="U339" s="409"/>
      <c r="V339" s="409"/>
      <c r="W339" s="409"/>
      <c r="X339" s="409"/>
      <c r="Y339" s="409"/>
      <c r="Z339" s="67"/>
      <c r="AA339" s="67"/>
    </row>
    <row r="340" spans="1:67" ht="27" customHeight="1" x14ac:dyDescent="0.25">
      <c r="A340" s="64" t="s">
        <v>512</v>
      </c>
      <c r="B340" s="64" t="s">
        <v>513</v>
      </c>
      <c r="C340" s="37">
        <v>4301051560</v>
      </c>
      <c r="D340" s="401">
        <v>4607091383928</v>
      </c>
      <c r="E340" s="401"/>
      <c r="F340" s="63">
        <v>1.3</v>
      </c>
      <c r="G340" s="38">
        <v>6</v>
      </c>
      <c r="H340" s="63">
        <v>7.8</v>
      </c>
      <c r="I340" s="63">
        <v>8.3699999999999992</v>
      </c>
      <c r="J340" s="38">
        <v>56</v>
      </c>
      <c r="K340" s="38" t="s">
        <v>122</v>
      </c>
      <c r="L340" s="39" t="s">
        <v>141</v>
      </c>
      <c r="M340" s="39"/>
      <c r="N340" s="38">
        <v>40</v>
      </c>
      <c r="O340" s="5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03"/>
      <c r="Q340" s="403"/>
      <c r="R340" s="403"/>
      <c r="S340" s="404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5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27" customHeight="1" x14ac:dyDescent="0.25">
      <c r="A341" s="64" t="s">
        <v>512</v>
      </c>
      <c r="B341" s="64" t="s">
        <v>514</v>
      </c>
      <c r="C341" s="37">
        <v>4301051639</v>
      </c>
      <c r="D341" s="401">
        <v>4607091383928</v>
      </c>
      <c r="E341" s="401"/>
      <c r="F341" s="63">
        <v>1.3</v>
      </c>
      <c r="G341" s="38">
        <v>6</v>
      </c>
      <c r="H341" s="63">
        <v>7.8</v>
      </c>
      <c r="I341" s="63">
        <v>8.3699999999999992</v>
      </c>
      <c r="J341" s="38">
        <v>56</v>
      </c>
      <c r="K341" s="38" t="s">
        <v>122</v>
      </c>
      <c r="L341" s="39" t="s">
        <v>80</v>
      </c>
      <c r="M341" s="39"/>
      <c r="N341" s="38">
        <v>40</v>
      </c>
      <c r="O341" s="53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03"/>
      <c r="Q341" s="403"/>
      <c r="R341" s="403"/>
      <c r="S341" s="404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6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27" customHeight="1" x14ac:dyDescent="0.25">
      <c r="A342" s="64" t="s">
        <v>515</v>
      </c>
      <c r="B342" s="64" t="s">
        <v>516</v>
      </c>
      <c r="C342" s="37">
        <v>4301051636</v>
      </c>
      <c r="D342" s="401">
        <v>4607091384260</v>
      </c>
      <c r="E342" s="401"/>
      <c r="F342" s="63">
        <v>1.3</v>
      </c>
      <c r="G342" s="38">
        <v>6</v>
      </c>
      <c r="H342" s="63">
        <v>7.8</v>
      </c>
      <c r="I342" s="63">
        <v>8.3640000000000008</v>
      </c>
      <c r="J342" s="38">
        <v>56</v>
      </c>
      <c r="K342" s="38" t="s">
        <v>122</v>
      </c>
      <c r="L342" s="39" t="s">
        <v>80</v>
      </c>
      <c r="M342" s="39"/>
      <c r="N342" s="38">
        <v>40</v>
      </c>
      <c r="O342" s="52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03"/>
      <c r="Q342" s="403"/>
      <c r="R342" s="403"/>
      <c r="S342" s="404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7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408"/>
      <c r="O343" s="405" t="s">
        <v>43</v>
      </c>
      <c r="P343" s="406"/>
      <c r="Q343" s="406"/>
      <c r="R343" s="406"/>
      <c r="S343" s="406"/>
      <c r="T343" s="406"/>
      <c r="U343" s="407"/>
      <c r="V343" s="43" t="s">
        <v>42</v>
      </c>
      <c r="W343" s="44">
        <f>IFERROR(W340/H340,"0")+IFERROR(W341/H341,"0")+IFERROR(W342/H342,"0")</f>
        <v>0</v>
      </c>
      <c r="X343" s="44">
        <f>IFERROR(X340/H340,"0")+IFERROR(X341/H341,"0")+IFERROR(X342/H342,"0")</f>
        <v>0</v>
      </c>
      <c r="Y343" s="44">
        <f>IFERROR(IF(Y340="",0,Y340),"0")+IFERROR(IF(Y341="",0,Y341),"0")+IFERROR(IF(Y342="",0,Y342),"0")</f>
        <v>0</v>
      </c>
      <c r="Z343" s="68"/>
      <c r="AA343" s="68"/>
    </row>
    <row r="344" spans="1:67" x14ac:dyDescent="0.2">
      <c r="A344" s="396"/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408"/>
      <c r="O344" s="405" t="s">
        <v>43</v>
      </c>
      <c r="P344" s="406"/>
      <c r="Q344" s="406"/>
      <c r="R344" s="406"/>
      <c r="S344" s="406"/>
      <c r="T344" s="406"/>
      <c r="U344" s="407"/>
      <c r="V344" s="43" t="s">
        <v>0</v>
      </c>
      <c r="W344" s="44">
        <f>IFERROR(SUM(W340:W342),"0")</f>
        <v>0</v>
      </c>
      <c r="X344" s="44">
        <f>IFERROR(SUM(X340:X342),"0")</f>
        <v>0</v>
      </c>
      <c r="Y344" s="43"/>
      <c r="Z344" s="68"/>
      <c r="AA344" s="68"/>
    </row>
    <row r="345" spans="1:67" ht="14.25" customHeight="1" x14ac:dyDescent="0.25">
      <c r="A345" s="409" t="s">
        <v>228</v>
      </c>
      <c r="B345" s="409"/>
      <c r="C345" s="409"/>
      <c r="D345" s="409"/>
      <c r="E345" s="409"/>
      <c r="F345" s="409"/>
      <c r="G345" s="409"/>
      <c r="H345" s="409"/>
      <c r="I345" s="409"/>
      <c r="J345" s="409"/>
      <c r="K345" s="409"/>
      <c r="L345" s="409"/>
      <c r="M345" s="409"/>
      <c r="N345" s="409"/>
      <c r="O345" s="409"/>
      <c r="P345" s="409"/>
      <c r="Q345" s="409"/>
      <c r="R345" s="409"/>
      <c r="S345" s="409"/>
      <c r="T345" s="409"/>
      <c r="U345" s="409"/>
      <c r="V345" s="409"/>
      <c r="W345" s="409"/>
      <c r="X345" s="409"/>
      <c r="Y345" s="409"/>
      <c r="Z345" s="67"/>
      <c r="AA345" s="67"/>
    </row>
    <row r="346" spans="1:67" ht="16.5" customHeight="1" x14ac:dyDescent="0.25">
      <c r="A346" s="64" t="s">
        <v>517</v>
      </c>
      <c r="B346" s="64" t="s">
        <v>518</v>
      </c>
      <c r="C346" s="37">
        <v>4301060314</v>
      </c>
      <c r="D346" s="401">
        <v>4607091384673</v>
      </c>
      <c r="E346" s="40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122</v>
      </c>
      <c r="L346" s="39" t="s">
        <v>80</v>
      </c>
      <c r="M346" s="39"/>
      <c r="N346" s="38">
        <v>30</v>
      </c>
      <c r="O346" s="5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03"/>
      <c r="Q346" s="403"/>
      <c r="R346" s="403"/>
      <c r="S346" s="404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8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16.5" customHeight="1" x14ac:dyDescent="0.25">
      <c r="A347" s="64" t="s">
        <v>517</v>
      </c>
      <c r="B347" s="64" t="s">
        <v>519</v>
      </c>
      <c r="C347" s="37">
        <v>4301060345</v>
      </c>
      <c r="D347" s="401">
        <v>4607091384673</v>
      </c>
      <c r="E347" s="401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122</v>
      </c>
      <c r="L347" s="39" t="s">
        <v>80</v>
      </c>
      <c r="M347" s="39"/>
      <c r="N347" s="38">
        <v>30</v>
      </c>
      <c r="O347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03"/>
      <c r="Q347" s="403"/>
      <c r="R347" s="403"/>
      <c r="S347" s="404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79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408"/>
      <c r="O348" s="405" t="s">
        <v>43</v>
      </c>
      <c r="P348" s="406"/>
      <c r="Q348" s="406"/>
      <c r="R348" s="406"/>
      <c r="S348" s="406"/>
      <c r="T348" s="406"/>
      <c r="U348" s="407"/>
      <c r="V348" s="43" t="s">
        <v>42</v>
      </c>
      <c r="W348" s="44">
        <f>IFERROR(W346/H346,"0")+IFERROR(W347/H347,"0")</f>
        <v>0</v>
      </c>
      <c r="X348" s="44">
        <f>IFERROR(X346/H346,"0")+IFERROR(X347/H347,"0")</f>
        <v>0</v>
      </c>
      <c r="Y348" s="44">
        <f>IFERROR(IF(Y346="",0,Y346),"0")+IFERROR(IF(Y347="",0,Y347),"0")</f>
        <v>0</v>
      </c>
      <c r="Z348" s="68"/>
      <c r="AA348" s="68"/>
    </row>
    <row r="349" spans="1:67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408"/>
      <c r="O349" s="405" t="s">
        <v>43</v>
      </c>
      <c r="P349" s="406"/>
      <c r="Q349" s="406"/>
      <c r="R349" s="406"/>
      <c r="S349" s="406"/>
      <c r="T349" s="406"/>
      <c r="U349" s="407"/>
      <c r="V349" s="43" t="s">
        <v>0</v>
      </c>
      <c r="W349" s="44">
        <f>IFERROR(SUM(W346:W347),"0")</f>
        <v>0</v>
      </c>
      <c r="X349" s="44">
        <f>IFERROR(SUM(X346:X347),"0")</f>
        <v>0</v>
      </c>
      <c r="Y349" s="43"/>
      <c r="Z349" s="68"/>
      <c r="AA349" s="68"/>
    </row>
    <row r="350" spans="1:67" ht="16.5" customHeight="1" x14ac:dyDescent="0.25">
      <c r="A350" s="439" t="s">
        <v>520</v>
      </c>
      <c r="B350" s="439"/>
      <c r="C350" s="439"/>
      <c r="D350" s="439"/>
      <c r="E350" s="439"/>
      <c r="F350" s="439"/>
      <c r="G350" s="439"/>
      <c r="H350" s="439"/>
      <c r="I350" s="439"/>
      <c r="J350" s="439"/>
      <c r="K350" s="439"/>
      <c r="L350" s="439"/>
      <c r="M350" s="439"/>
      <c r="N350" s="439"/>
      <c r="O350" s="439"/>
      <c r="P350" s="439"/>
      <c r="Q350" s="439"/>
      <c r="R350" s="439"/>
      <c r="S350" s="439"/>
      <c r="T350" s="439"/>
      <c r="U350" s="439"/>
      <c r="V350" s="439"/>
      <c r="W350" s="439"/>
      <c r="X350" s="439"/>
      <c r="Y350" s="439"/>
      <c r="Z350" s="66"/>
      <c r="AA350" s="66"/>
    </row>
    <row r="351" spans="1:67" ht="14.25" customHeight="1" x14ac:dyDescent="0.25">
      <c r="A351" s="409" t="s">
        <v>126</v>
      </c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09"/>
      <c r="O351" s="409"/>
      <c r="P351" s="409"/>
      <c r="Q351" s="409"/>
      <c r="R351" s="409"/>
      <c r="S351" s="409"/>
      <c r="T351" s="409"/>
      <c r="U351" s="409"/>
      <c r="V351" s="409"/>
      <c r="W351" s="409"/>
      <c r="X351" s="409"/>
      <c r="Y351" s="409"/>
      <c r="Z351" s="67"/>
      <c r="AA351" s="67"/>
    </row>
    <row r="352" spans="1:67" ht="37.5" customHeight="1" x14ac:dyDescent="0.25">
      <c r="A352" s="64" t="s">
        <v>521</v>
      </c>
      <c r="B352" s="64" t="s">
        <v>522</v>
      </c>
      <c r="C352" s="37">
        <v>4301011324</v>
      </c>
      <c r="D352" s="401">
        <v>4607091384185</v>
      </c>
      <c r="E352" s="401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122</v>
      </c>
      <c r="L352" s="39" t="s">
        <v>80</v>
      </c>
      <c r="M352" s="39"/>
      <c r="N352" s="38">
        <v>60</v>
      </c>
      <c r="O352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03"/>
      <c r="Q352" s="403"/>
      <c r="R352" s="403"/>
      <c r="S352" s="404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0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37.5" customHeight="1" x14ac:dyDescent="0.25">
      <c r="A353" s="64" t="s">
        <v>523</v>
      </c>
      <c r="B353" s="64" t="s">
        <v>524</v>
      </c>
      <c r="C353" s="37">
        <v>4301011312</v>
      </c>
      <c r="D353" s="401">
        <v>4607091384192</v>
      </c>
      <c r="E353" s="401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122</v>
      </c>
      <c r="L353" s="39" t="s">
        <v>121</v>
      </c>
      <c r="M353" s="39"/>
      <c r="N353" s="38">
        <v>60</v>
      </c>
      <c r="O353" s="5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03"/>
      <c r="Q353" s="403"/>
      <c r="R353" s="403"/>
      <c r="S353" s="404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1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525</v>
      </c>
      <c r="B354" s="64" t="s">
        <v>526</v>
      </c>
      <c r="C354" s="37">
        <v>4301011483</v>
      </c>
      <c r="D354" s="401">
        <v>4680115881907</v>
      </c>
      <c r="E354" s="401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122</v>
      </c>
      <c r="L354" s="39" t="s">
        <v>80</v>
      </c>
      <c r="M354" s="39"/>
      <c r="N354" s="38">
        <v>60</v>
      </c>
      <c r="O354" s="5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03"/>
      <c r="Q354" s="403"/>
      <c r="R354" s="403"/>
      <c r="S354" s="404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2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ht="27" customHeight="1" x14ac:dyDescent="0.25">
      <c r="A355" s="64" t="s">
        <v>527</v>
      </c>
      <c r="B355" s="64" t="s">
        <v>528</v>
      </c>
      <c r="C355" s="37">
        <v>4301011655</v>
      </c>
      <c r="D355" s="401">
        <v>4680115883925</v>
      </c>
      <c r="E355" s="401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122</v>
      </c>
      <c r="L355" s="39" t="s">
        <v>80</v>
      </c>
      <c r="M355" s="39"/>
      <c r="N355" s="38">
        <v>60</v>
      </c>
      <c r="O355" s="5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03"/>
      <c r="Q355" s="403"/>
      <c r="R355" s="403"/>
      <c r="S355" s="404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3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408"/>
      <c r="O356" s="405" t="s">
        <v>43</v>
      </c>
      <c r="P356" s="406"/>
      <c r="Q356" s="406"/>
      <c r="R356" s="406"/>
      <c r="S356" s="406"/>
      <c r="T356" s="406"/>
      <c r="U356" s="407"/>
      <c r="V356" s="43" t="s">
        <v>42</v>
      </c>
      <c r="W356" s="44">
        <f>IFERROR(W352/H352,"0")+IFERROR(W353/H353,"0")+IFERROR(W354/H354,"0")+IFERROR(W355/H355,"0")</f>
        <v>0</v>
      </c>
      <c r="X356" s="44">
        <f>IFERROR(X352/H352,"0")+IFERROR(X353/H353,"0")+IFERROR(X354/H354,"0")+IFERROR(X355/H355,"0")</f>
        <v>0</v>
      </c>
      <c r="Y356" s="44">
        <f>IFERROR(IF(Y352="",0,Y352),"0")+IFERROR(IF(Y353="",0,Y353),"0")+IFERROR(IF(Y354="",0,Y354),"0")+IFERROR(IF(Y355="",0,Y355),"0")</f>
        <v>0</v>
      </c>
      <c r="Z356" s="68"/>
      <c r="AA356" s="68"/>
    </row>
    <row r="357" spans="1:67" x14ac:dyDescent="0.2">
      <c r="A357" s="396"/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408"/>
      <c r="O357" s="405" t="s">
        <v>43</v>
      </c>
      <c r="P357" s="406"/>
      <c r="Q357" s="406"/>
      <c r="R357" s="406"/>
      <c r="S357" s="406"/>
      <c r="T357" s="406"/>
      <c r="U357" s="407"/>
      <c r="V357" s="43" t="s">
        <v>0</v>
      </c>
      <c r="W357" s="44">
        <f>IFERROR(SUM(W352:W355),"0")</f>
        <v>0</v>
      </c>
      <c r="X357" s="44">
        <f>IFERROR(SUM(X352:X355),"0")</f>
        <v>0</v>
      </c>
      <c r="Y357" s="43"/>
      <c r="Z357" s="68"/>
      <c r="AA357" s="68"/>
    </row>
    <row r="358" spans="1:67" ht="14.25" customHeight="1" x14ac:dyDescent="0.25">
      <c r="A358" s="409" t="s">
        <v>77</v>
      </c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09"/>
      <c r="O358" s="409"/>
      <c r="P358" s="409"/>
      <c r="Q358" s="409"/>
      <c r="R358" s="409"/>
      <c r="S358" s="409"/>
      <c r="T358" s="409"/>
      <c r="U358" s="409"/>
      <c r="V358" s="409"/>
      <c r="W358" s="409"/>
      <c r="X358" s="409"/>
      <c r="Y358" s="409"/>
      <c r="Z358" s="67"/>
      <c r="AA358" s="67"/>
    </row>
    <row r="359" spans="1:67" ht="27" customHeight="1" x14ac:dyDescent="0.25">
      <c r="A359" s="64" t="s">
        <v>529</v>
      </c>
      <c r="B359" s="64" t="s">
        <v>530</v>
      </c>
      <c r="C359" s="37">
        <v>4301031139</v>
      </c>
      <c r="D359" s="401">
        <v>4607091384802</v>
      </c>
      <c r="E359" s="401"/>
      <c r="F359" s="63">
        <v>0.73</v>
      </c>
      <c r="G359" s="38">
        <v>6</v>
      </c>
      <c r="H359" s="63">
        <v>4.38</v>
      </c>
      <c r="I359" s="63">
        <v>4.58</v>
      </c>
      <c r="J359" s="38">
        <v>156</v>
      </c>
      <c r="K359" s="38" t="s">
        <v>81</v>
      </c>
      <c r="L359" s="39" t="s">
        <v>80</v>
      </c>
      <c r="M359" s="39"/>
      <c r="N359" s="38">
        <v>35</v>
      </c>
      <c r="O359" s="5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03"/>
      <c r="Q359" s="403"/>
      <c r="R359" s="403"/>
      <c r="S359" s="40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IFERROR(IF(X359=0,"",ROUNDUP(X359/H359,0)*0.00753),"")</f>
        <v/>
      </c>
      <c r="Z359" s="69" t="s">
        <v>48</v>
      </c>
      <c r="AA359" s="70" t="s">
        <v>48</v>
      </c>
      <c r="AE359" s="80"/>
      <c r="BB359" s="284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customHeight="1" x14ac:dyDescent="0.25">
      <c r="A360" s="64" t="s">
        <v>529</v>
      </c>
      <c r="B360" s="64" t="s">
        <v>531</v>
      </c>
      <c r="C360" s="37">
        <v>4301031303</v>
      </c>
      <c r="D360" s="401">
        <v>4607091384802</v>
      </c>
      <c r="E360" s="401"/>
      <c r="F360" s="63">
        <v>0.73</v>
      </c>
      <c r="G360" s="38">
        <v>6</v>
      </c>
      <c r="H360" s="63">
        <v>4.38</v>
      </c>
      <c r="I360" s="63">
        <v>4.6399999999999997</v>
      </c>
      <c r="J360" s="38">
        <v>156</v>
      </c>
      <c r="K360" s="38" t="s">
        <v>81</v>
      </c>
      <c r="L360" s="39" t="s">
        <v>80</v>
      </c>
      <c r="M360" s="39"/>
      <c r="N360" s="38">
        <v>35</v>
      </c>
      <c r="O360" s="5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03"/>
      <c r="Q360" s="403"/>
      <c r="R360" s="403"/>
      <c r="S360" s="404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IFERROR(IF(X360=0,"",ROUNDUP(X360/H360,0)*0.00753),"")</f>
        <v/>
      </c>
      <c r="Z360" s="69" t="s">
        <v>48</v>
      </c>
      <c r="AA360" s="70" t="s">
        <v>48</v>
      </c>
      <c r="AE360" s="80"/>
      <c r="BB360" s="285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532</v>
      </c>
      <c r="B361" s="64" t="s">
        <v>533</v>
      </c>
      <c r="C361" s="37">
        <v>4301031304</v>
      </c>
      <c r="D361" s="401">
        <v>4607091384826</v>
      </c>
      <c r="E361" s="401"/>
      <c r="F361" s="63">
        <v>0.35</v>
      </c>
      <c r="G361" s="38">
        <v>8</v>
      </c>
      <c r="H361" s="63">
        <v>2.8</v>
      </c>
      <c r="I361" s="63">
        <v>2.98</v>
      </c>
      <c r="J361" s="38">
        <v>234</v>
      </c>
      <c r="K361" s="38" t="s">
        <v>84</v>
      </c>
      <c r="L361" s="39" t="s">
        <v>80</v>
      </c>
      <c r="M361" s="39"/>
      <c r="N361" s="38">
        <v>35</v>
      </c>
      <c r="O361" s="5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03"/>
      <c r="Q361" s="403"/>
      <c r="R361" s="403"/>
      <c r="S361" s="404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IFERROR(IF(X361=0,"",ROUNDUP(X361/H361,0)*0.00502),"")</f>
        <v/>
      </c>
      <c r="Z361" s="69" t="s">
        <v>48</v>
      </c>
      <c r="AA361" s="70" t="s">
        <v>48</v>
      </c>
      <c r="AE361" s="80"/>
      <c r="BB361" s="286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408"/>
      <c r="O362" s="405" t="s">
        <v>43</v>
      </c>
      <c r="P362" s="406"/>
      <c r="Q362" s="406"/>
      <c r="R362" s="406"/>
      <c r="S362" s="406"/>
      <c r="T362" s="406"/>
      <c r="U362" s="407"/>
      <c r="V362" s="43" t="s">
        <v>42</v>
      </c>
      <c r="W362" s="44">
        <f>IFERROR(W359/H359,"0")+IFERROR(W360/H360,"0")+IFERROR(W361/H361,"0")</f>
        <v>0</v>
      </c>
      <c r="X362" s="44">
        <f>IFERROR(X359/H359,"0")+IFERROR(X360/H360,"0")+IFERROR(X361/H361,"0")</f>
        <v>0</v>
      </c>
      <c r="Y362" s="44">
        <f>IFERROR(IF(Y359="",0,Y359),"0")+IFERROR(IF(Y360="",0,Y360),"0")+IFERROR(IF(Y361="",0,Y361),"0")</f>
        <v>0</v>
      </c>
      <c r="Z362" s="68"/>
      <c r="AA362" s="68"/>
    </row>
    <row r="363" spans="1:67" x14ac:dyDescent="0.2">
      <c r="A363" s="396"/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408"/>
      <c r="O363" s="405" t="s">
        <v>43</v>
      </c>
      <c r="P363" s="406"/>
      <c r="Q363" s="406"/>
      <c r="R363" s="406"/>
      <c r="S363" s="406"/>
      <c r="T363" s="406"/>
      <c r="U363" s="407"/>
      <c r="V363" s="43" t="s">
        <v>0</v>
      </c>
      <c r="W363" s="44">
        <f>IFERROR(SUM(W359:W361),"0")</f>
        <v>0</v>
      </c>
      <c r="X363" s="44">
        <f>IFERROR(SUM(X359:X361),"0")</f>
        <v>0</v>
      </c>
      <c r="Y363" s="43"/>
      <c r="Z363" s="68"/>
      <c r="AA363" s="68"/>
    </row>
    <row r="364" spans="1:67" ht="14.25" customHeight="1" x14ac:dyDescent="0.25">
      <c r="A364" s="409" t="s">
        <v>85</v>
      </c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67"/>
      <c r="AA364" s="67"/>
    </row>
    <row r="365" spans="1:67" ht="27" customHeight="1" x14ac:dyDescent="0.25">
      <c r="A365" s="64" t="s">
        <v>534</v>
      </c>
      <c r="B365" s="64" t="s">
        <v>535</v>
      </c>
      <c r="C365" s="37">
        <v>4301051635</v>
      </c>
      <c r="D365" s="401">
        <v>4607091384246</v>
      </c>
      <c r="E365" s="401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122</v>
      </c>
      <c r="L365" s="39" t="s">
        <v>80</v>
      </c>
      <c r="M365" s="39"/>
      <c r="N365" s="38">
        <v>40</v>
      </c>
      <c r="O365" s="5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03"/>
      <c r="Q365" s="403"/>
      <c r="R365" s="403"/>
      <c r="S365" s="404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87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536</v>
      </c>
      <c r="B366" s="64" t="s">
        <v>537</v>
      </c>
      <c r="C366" s="37">
        <v>4301051445</v>
      </c>
      <c r="D366" s="401">
        <v>4680115881976</v>
      </c>
      <c r="E366" s="401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122</v>
      </c>
      <c r="L366" s="39" t="s">
        <v>80</v>
      </c>
      <c r="M366" s="39"/>
      <c r="N366" s="38">
        <v>40</v>
      </c>
      <c r="O366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03"/>
      <c r="Q366" s="403"/>
      <c r="R366" s="403"/>
      <c r="S366" s="404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88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customHeight="1" x14ac:dyDescent="0.25">
      <c r="A367" s="64" t="s">
        <v>538</v>
      </c>
      <c r="B367" s="64" t="s">
        <v>539</v>
      </c>
      <c r="C367" s="37">
        <v>4301051297</v>
      </c>
      <c r="D367" s="401">
        <v>4607091384253</v>
      </c>
      <c r="E367" s="401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81</v>
      </c>
      <c r="L367" s="39" t="s">
        <v>80</v>
      </c>
      <c r="M367" s="39"/>
      <c r="N367" s="38">
        <v>40</v>
      </c>
      <c r="O367" s="5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03"/>
      <c r="Q367" s="403"/>
      <c r="R367" s="403"/>
      <c r="S367" s="404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89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538</v>
      </c>
      <c r="B368" s="64" t="s">
        <v>540</v>
      </c>
      <c r="C368" s="37">
        <v>4301051634</v>
      </c>
      <c r="D368" s="401">
        <v>4607091384253</v>
      </c>
      <c r="E368" s="401"/>
      <c r="F368" s="63">
        <v>0.4</v>
      </c>
      <c r="G368" s="38">
        <v>6</v>
      </c>
      <c r="H368" s="63">
        <v>2.4</v>
      </c>
      <c r="I368" s="63">
        <v>2.6840000000000002</v>
      </c>
      <c r="J368" s="38">
        <v>156</v>
      </c>
      <c r="K368" s="38" t="s">
        <v>81</v>
      </c>
      <c r="L368" s="39" t="s">
        <v>80</v>
      </c>
      <c r="M368" s="39"/>
      <c r="N368" s="38">
        <v>40</v>
      </c>
      <c r="O368" s="5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03"/>
      <c r="Q368" s="403"/>
      <c r="R368" s="403"/>
      <c r="S368" s="404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0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541</v>
      </c>
      <c r="B369" s="64" t="s">
        <v>542</v>
      </c>
      <c r="C369" s="37">
        <v>4301051444</v>
      </c>
      <c r="D369" s="401">
        <v>4680115881969</v>
      </c>
      <c r="E369" s="401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8" t="s">
        <v>81</v>
      </c>
      <c r="L369" s="39" t="s">
        <v>80</v>
      </c>
      <c r="M369" s="39"/>
      <c r="N369" s="38">
        <v>40</v>
      </c>
      <c r="O369" s="5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03"/>
      <c r="Q369" s="403"/>
      <c r="R369" s="403"/>
      <c r="S369" s="404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1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408"/>
      <c r="O370" s="405" t="s">
        <v>43</v>
      </c>
      <c r="P370" s="406"/>
      <c r="Q370" s="406"/>
      <c r="R370" s="406"/>
      <c r="S370" s="406"/>
      <c r="T370" s="406"/>
      <c r="U370" s="407"/>
      <c r="V370" s="43" t="s">
        <v>42</v>
      </c>
      <c r="W370" s="44">
        <f>IFERROR(W365/H365,"0")+IFERROR(W366/H366,"0")+IFERROR(W367/H367,"0")+IFERROR(W368/H368,"0")+IFERROR(W369/H369,"0")</f>
        <v>0</v>
      </c>
      <c r="X370" s="44">
        <f>IFERROR(X365/H365,"0")+IFERROR(X366/H366,"0")+IFERROR(X367/H367,"0")+IFERROR(X368/H368,"0")+IFERROR(X369/H369,"0")</f>
        <v>0</v>
      </c>
      <c r="Y370" s="44">
        <f>IFERROR(IF(Y365="",0,Y365),"0")+IFERROR(IF(Y366="",0,Y366),"0")+IFERROR(IF(Y367="",0,Y367),"0")+IFERROR(IF(Y368="",0,Y368),"0")+IFERROR(IF(Y369="",0,Y369),"0")</f>
        <v>0</v>
      </c>
      <c r="Z370" s="68"/>
      <c r="AA370" s="68"/>
    </row>
    <row r="371" spans="1:67" x14ac:dyDescent="0.2">
      <c r="A371" s="396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408"/>
      <c r="O371" s="405" t="s">
        <v>43</v>
      </c>
      <c r="P371" s="406"/>
      <c r="Q371" s="406"/>
      <c r="R371" s="406"/>
      <c r="S371" s="406"/>
      <c r="T371" s="406"/>
      <c r="U371" s="407"/>
      <c r="V371" s="43" t="s">
        <v>0</v>
      </c>
      <c r="W371" s="44">
        <f>IFERROR(SUM(W365:W369),"0")</f>
        <v>0</v>
      </c>
      <c r="X371" s="44">
        <f>IFERROR(SUM(X365:X369),"0")</f>
        <v>0</v>
      </c>
      <c r="Y371" s="43"/>
      <c r="Z371" s="68"/>
      <c r="AA371" s="68"/>
    </row>
    <row r="372" spans="1:67" ht="14.25" customHeight="1" x14ac:dyDescent="0.25">
      <c r="A372" s="409" t="s">
        <v>228</v>
      </c>
      <c r="B372" s="409"/>
      <c r="C372" s="409"/>
      <c r="D372" s="409"/>
      <c r="E372" s="409"/>
      <c r="F372" s="409"/>
      <c r="G372" s="409"/>
      <c r="H372" s="409"/>
      <c r="I372" s="409"/>
      <c r="J372" s="409"/>
      <c r="K372" s="409"/>
      <c r="L372" s="409"/>
      <c r="M372" s="409"/>
      <c r="N372" s="409"/>
      <c r="O372" s="409"/>
      <c r="P372" s="409"/>
      <c r="Q372" s="409"/>
      <c r="R372" s="409"/>
      <c r="S372" s="409"/>
      <c r="T372" s="409"/>
      <c r="U372" s="409"/>
      <c r="V372" s="409"/>
      <c r="W372" s="409"/>
      <c r="X372" s="409"/>
      <c r="Y372" s="409"/>
      <c r="Z372" s="67"/>
      <c r="AA372" s="67"/>
    </row>
    <row r="373" spans="1:67" ht="27" customHeight="1" x14ac:dyDescent="0.25">
      <c r="A373" s="64" t="s">
        <v>543</v>
      </c>
      <c r="B373" s="64" t="s">
        <v>544</v>
      </c>
      <c r="C373" s="37">
        <v>4301060322</v>
      </c>
      <c r="D373" s="401">
        <v>4607091389357</v>
      </c>
      <c r="E373" s="401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122</v>
      </c>
      <c r="L373" s="39" t="s">
        <v>80</v>
      </c>
      <c r="M373" s="39"/>
      <c r="N373" s="38">
        <v>40</v>
      </c>
      <c r="O373" s="51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03"/>
      <c r="Q373" s="403"/>
      <c r="R373" s="403"/>
      <c r="S373" s="404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2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543</v>
      </c>
      <c r="B374" s="64" t="s">
        <v>545</v>
      </c>
      <c r="C374" s="37">
        <v>4301060377</v>
      </c>
      <c r="D374" s="401">
        <v>4607091389357</v>
      </c>
      <c r="E374" s="401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122</v>
      </c>
      <c r="L374" s="39" t="s">
        <v>80</v>
      </c>
      <c r="M374" s="39"/>
      <c r="N374" s="38">
        <v>40</v>
      </c>
      <c r="O374" s="5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03"/>
      <c r="Q374" s="403"/>
      <c r="R374" s="403"/>
      <c r="S374" s="404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3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x14ac:dyDescent="0.2">
      <c r="A375" s="396"/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408"/>
      <c r="O375" s="405" t="s">
        <v>43</v>
      </c>
      <c r="P375" s="406"/>
      <c r="Q375" s="406"/>
      <c r="R375" s="406"/>
      <c r="S375" s="406"/>
      <c r="T375" s="406"/>
      <c r="U375" s="407"/>
      <c r="V375" s="43" t="s">
        <v>42</v>
      </c>
      <c r="W375" s="44">
        <f>IFERROR(W373/H373,"0")+IFERROR(W374/H374,"0")</f>
        <v>0</v>
      </c>
      <c r="X375" s="44">
        <f>IFERROR(X373/H373,"0")+IFERROR(X374/H374,"0")</f>
        <v>0</v>
      </c>
      <c r="Y375" s="44">
        <f>IFERROR(IF(Y373="",0,Y373),"0")+IFERROR(IF(Y374="",0,Y374),"0")</f>
        <v>0</v>
      </c>
      <c r="Z375" s="68"/>
      <c r="AA375" s="68"/>
    </row>
    <row r="376" spans="1:67" x14ac:dyDescent="0.2">
      <c r="A376" s="396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408"/>
      <c r="O376" s="405" t="s">
        <v>43</v>
      </c>
      <c r="P376" s="406"/>
      <c r="Q376" s="406"/>
      <c r="R376" s="406"/>
      <c r="S376" s="406"/>
      <c r="T376" s="406"/>
      <c r="U376" s="407"/>
      <c r="V376" s="43" t="s">
        <v>0</v>
      </c>
      <c r="W376" s="44">
        <f>IFERROR(SUM(W373:W374),"0")</f>
        <v>0</v>
      </c>
      <c r="X376" s="44">
        <f>IFERROR(SUM(X373:X374),"0")</f>
        <v>0</v>
      </c>
      <c r="Y376" s="43"/>
      <c r="Z376" s="68"/>
      <c r="AA376" s="68"/>
    </row>
    <row r="377" spans="1:67" ht="27.75" customHeight="1" x14ac:dyDescent="0.2">
      <c r="A377" s="438" t="s">
        <v>546</v>
      </c>
      <c r="B377" s="438"/>
      <c r="C377" s="438"/>
      <c r="D377" s="438"/>
      <c r="E377" s="438"/>
      <c r="F377" s="438"/>
      <c r="G377" s="438"/>
      <c r="H377" s="438"/>
      <c r="I377" s="438"/>
      <c r="J377" s="438"/>
      <c r="K377" s="438"/>
      <c r="L377" s="438"/>
      <c r="M377" s="438"/>
      <c r="N377" s="438"/>
      <c r="O377" s="438"/>
      <c r="P377" s="438"/>
      <c r="Q377" s="438"/>
      <c r="R377" s="438"/>
      <c r="S377" s="438"/>
      <c r="T377" s="438"/>
      <c r="U377" s="438"/>
      <c r="V377" s="438"/>
      <c r="W377" s="438"/>
      <c r="X377" s="438"/>
      <c r="Y377" s="438"/>
      <c r="Z377" s="55"/>
      <c r="AA377" s="55"/>
    </row>
    <row r="378" spans="1:67" ht="16.5" customHeight="1" x14ac:dyDescent="0.25">
      <c r="A378" s="439" t="s">
        <v>547</v>
      </c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39"/>
      <c r="O378" s="439"/>
      <c r="P378" s="439"/>
      <c r="Q378" s="439"/>
      <c r="R378" s="439"/>
      <c r="S378" s="439"/>
      <c r="T378" s="439"/>
      <c r="U378" s="439"/>
      <c r="V378" s="439"/>
      <c r="W378" s="439"/>
      <c r="X378" s="439"/>
      <c r="Y378" s="439"/>
      <c r="Z378" s="66"/>
      <c r="AA378" s="66"/>
    </row>
    <row r="379" spans="1:67" ht="14.25" customHeight="1" x14ac:dyDescent="0.25">
      <c r="A379" s="409" t="s">
        <v>126</v>
      </c>
      <c r="B379" s="409"/>
      <c r="C379" s="409"/>
      <c r="D379" s="409"/>
      <c r="E379" s="409"/>
      <c r="F379" s="409"/>
      <c r="G379" s="409"/>
      <c r="H379" s="409"/>
      <c r="I379" s="409"/>
      <c r="J379" s="409"/>
      <c r="K379" s="409"/>
      <c r="L379" s="409"/>
      <c r="M379" s="409"/>
      <c r="N379" s="409"/>
      <c r="O379" s="409"/>
      <c r="P379" s="409"/>
      <c r="Q379" s="409"/>
      <c r="R379" s="409"/>
      <c r="S379" s="409"/>
      <c r="T379" s="409"/>
      <c r="U379" s="409"/>
      <c r="V379" s="409"/>
      <c r="W379" s="409"/>
      <c r="X379" s="409"/>
      <c r="Y379" s="409"/>
      <c r="Z379" s="67"/>
      <c r="AA379" s="67"/>
    </row>
    <row r="380" spans="1:67" ht="27" customHeight="1" x14ac:dyDescent="0.25">
      <c r="A380" s="64" t="s">
        <v>548</v>
      </c>
      <c r="B380" s="64" t="s">
        <v>549</v>
      </c>
      <c r="C380" s="37">
        <v>4301011428</v>
      </c>
      <c r="D380" s="401">
        <v>4607091389708</v>
      </c>
      <c r="E380" s="401"/>
      <c r="F380" s="63">
        <v>0.45</v>
      </c>
      <c r="G380" s="38">
        <v>6</v>
      </c>
      <c r="H380" s="63">
        <v>2.7</v>
      </c>
      <c r="I380" s="63">
        <v>2.9</v>
      </c>
      <c r="J380" s="38">
        <v>156</v>
      </c>
      <c r="K380" s="38" t="s">
        <v>81</v>
      </c>
      <c r="L380" s="39" t="s">
        <v>121</v>
      </c>
      <c r="M380" s="39"/>
      <c r="N380" s="38">
        <v>50</v>
      </c>
      <c r="O380" s="5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03"/>
      <c r="Q380" s="403"/>
      <c r="R380" s="403"/>
      <c r="S380" s="404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4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550</v>
      </c>
      <c r="B381" s="64" t="s">
        <v>551</v>
      </c>
      <c r="C381" s="37">
        <v>4301011427</v>
      </c>
      <c r="D381" s="401">
        <v>4607091389692</v>
      </c>
      <c r="E381" s="401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81</v>
      </c>
      <c r="L381" s="39" t="s">
        <v>121</v>
      </c>
      <c r="M381" s="39"/>
      <c r="N381" s="38">
        <v>50</v>
      </c>
      <c r="O381" s="5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03"/>
      <c r="Q381" s="403"/>
      <c r="R381" s="403"/>
      <c r="S381" s="404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295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x14ac:dyDescent="0.2">
      <c r="A382" s="396"/>
      <c r="B382" s="396"/>
      <c r="C382" s="396"/>
      <c r="D382" s="396"/>
      <c r="E382" s="396"/>
      <c r="F382" s="396"/>
      <c r="G382" s="396"/>
      <c r="H382" s="396"/>
      <c r="I382" s="396"/>
      <c r="J382" s="396"/>
      <c r="K382" s="396"/>
      <c r="L382" s="396"/>
      <c r="M382" s="396"/>
      <c r="N382" s="408"/>
      <c r="O382" s="405" t="s">
        <v>43</v>
      </c>
      <c r="P382" s="406"/>
      <c r="Q382" s="406"/>
      <c r="R382" s="406"/>
      <c r="S382" s="406"/>
      <c r="T382" s="406"/>
      <c r="U382" s="407"/>
      <c r="V382" s="43" t="s">
        <v>42</v>
      </c>
      <c r="W382" s="44">
        <f>IFERROR(W380/H380,"0")+IFERROR(W381/H381,"0")</f>
        <v>0</v>
      </c>
      <c r="X382" s="44">
        <f>IFERROR(X380/H380,"0")+IFERROR(X381/H381,"0")</f>
        <v>0</v>
      </c>
      <c r="Y382" s="44">
        <f>IFERROR(IF(Y380="",0,Y380),"0")+IFERROR(IF(Y381="",0,Y381),"0")</f>
        <v>0</v>
      </c>
      <c r="Z382" s="68"/>
      <c r="AA382" s="68"/>
    </row>
    <row r="383" spans="1:67" x14ac:dyDescent="0.2">
      <c r="A383" s="396"/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408"/>
      <c r="O383" s="405" t="s">
        <v>43</v>
      </c>
      <c r="P383" s="406"/>
      <c r="Q383" s="406"/>
      <c r="R383" s="406"/>
      <c r="S383" s="406"/>
      <c r="T383" s="406"/>
      <c r="U383" s="407"/>
      <c r="V383" s="43" t="s">
        <v>0</v>
      </c>
      <c r="W383" s="44">
        <f>IFERROR(SUM(W380:W381),"0")</f>
        <v>0</v>
      </c>
      <c r="X383" s="44">
        <f>IFERROR(SUM(X380:X381),"0")</f>
        <v>0</v>
      </c>
      <c r="Y383" s="43"/>
      <c r="Z383" s="68"/>
      <c r="AA383" s="68"/>
    </row>
    <row r="384" spans="1:67" ht="14.25" customHeight="1" x14ac:dyDescent="0.25">
      <c r="A384" s="409" t="s">
        <v>77</v>
      </c>
      <c r="B384" s="409"/>
      <c r="C384" s="409"/>
      <c r="D384" s="409"/>
      <c r="E384" s="409"/>
      <c r="F384" s="409"/>
      <c r="G384" s="409"/>
      <c r="H384" s="409"/>
      <c r="I384" s="409"/>
      <c r="J384" s="409"/>
      <c r="K384" s="409"/>
      <c r="L384" s="409"/>
      <c r="M384" s="409"/>
      <c r="N384" s="409"/>
      <c r="O384" s="409"/>
      <c r="P384" s="409"/>
      <c r="Q384" s="409"/>
      <c r="R384" s="409"/>
      <c r="S384" s="409"/>
      <c r="T384" s="409"/>
      <c r="U384" s="409"/>
      <c r="V384" s="409"/>
      <c r="W384" s="409"/>
      <c r="X384" s="409"/>
      <c r="Y384" s="409"/>
      <c r="Z384" s="67"/>
      <c r="AA384" s="67"/>
    </row>
    <row r="385" spans="1:67" ht="27" customHeight="1" x14ac:dyDescent="0.25">
      <c r="A385" s="64" t="s">
        <v>552</v>
      </c>
      <c r="B385" s="64" t="s">
        <v>553</v>
      </c>
      <c r="C385" s="37">
        <v>4301031177</v>
      </c>
      <c r="D385" s="401">
        <v>4607091389753</v>
      </c>
      <c r="E385" s="401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81</v>
      </c>
      <c r="L385" s="39" t="s">
        <v>80</v>
      </c>
      <c r="M385" s="39"/>
      <c r="N385" s="38">
        <v>45</v>
      </c>
      <c r="O385" s="5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403"/>
      <c r="Q385" s="403"/>
      <c r="R385" s="403"/>
      <c r="S385" s="404"/>
      <c r="T385" s="40" t="s">
        <v>48</v>
      </c>
      <c r="U385" s="40" t="s">
        <v>48</v>
      </c>
      <c r="V385" s="41" t="s">
        <v>0</v>
      </c>
      <c r="W385" s="59">
        <v>0</v>
      </c>
      <c r="X385" s="56">
        <f t="shared" ref="X385:X407" si="69">IFERROR(IF(W385="",0,CEILING((W385/$H385),1)*$H385),"")</f>
        <v>0</v>
      </c>
      <c r="Y385" s="42" t="str">
        <f t="shared" ref="Y385:Y391" si="70">IFERROR(IF(X385=0,"",ROUNDUP(X385/H385,0)*0.00753),"")</f>
        <v/>
      </c>
      <c r="Z385" s="69" t="s">
        <v>48</v>
      </c>
      <c r="AA385" s="70" t="s">
        <v>48</v>
      </c>
      <c r="AE385" s="80"/>
      <c r="BB385" s="296" t="s">
        <v>67</v>
      </c>
      <c r="BL385" s="80">
        <f t="shared" ref="BL385:BL407" si="71">IFERROR(W385*I385/H385,"0")</f>
        <v>0</v>
      </c>
      <c r="BM385" s="80">
        <f t="shared" ref="BM385:BM407" si="72">IFERROR(X385*I385/H385,"0")</f>
        <v>0</v>
      </c>
      <c r="BN385" s="80">
        <f t="shared" ref="BN385:BN407" si="73">IFERROR(1/J385*(W385/H385),"0")</f>
        <v>0</v>
      </c>
      <c r="BO385" s="80">
        <f t="shared" ref="BO385:BO407" si="74">IFERROR(1/J385*(X385/H385),"0")</f>
        <v>0</v>
      </c>
    </row>
    <row r="386" spans="1:67" ht="27" customHeight="1" x14ac:dyDescent="0.25">
      <c r="A386" s="64" t="s">
        <v>552</v>
      </c>
      <c r="B386" s="64" t="s">
        <v>554</v>
      </c>
      <c r="C386" s="37">
        <v>4301031322</v>
      </c>
      <c r="D386" s="401">
        <v>4607091389753</v>
      </c>
      <c r="E386" s="401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81</v>
      </c>
      <c r="L386" s="39" t="s">
        <v>80</v>
      </c>
      <c r="M386" s="39"/>
      <c r="N386" s="38">
        <v>50</v>
      </c>
      <c r="O386" s="497" t="s">
        <v>555</v>
      </c>
      <c r="P386" s="403"/>
      <c r="Q386" s="403"/>
      <c r="R386" s="403"/>
      <c r="S386" s="404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si="69"/>
        <v>0</v>
      </c>
      <c r="Y386" s="42" t="str">
        <f t="shared" si="70"/>
        <v/>
      </c>
      <c r="Z386" s="69" t="s">
        <v>48</v>
      </c>
      <c r="AA386" s="70" t="s">
        <v>48</v>
      </c>
      <c r="AE386" s="80"/>
      <c r="BB386" s="297" t="s">
        <v>67</v>
      </c>
      <c r="BL386" s="80">
        <f t="shared" si="71"/>
        <v>0</v>
      </c>
      <c r="BM386" s="80">
        <f t="shared" si="72"/>
        <v>0</v>
      </c>
      <c r="BN386" s="80">
        <f t="shared" si="73"/>
        <v>0</v>
      </c>
      <c r="BO386" s="80">
        <f t="shared" si="74"/>
        <v>0</v>
      </c>
    </row>
    <row r="387" spans="1:67" ht="27" customHeight="1" x14ac:dyDescent="0.25">
      <c r="A387" s="64" t="s">
        <v>556</v>
      </c>
      <c r="B387" s="64" t="s">
        <v>557</v>
      </c>
      <c r="C387" s="37">
        <v>4301031174</v>
      </c>
      <c r="D387" s="401">
        <v>4607091389760</v>
      </c>
      <c r="E387" s="401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81</v>
      </c>
      <c r="L387" s="39" t="s">
        <v>80</v>
      </c>
      <c r="M387" s="39"/>
      <c r="N387" s="38">
        <v>45</v>
      </c>
      <c r="O387" s="4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03"/>
      <c r="Q387" s="403"/>
      <c r="R387" s="403"/>
      <c r="S387" s="404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69"/>
        <v>0</v>
      </c>
      <c r="Y387" s="42" t="str">
        <f t="shared" si="70"/>
        <v/>
      </c>
      <c r="Z387" s="69" t="s">
        <v>48</v>
      </c>
      <c r="AA387" s="70" t="s">
        <v>48</v>
      </c>
      <c r="AE387" s="80"/>
      <c r="BB387" s="298" t="s">
        <v>67</v>
      </c>
      <c r="BL387" s="80">
        <f t="shared" si="71"/>
        <v>0</v>
      </c>
      <c r="BM387" s="80">
        <f t="shared" si="72"/>
        <v>0</v>
      </c>
      <c r="BN387" s="80">
        <f t="shared" si="73"/>
        <v>0</v>
      </c>
      <c r="BO387" s="80">
        <f t="shared" si="74"/>
        <v>0</v>
      </c>
    </row>
    <row r="388" spans="1:67" ht="27" customHeight="1" x14ac:dyDescent="0.25">
      <c r="A388" s="64" t="s">
        <v>556</v>
      </c>
      <c r="B388" s="64" t="s">
        <v>558</v>
      </c>
      <c r="C388" s="37">
        <v>4301031323</v>
      </c>
      <c r="D388" s="401">
        <v>4607091389760</v>
      </c>
      <c r="E388" s="40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81</v>
      </c>
      <c r="L388" s="39" t="s">
        <v>80</v>
      </c>
      <c r="M388" s="39"/>
      <c r="N388" s="38">
        <v>50</v>
      </c>
      <c r="O388" s="499" t="s">
        <v>559</v>
      </c>
      <c r="P388" s="403"/>
      <c r="Q388" s="403"/>
      <c r="R388" s="403"/>
      <c r="S388" s="404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69"/>
        <v>0</v>
      </c>
      <c r="Y388" s="42" t="str">
        <f t="shared" si="70"/>
        <v/>
      </c>
      <c r="Z388" s="69" t="s">
        <v>48</v>
      </c>
      <c r="AA388" s="70" t="s">
        <v>48</v>
      </c>
      <c r="AE388" s="80"/>
      <c r="BB388" s="299" t="s">
        <v>67</v>
      </c>
      <c r="BL388" s="80">
        <f t="shared" si="71"/>
        <v>0</v>
      </c>
      <c r="BM388" s="80">
        <f t="shared" si="72"/>
        <v>0</v>
      </c>
      <c r="BN388" s="80">
        <f t="shared" si="73"/>
        <v>0</v>
      </c>
      <c r="BO388" s="80">
        <f t="shared" si="74"/>
        <v>0</v>
      </c>
    </row>
    <row r="389" spans="1:67" ht="27" customHeight="1" x14ac:dyDescent="0.25">
      <c r="A389" s="64" t="s">
        <v>560</v>
      </c>
      <c r="B389" s="64" t="s">
        <v>561</v>
      </c>
      <c r="C389" s="37">
        <v>4301031356</v>
      </c>
      <c r="D389" s="401">
        <v>4607091389746</v>
      </c>
      <c r="E389" s="401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50</v>
      </c>
      <c r="O389" s="500" t="s">
        <v>562</v>
      </c>
      <c r="P389" s="403"/>
      <c r="Q389" s="403"/>
      <c r="R389" s="403"/>
      <c r="S389" s="404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69"/>
        <v>0</v>
      </c>
      <c r="Y389" s="42" t="str">
        <f t="shared" si="70"/>
        <v/>
      </c>
      <c r="Z389" s="69" t="s">
        <v>48</v>
      </c>
      <c r="AA389" s="70" t="s">
        <v>48</v>
      </c>
      <c r="AE389" s="80"/>
      <c r="BB389" s="300" t="s">
        <v>67</v>
      </c>
      <c r="BL389" s="80">
        <f t="shared" si="71"/>
        <v>0</v>
      </c>
      <c r="BM389" s="80">
        <f t="shared" si="72"/>
        <v>0</v>
      </c>
      <c r="BN389" s="80">
        <f t="shared" si="73"/>
        <v>0</v>
      </c>
      <c r="BO389" s="80">
        <f t="shared" si="74"/>
        <v>0</v>
      </c>
    </row>
    <row r="390" spans="1:67" ht="27" customHeight="1" x14ac:dyDescent="0.25">
      <c r="A390" s="64" t="s">
        <v>560</v>
      </c>
      <c r="B390" s="64" t="s">
        <v>563</v>
      </c>
      <c r="C390" s="37">
        <v>4301031325</v>
      </c>
      <c r="D390" s="401">
        <v>4607091389746</v>
      </c>
      <c r="E390" s="40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501" t="s">
        <v>562</v>
      </c>
      <c r="P390" s="403"/>
      <c r="Q390" s="403"/>
      <c r="R390" s="403"/>
      <c r="S390" s="404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9"/>
        <v>0</v>
      </c>
      <c r="Y390" s="42" t="str">
        <f t="shared" si="70"/>
        <v/>
      </c>
      <c r="Z390" s="69" t="s">
        <v>48</v>
      </c>
      <c r="AA390" s="70" t="s">
        <v>48</v>
      </c>
      <c r="AE390" s="80"/>
      <c r="BB390" s="301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37.5" customHeight="1" x14ac:dyDescent="0.25">
      <c r="A391" s="64" t="s">
        <v>564</v>
      </c>
      <c r="B391" s="64" t="s">
        <v>565</v>
      </c>
      <c r="C391" s="37">
        <v>4301031236</v>
      </c>
      <c r="D391" s="401">
        <v>4680115882928</v>
      </c>
      <c r="E391" s="401"/>
      <c r="F391" s="63">
        <v>0.28000000000000003</v>
      </c>
      <c r="G391" s="38">
        <v>6</v>
      </c>
      <c r="H391" s="63">
        <v>1.68</v>
      </c>
      <c r="I391" s="63">
        <v>2.6</v>
      </c>
      <c r="J391" s="38">
        <v>156</v>
      </c>
      <c r="K391" s="38" t="s">
        <v>81</v>
      </c>
      <c r="L391" s="39" t="s">
        <v>80</v>
      </c>
      <c r="M391" s="39"/>
      <c r="N391" s="38">
        <v>35</v>
      </c>
      <c r="O391" s="5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03"/>
      <c r="Q391" s="403"/>
      <c r="R391" s="403"/>
      <c r="S391" s="404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9"/>
        <v>0</v>
      </c>
      <c r="Y391" s="42" t="str">
        <f t="shared" si="70"/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27" customHeight="1" x14ac:dyDescent="0.25">
      <c r="A392" s="64" t="s">
        <v>566</v>
      </c>
      <c r="B392" s="64" t="s">
        <v>567</v>
      </c>
      <c r="C392" s="37">
        <v>4301031335</v>
      </c>
      <c r="D392" s="401">
        <v>4680115883147</v>
      </c>
      <c r="E392" s="40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84</v>
      </c>
      <c r="L392" s="39" t="s">
        <v>80</v>
      </c>
      <c r="M392" s="39"/>
      <c r="N392" s="38">
        <v>50</v>
      </c>
      <c r="O392" s="503" t="s">
        <v>568</v>
      </c>
      <c r="P392" s="403"/>
      <c r="Q392" s="403"/>
      <c r="R392" s="403"/>
      <c r="S392" s="404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9"/>
        <v>0</v>
      </c>
      <c r="Y392" s="42" t="str">
        <f t="shared" ref="Y392:Y407" si="75">IFERROR(IF(X392=0,"",ROUNDUP(X392/H392,0)*0.00502),"")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customHeight="1" x14ac:dyDescent="0.25">
      <c r="A393" s="64" t="s">
        <v>566</v>
      </c>
      <c r="B393" s="64" t="s">
        <v>569</v>
      </c>
      <c r="C393" s="37">
        <v>4301031257</v>
      </c>
      <c r="D393" s="401">
        <v>4680115883147</v>
      </c>
      <c r="E393" s="401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84</v>
      </c>
      <c r="L393" s="39" t="s">
        <v>80</v>
      </c>
      <c r="M393" s="39"/>
      <c r="N393" s="38">
        <v>45</v>
      </c>
      <c r="O393" s="5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03"/>
      <c r="Q393" s="403"/>
      <c r="R393" s="403"/>
      <c r="S393" s="404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9"/>
        <v>0</v>
      </c>
      <c r="Y393" s="42" t="str">
        <f t="shared" si="75"/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570</v>
      </c>
      <c r="B394" s="64" t="s">
        <v>571</v>
      </c>
      <c r="C394" s="37">
        <v>4301031178</v>
      </c>
      <c r="D394" s="401">
        <v>4607091384338</v>
      </c>
      <c r="E394" s="401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5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03"/>
      <c r="Q394" s="403"/>
      <c r="R394" s="403"/>
      <c r="S394" s="404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9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27" customHeight="1" x14ac:dyDescent="0.25">
      <c r="A395" s="64" t="s">
        <v>570</v>
      </c>
      <c r="B395" s="64" t="s">
        <v>572</v>
      </c>
      <c r="C395" s="37">
        <v>4301031330</v>
      </c>
      <c r="D395" s="401">
        <v>4607091384338</v>
      </c>
      <c r="E395" s="40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50</v>
      </c>
      <c r="O395" s="488" t="s">
        <v>573</v>
      </c>
      <c r="P395" s="403"/>
      <c r="Q395" s="403"/>
      <c r="R395" s="403"/>
      <c r="S395" s="404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9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customHeight="1" x14ac:dyDescent="0.25">
      <c r="A396" s="64" t="s">
        <v>574</v>
      </c>
      <c r="B396" s="64" t="s">
        <v>575</v>
      </c>
      <c r="C396" s="37">
        <v>4301031336</v>
      </c>
      <c r="D396" s="401">
        <v>4680115883154</v>
      </c>
      <c r="E396" s="401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50</v>
      </c>
      <c r="O396" s="489" t="s">
        <v>576</v>
      </c>
      <c r="P396" s="403"/>
      <c r="Q396" s="403"/>
      <c r="R396" s="403"/>
      <c r="S396" s="404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9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37.5" customHeight="1" x14ac:dyDescent="0.25">
      <c r="A397" s="64" t="s">
        <v>574</v>
      </c>
      <c r="B397" s="64" t="s">
        <v>577</v>
      </c>
      <c r="C397" s="37">
        <v>4301031254</v>
      </c>
      <c r="D397" s="401">
        <v>4680115883154</v>
      </c>
      <c r="E397" s="401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03"/>
      <c r="Q397" s="403"/>
      <c r="R397" s="403"/>
      <c r="S397" s="40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9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37.5" customHeight="1" x14ac:dyDescent="0.25">
      <c r="A398" s="64" t="s">
        <v>578</v>
      </c>
      <c r="B398" s="64" t="s">
        <v>579</v>
      </c>
      <c r="C398" s="37">
        <v>4301031171</v>
      </c>
      <c r="D398" s="401">
        <v>4607091389524</v>
      </c>
      <c r="E398" s="401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03"/>
      <c r="Q398" s="403"/>
      <c r="R398" s="403"/>
      <c r="S398" s="40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9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37.5" customHeight="1" x14ac:dyDescent="0.25">
      <c r="A399" s="64" t="s">
        <v>578</v>
      </c>
      <c r="B399" s="64" t="s">
        <v>580</v>
      </c>
      <c r="C399" s="37">
        <v>4301031331</v>
      </c>
      <c r="D399" s="401">
        <v>4607091389524</v>
      </c>
      <c r="E399" s="401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50</v>
      </c>
      <c r="O399" s="492" t="s">
        <v>581</v>
      </c>
      <c r="P399" s="403"/>
      <c r="Q399" s="403"/>
      <c r="R399" s="403"/>
      <c r="S399" s="404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9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customHeight="1" x14ac:dyDescent="0.25">
      <c r="A400" s="64" t="s">
        <v>582</v>
      </c>
      <c r="B400" s="64" t="s">
        <v>583</v>
      </c>
      <c r="C400" s="37">
        <v>4301031337</v>
      </c>
      <c r="D400" s="401">
        <v>4680115883161</v>
      </c>
      <c r="E400" s="401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50</v>
      </c>
      <c r="O400" s="493" t="s">
        <v>584</v>
      </c>
      <c r="P400" s="403"/>
      <c r="Q400" s="403"/>
      <c r="R400" s="403"/>
      <c r="S400" s="404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9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customHeight="1" x14ac:dyDescent="0.25">
      <c r="A401" s="64" t="s">
        <v>582</v>
      </c>
      <c r="B401" s="64" t="s">
        <v>585</v>
      </c>
      <c r="C401" s="37">
        <v>4301031258</v>
      </c>
      <c r="D401" s="401">
        <v>4680115883161</v>
      </c>
      <c r="E401" s="401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403"/>
      <c r="Q401" s="403"/>
      <c r="R401" s="403"/>
      <c r="S401" s="404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9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ht="27" customHeight="1" x14ac:dyDescent="0.25">
      <c r="A402" s="64" t="s">
        <v>586</v>
      </c>
      <c r="B402" s="64" t="s">
        <v>587</v>
      </c>
      <c r="C402" s="37">
        <v>4301031332</v>
      </c>
      <c r="D402" s="401">
        <v>4607091384345</v>
      </c>
      <c r="E402" s="401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50</v>
      </c>
      <c r="O402" s="495" t="s">
        <v>588</v>
      </c>
      <c r="P402" s="403"/>
      <c r="Q402" s="403"/>
      <c r="R402" s="403"/>
      <c r="S402" s="404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9"/>
        <v>0</v>
      </c>
      <c r="Y402" s="42" t="str">
        <f t="shared" si="75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1"/>
        <v>0</v>
      </c>
      <c r="BM402" s="80">
        <f t="shared" si="72"/>
        <v>0</v>
      </c>
      <c r="BN402" s="80">
        <f t="shared" si="73"/>
        <v>0</v>
      </c>
      <c r="BO402" s="80">
        <f t="shared" si="74"/>
        <v>0</v>
      </c>
    </row>
    <row r="403" spans="1:67" ht="27" customHeight="1" x14ac:dyDescent="0.25">
      <c r="A403" s="64" t="s">
        <v>589</v>
      </c>
      <c r="B403" s="64" t="s">
        <v>590</v>
      </c>
      <c r="C403" s="37">
        <v>4301031256</v>
      </c>
      <c r="D403" s="401">
        <v>4680115883178</v>
      </c>
      <c r="E403" s="401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03"/>
      <c r="Q403" s="403"/>
      <c r="R403" s="403"/>
      <c r="S403" s="404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9"/>
        <v>0</v>
      </c>
      <c r="Y403" s="42" t="str">
        <f t="shared" si="75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1"/>
        <v>0</v>
      </c>
      <c r="BM403" s="80">
        <f t="shared" si="72"/>
        <v>0</v>
      </c>
      <c r="BN403" s="80">
        <f t="shared" si="73"/>
        <v>0</v>
      </c>
      <c r="BO403" s="80">
        <f t="shared" si="74"/>
        <v>0</v>
      </c>
    </row>
    <row r="404" spans="1:67" ht="27" customHeight="1" x14ac:dyDescent="0.25">
      <c r="A404" s="64" t="s">
        <v>591</v>
      </c>
      <c r="B404" s="64" t="s">
        <v>592</v>
      </c>
      <c r="C404" s="37">
        <v>4301031172</v>
      </c>
      <c r="D404" s="401">
        <v>4607091389531</v>
      </c>
      <c r="E404" s="401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4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403"/>
      <c r="Q404" s="403"/>
      <c r="R404" s="403"/>
      <c r="S404" s="404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9"/>
        <v>0</v>
      </c>
      <c r="Y404" s="42" t="str">
        <f t="shared" si="75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1"/>
        <v>0</v>
      </c>
      <c r="BM404" s="80">
        <f t="shared" si="72"/>
        <v>0</v>
      </c>
      <c r="BN404" s="80">
        <f t="shared" si="73"/>
        <v>0</v>
      </c>
      <c r="BO404" s="80">
        <f t="shared" si="74"/>
        <v>0</v>
      </c>
    </row>
    <row r="405" spans="1:67" ht="27" customHeight="1" x14ac:dyDescent="0.25">
      <c r="A405" s="64" t="s">
        <v>591</v>
      </c>
      <c r="B405" s="64" t="s">
        <v>593</v>
      </c>
      <c r="C405" s="37">
        <v>4301031333</v>
      </c>
      <c r="D405" s="401">
        <v>4607091389531</v>
      </c>
      <c r="E405" s="401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50</v>
      </c>
      <c r="O405" s="483" t="s">
        <v>594</v>
      </c>
      <c r="P405" s="403"/>
      <c r="Q405" s="403"/>
      <c r="R405" s="403"/>
      <c r="S405" s="404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9"/>
        <v>0</v>
      </c>
      <c r="Y405" s="42" t="str">
        <f t="shared" si="75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1"/>
        <v>0</v>
      </c>
      <c r="BM405" s="80">
        <f t="shared" si="72"/>
        <v>0</v>
      </c>
      <c r="BN405" s="80">
        <f t="shared" si="73"/>
        <v>0</v>
      </c>
      <c r="BO405" s="80">
        <f t="shared" si="74"/>
        <v>0</v>
      </c>
    </row>
    <row r="406" spans="1:67" ht="27" customHeight="1" x14ac:dyDescent="0.25">
      <c r="A406" s="64" t="s">
        <v>595</v>
      </c>
      <c r="B406" s="64" t="s">
        <v>596</v>
      </c>
      <c r="C406" s="37">
        <v>4301031338</v>
      </c>
      <c r="D406" s="401">
        <v>4680115883185</v>
      </c>
      <c r="E406" s="401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484" t="s">
        <v>597</v>
      </c>
      <c r="P406" s="403"/>
      <c r="Q406" s="403"/>
      <c r="R406" s="403"/>
      <c r="S406" s="404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9"/>
        <v>0</v>
      </c>
      <c r="Y406" s="42" t="str">
        <f t="shared" si="75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1"/>
        <v>0</v>
      </c>
      <c r="BM406" s="80">
        <f t="shared" si="72"/>
        <v>0</v>
      </c>
      <c r="BN406" s="80">
        <f t="shared" si="73"/>
        <v>0</v>
      </c>
      <c r="BO406" s="80">
        <f t="shared" si="74"/>
        <v>0</v>
      </c>
    </row>
    <row r="407" spans="1:67" ht="27" customHeight="1" x14ac:dyDescent="0.25">
      <c r="A407" s="64" t="s">
        <v>595</v>
      </c>
      <c r="B407" s="64" t="s">
        <v>598</v>
      </c>
      <c r="C407" s="37">
        <v>4301031255</v>
      </c>
      <c r="D407" s="401">
        <v>4680115883185</v>
      </c>
      <c r="E407" s="401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48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03"/>
      <c r="Q407" s="403"/>
      <c r="R407" s="403"/>
      <c r="S407" s="404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9"/>
        <v>0</v>
      </c>
      <c r="Y407" s="42" t="str">
        <f t="shared" si="75"/>
        <v/>
      </c>
      <c r="Z407" s="69" t="s">
        <v>48</v>
      </c>
      <c r="AA407" s="70" t="s">
        <v>48</v>
      </c>
      <c r="AE407" s="80"/>
      <c r="BB407" s="318" t="s">
        <v>67</v>
      </c>
      <c r="BL407" s="80">
        <f t="shared" si="71"/>
        <v>0</v>
      </c>
      <c r="BM407" s="80">
        <f t="shared" si="72"/>
        <v>0</v>
      </c>
      <c r="BN407" s="80">
        <f t="shared" si="73"/>
        <v>0</v>
      </c>
      <c r="BO407" s="80">
        <f t="shared" si="74"/>
        <v>0</v>
      </c>
    </row>
    <row r="408" spans="1:67" x14ac:dyDescent="0.2">
      <c r="A408" s="396"/>
      <c r="B408" s="396"/>
      <c r="C408" s="396"/>
      <c r="D408" s="396"/>
      <c r="E408" s="396"/>
      <c r="F408" s="396"/>
      <c r="G408" s="396"/>
      <c r="H408" s="396"/>
      <c r="I408" s="396"/>
      <c r="J408" s="396"/>
      <c r="K408" s="396"/>
      <c r="L408" s="396"/>
      <c r="M408" s="396"/>
      <c r="N408" s="408"/>
      <c r="O408" s="405" t="s">
        <v>43</v>
      </c>
      <c r="P408" s="406"/>
      <c r="Q408" s="406"/>
      <c r="R408" s="406"/>
      <c r="S408" s="406"/>
      <c r="T408" s="406"/>
      <c r="U408" s="407"/>
      <c r="V408" s="43" t="s">
        <v>42</v>
      </c>
      <c r="W408" s="44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4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8"/>
      <c r="AA408" s="68"/>
    </row>
    <row r="409" spans="1:67" x14ac:dyDescent="0.2">
      <c r="A409" s="396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408"/>
      <c r="O409" s="405" t="s">
        <v>43</v>
      </c>
      <c r="P409" s="406"/>
      <c r="Q409" s="406"/>
      <c r="R409" s="406"/>
      <c r="S409" s="406"/>
      <c r="T409" s="406"/>
      <c r="U409" s="407"/>
      <c r="V409" s="43" t="s">
        <v>0</v>
      </c>
      <c r="W409" s="44">
        <f>IFERROR(SUM(W385:W407),"0")</f>
        <v>0</v>
      </c>
      <c r="X409" s="44">
        <f>IFERROR(SUM(X385:X407),"0")</f>
        <v>0</v>
      </c>
      <c r="Y409" s="43"/>
      <c r="Z409" s="68"/>
      <c r="AA409" s="68"/>
    </row>
    <row r="410" spans="1:67" ht="14.25" customHeight="1" x14ac:dyDescent="0.25">
      <c r="A410" s="409" t="s">
        <v>85</v>
      </c>
      <c r="B410" s="409"/>
      <c r="C410" s="409"/>
      <c r="D410" s="409"/>
      <c r="E410" s="409"/>
      <c r="F410" s="409"/>
      <c r="G410" s="409"/>
      <c r="H410" s="409"/>
      <c r="I410" s="409"/>
      <c r="J410" s="409"/>
      <c r="K410" s="409"/>
      <c r="L410" s="409"/>
      <c r="M410" s="409"/>
      <c r="N410" s="409"/>
      <c r="O410" s="409"/>
      <c r="P410" s="409"/>
      <c r="Q410" s="409"/>
      <c r="R410" s="409"/>
      <c r="S410" s="409"/>
      <c r="T410" s="409"/>
      <c r="U410" s="409"/>
      <c r="V410" s="409"/>
      <c r="W410" s="409"/>
      <c r="X410" s="409"/>
      <c r="Y410" s="409"/>
      <c r="Z410" s="67"/>
      <c r="AA410" s="67"/>
    </row>
    <row r="411" spans="1:67" ht="27" customHeight="1" x14ac:dyDescent="0.25">
      <c r="A411" s="64" t="s">
        <v>599</v>
      </c>
      <c r="B411" s="64" t="s">
        <v>600</v>
      </c>
      <c r="C411" s="37">
        <v>4301051431</v>
      </c>
      <c r="D411" s="401">
        <v>4607091389654</v>
      </c>
      <c r="E411" s="401"/>
      <c r="F411" s="63">
        <v>0.33</v>
      </c>
      <c r="G411" s="38">
        <v>6</v>
      </c>
      <c r="H411" s="63">
        <v>1.98</v>
      </c>
      <c r="I411" s="63">
        <v>2.258</v>
      </c>
      <c r="J411" s="38">
        <v>156</v>
      </c>
      <c r="K411" s="38" t="s">
        <v>81</v>
      </c>
      <c r="L411" s="39" t="s">
        <v>141</v>
      </c>
      <c r="M411" s="39"/>
      <c r="N411" s="38">
        <v>45</v>
      </c>
      <c r="O411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3"/>
      <c r="Q411" s="403"/>
      <c r="R411" s="403"/>
      <c r="S411" s="404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IFERROR(IF(X411=0,"",ROUNDUP(X411/H411,0)*0.00753),"")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customHeight="1" x14ac:dyDescent="0.25">
      <c r="A412" s="64" t="s">
        <v>601</v>
      </c>
      <c r="B412" s="64" t="s">
        <v>602</v>
      </c>
      <c r="C412" s="37">
        <v>4301051284</v>
      </c>
      <c r="D412" s="401">
        <v>4607091384352</v>
      </c>
      <c r="E412" s="401"/>
      <c r="F412" s="63">
        <v>0.6</v>
      </c>
      <c r="G412" s="38">
        <v>4</v>
      </c>
      <c r="H412" s="63">
        <v>2.4</v>
      </c>
      <c r="I412" s="63">
        <v>2.6459999999999999</v>
      </c>
      <c r="J412" s="38">
        <v>120</v>
      </c>
      <c r="K412" s="38" t="s">
        <v>81</v>
      </c>
      <c r="L412" s="39" t="s">
        <v>141</v>
      </c>
      <c r="M412" s="39"/>
      <c r="N412" s="38">
        <v>45</v>
      </c>
      <c r="O412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3"/>
      <c r="Q412" s="403"/>
      <c r="R412" s="403"/>
      <c r="S412" s="404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IFERROR(IF(X412=0,"",ROUNDUP(X412/H412,0)*0.00937),"")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396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408"/>
      <c r="O413" s="405" t="s">
        <v>43</v>
      </c>
      <c r="P413" s="406"/>
      <c r="Q413" s="406"/>
      <c r="R413" s="406"/>
      <c r="S413" s="406"/>
      <c r="T413" s="406"/>
      <c r="U413" s="407"/>
      <c r="V413" s="43" t="s">
        <v>42</v>
      </c>
      <c r="W413" s="44">
        <f>IFERROR(W411/H411,"0")+IFERROR(W412/H412,"0")</f>
        <v>0</v>
      </c>
      <c r="X413" s="44">
        <f>IFERROR(X411/H411,"0")+IFERROR(X412/H412,"0")</f>
        <v>0</v>
      </c>
      <c r="Y413" s="44">
        <f>IFERROR(IF(Y411="",0,Y411),"0")+IFERROR(IF(Y412="",0,Y412),"0")</f>
        <v>0</v>
      </c>
      <c r="Z413" s="68"/>
      <c r="AA413" s="68"/>
    </row>
    <row r="414" spans="1:67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408"/>
      <c r="O414" s="405" t="s">
        <v>43</v>
      </c>
      <c r="P414" s="406"/>
      <c r="Q414" s="406"/>
      <c r="R414" s="406"/>
      <c r="S414" s="406"/>
      <c r="T414" s="406"/>
      <c r="U414" s="407"/>
      <c r="V414" s="43" t="s">
        <v>0</v>
      </c>
      <c r="W414" s="44">
        <f>IFERROR(SUM(W411:W412),"0")</f>
        <v>0</v>
      </c>
      <c r="X414" s="44">
        <f>IFERROR(SUM(X411:X412),"0")</f>
        <v>0</v>
      </c>
      <c r="Y414" s="43"/>
      <c r="Z414" s="68"/>
      <c r="AA414" s="68"/>
    </row>
    <row r="415" spans="1:67" ht="14.25" customHeight="1" x14ac:dyDescent="0.25">
      <c r="A415" s="409" t="s">
        <v>104</v>
      </c>
      <c r="B415" s="409"/>
      <c r="C415" s="409"/>
      <c r="D415" s="409"/>
      <c r="E415" s="409"/>
      <c r="F415" s="409"/>
      <c r="G415" s="409"/>
      <c r="H415" s="409"/>
      <c r="I415" s="409"/>
      <c r="J415" s="409"/>
      <c r="K415" s="409"/>
      <c r="L415" s="409"/>
      <c r="M415" s="409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409"/>
      <c r="Z415" s="67"/>
      <c r="AA415" s="67"/>
    </row>
    <row r="416" spans="1:67" ht="27" customHeight="1" x14ac:dyDescent="0.25">
      <c r="A416" s="64" t="s">
        <v>603</v>
      </c>
      <c r="B416" s="64" t="s">
        <v>604</v>
      </c>
      <c r="C416" s="37">
        <v>4301032045</v>
      </c>
      <c r="D416" s="401">
        <v>4680115884335</v>
      </c>
      <c r="E416" s="401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606</v>
      </c>
      <c r="L416" s="39" t="s">
        <v>605</v>
      </c>
      <c r="M416" s="39"/>
      <c r="N416" s="38">
        <v>60</v>
      </c>
      <c r="O416" s="4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03"/>
      <c r="Q416" s="403"/>
      <c r="R416" s="403"/>
      <c r="S416" s="404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607</v>
      </c>
      <c r="B417" s="64" t="s">
        <v>608</v>
      </c>
      <c r="C417" s="37">
        <v>4301032047</v>
      </c>
      <c r="D417" s="401">
        <v>4680115884342</v>
      </c>
      <c r="E417" s="401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606</v>
      </c>
      <c r="L417" s="39" t="s">
        <v>605</v>
      </c>
      <c r="M417" s="39"/>
      <c r="N417" s="38">
        <v>60</v>
      </c>
      <c r="O417" s="47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03"/>
      <c r="Q417" s="403"/>
      <c r="R417" s="403"/>
      <c r="S417" s="404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22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609</v>
      </c>
      <c r="B418" s="64" t="s">
        <v>610</v>
      </c>
      <c r="C418" s="37">
        <v>4301170011</v>
      </c>
      <c r="D418" s="401">
        <v>4680115884113</v>
      </c>
      <c r="E418" s="401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606</v>
      </c>
      <c r="L418" s="39" t="s">
        <v>605</v>
      </c>
      <c r="M418" s="39"/>
      <c r="N418" s="38">
        <v>150</v>
      </c>
      <c r="O418" s="4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03"/>
      <c r="Q418" s="403"/>
      <c r="R418" s="403"/>
      <c r="S418" s="404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3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396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408"/>
      <c r="O419" s="405" t="s">
        <v>43</v>
      </c>
      <c r="P419" s="406"/>
      <c r="Q419" s="406"/>
      <c r="R419" s="406"/>
      <c r="S419" s="406"/>
      <c r="T419" s="406"/>
      <c r="U419" s="407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408"/>
      <c r="O420" s="405" t="s">
        <v>43</v>
      </c>
      <c r="P420" s="406"/>
      <c r="Q420" s="406"/>
      <c r="R420" s="406"/>
      <c r="S420" s="406"/>
      <c r="T420" s="406"/>
      <c r="U420" s="407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customHeight="1" x14ac:dyDescent="0.25">
      <c r="A421" s="439" t="s">
        <v>611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66"/>
      <c r="AA421" s="66"/>
    </row>
    <row r="422" spans="1:67" ht="14.25" customHeight="1" x14ac:dyDescent="0.25">
      <c r="A422" s="409" t="s">
        <v>118</v>
      </c>
      <c r="B422" s="409"/>
      <c r="C422" s="409"/>
      <c r="D422" s="409"/>
      <c r="E422" s="409"/>
      <c r="F422" s="409"/>
      <c r="G422" s="409"/>
      <c r="H422" s="409"/>
      <c r="I422" s="409"/>
      <c r="J422" s="409"/>
      <c r="K422" s="409"/>
      <c r="L422" s="409"/>
      <c r="M422" s="409"/>
      <c r="N422" s="409"/>
      <c r="O422" s="409"/>
      <c r="P422" s="409"/>
      <c r="Q422" s="409"/>
      <c r="R422" s="409"/>
      <c r="S422" s="409"/>
      <c r="T422" s="409"/>
      <c r="U422" s="409"/>
      <c r="V422" s="409"/>
      <c r="W422" s="409"/>
      <c r="X422" s="409"/>
      <c r="Y422" s="409"/>
      <c r="Z422" s="67"/>
      <c r="AA422" s="67"/>
    </row>
    <row r="423" spans="1:67" ht="27" customHeight="1" x14ac:dyDescent="0.25">
      <c r="A423" s="64" t="s">
        <v>612</v>
      </c>
      <c r="B423" s="64" t="s">
        <v>613</v>
      </c>
      <c r="C423" s="37">
        <v>4301020214</v>
      </c>
      <c r="D423" s="401">
        <v>4607091389388</v>
      </c>
      <c r="E423" s="401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122</v>
      </c>
      <c r="L423" s="39" t="s">
        <v>121</v>
      </c>
      <c r="M423" s="39"/>
      <c r="N423" s="38">
        <v>35</v>
      </c>
      <c r="O423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03"/>
      <c r="Q423" s="403"/>
      <c r="R423" s="403"/>
      <c r="S423" s="404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24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614</v>
      </c>
      <c r="B424" s="64" t="s">
        <v>615</v>
      </c>
      <c r="C424" s="37">
        <v>4301020315</v>
      </c>
      <c r="D424" s="401">
        <v>4607091389364</v>
      </c>
      <c r="E424" s="401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80</v>
      </c>
      <c r="M424" s="39"/>
      <c r="N424" s="38">
        <v>40</v>
      </c>
      <c r="O424" s="481" t="s">
        <v>616</v>
      </c>
      <c r="P424" s="403"/>
      <c r="Q424" s="403"/>
      <c r="R424" s="403"/>
      <c r="S424" s="404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25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396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408"/>
      <c r="O425" s="405" t="s">
        <v>43</v>
      </c>
      <c r="P425" s="406"/>
      <c r="Q425" s="406"/>
      <c r="R425" s="406"/>
      <c r="S425" s="406"/>
      <c r="T425" s="406"/>
      <c r="U425" s="407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408"/>
      <c r="O426" s="405" t="s">
        <v>43</v>
      </c>
      <c r="P426" s="406"/>
      <c r="Q426" s="406"/>
      <c r="R426" s="406"/>
      <c r="S426" s="406"/>
      <c r="T426" s="406"/>
      <c r="U426" s="407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customHeight="1" x14ac:dyDescent="0.25">
      <c r="A427" s="409" t="s">
        <v>77</v>
      </c>
      <c r="B427" s="409"/>
      <c r="C427" s="409"/>
      <c r="D427" s="409"/>
      <c r="E427" s="409"/>
      <c r="F427" s="409"/>
      <c r="G427" s="409"/>
      <c r="H427" s="409"/>
      <c r="I427" s="409"/>
      <c r="J427" s="409"/>
      <c r="K427" s="409"/>
      <c r="L427" s="409"/>
      <c r="M427" s="409"/>
      <c r="N427" s="409"/>
      <c r="O427" s="409"/>
      <c r="P427" s="409"/>
      <c r="Q427" s="409"/>
      <c r="R427" s="409"/>
      <c r="S427" s="409"/>
      <c r="T427" s="409"/>
      <c r="U427" s="409"/>
      <c r="V427" s="409"/>
      <c r="W427" s="409"/>
      <c r="X427" s="409"/>
      <c r="Y427" s="409"/>
      <c r="Z427" s="67"/>
      <c r="AA427" s="67"/>
    </row>
    <row r="428" spans="1:67" ht="27" customHeight="1" x14ac:dyDescent="0.25">
      <c r="A428" s="64" t="s">
        <v>617</v>
      </c>
      <c r="B428" s="64" t="s">
        <v>618</v>
      </c>
      <c r="C428" s="37">
        <v>4301031212</v>
      </c>
      <c r="D428" s="401">
        <v>4607091389739</v>
      </c>
      <c r="E428" s="401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121</v>
      </c>
      <c r="M428" s="39"/>
      <c r="N428" s="38">
        <v>45</v>
      </c>
      <c r="O428" s="4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03"/>
      <c r="Q428" s="403"/>
      <c r="R428" s="403"/>
      <c r="S428" s="404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5" si="76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 t="shared" ref="BL428:BL435" si="77">IFERROR(W428*I428/H428,"0")</f>
        <v>0</v>
      </c>
      <c r="BM428" s="80">
        <f t="shared" ref="BM428:BM435" si="78">IFERROR(X428*I428/H428,"0")</f>
        <v>0</v>
      </c>
      <c r="BN428" s="80">
        <f t="shared" ref="BN428:BN435" si="79">IFERROR(1/J428*(W428/H428),"0")</f>
        <v>0</v>
      </c>
      <c r="BO428" s="80">
        <f t="shared" ref="BO428:BO435" si="80">IFERROR(1/J428*(X428/H428),"0")</f>
        <v>0</v>
      </c>
    </row>
    <row r="429" spans="1:67" ht="27" customHeight="1" x14ac:dyDescent="0.25">
      <c r="A429" s="64" t="s">
        <v>617</v>
      </c>
      <c r="B429" s="64" t="s">
        <v>619</v>
      </c>
      <c r="C429" s="37">
        <v>4301031324</v>
      </c>
      <c r="D429" s="401">
        <v>4607091389739</v>
      </c>
      <c r="E429" s="401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80</v>
      </c>
      <c r="M429" s="39"/>
      <c r="N429" s="38">
        <v>50</v>
      </c>
      <c r="O429" s="470" t="s">
        <v>620</v>
      </c>
      <c r="P429" s="403"/>
      <c r="Q429" s="403"/>
      <c r="R429" s="403"/>
      <c r="S429" s="404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7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621</v>
      </c>
      <c r="B430" s="64" t="s">
        <v>622</v>
      </c>
      <c r="C430" s="37">
        <v>4301031363</v>
      </c>
      <c r="D430" s="401">
        <v>4607091389425</v>
      </c>
      <c r="E430" s="401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50</v>
      </c>
      <c r="O430" s="471" t="s">
        <v>623</v>
      </c>
      <c r="P430" s="403"/>
      <c r="Q430" s="403"/>
      <c r="R430" s="403"/>
      <c r="S430" s="404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 t="shared" ref="Y430:Y435" si="81">IFERROR(IF(X430=0,"",ROUNDUP(X430/H430,0)*0.00502),"")</f>
        <v/>
      </c>
      <c r="Z430" s="69" t="s">
        <v>48</v>
      </c>
      <c r="AA430" s="70" t="s">
        <v>48</v>
      </c>
      <c r="AE430" s="80"/>
      <c r="BB430" s="328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customHeight="1" x14ac:dyDescent="0.25">
      <c r="A431" s="64" t="s">
        <v>624</v>
      </c>
      <c r="B431" s="64" t="s">
        <v>625</v>
      </c>
      <c r="C431" s="37">
        <v>4301031215</v>
      </c>
      <c r="D431" s="401">
        <v>4680115882911</v>
      </c>
      <c r="E431" s="401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4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03"/>
      <c r="Q431" s="403"/>
      <c r="R431" s="403"/>
      <c r="S431" s="404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 t="shared" si="81"/>
        <v/>
      </c>
      <c r="Z431" s="69" t="s">
        <v>48</v>
      </c>
      <c r="AA431" s="70" t="s">
        <v>48</v>
      </c>
      <c r="AE431" s="80"/>
      <c r="BB431" s="329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customHeight="1" x14ac:dyDescent="0.25">
      <c r="A432" s="64" t="s">
        <v>626</v>
      </c>
      <c r="B432" s="64" t="s">
        <v>627</v>
      </c>
      <c r="C432" s="37">
        <v>4301031167</v>
      </c>
      <c r="D432" s="401">
        <v>4680115880771</v>
      </c>
      <c r="E432" s="401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03"/>
      <c r="Q432" s="403"/>
      <c r="R432" s="403"/>
      <c r="S432" s="404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 t="shared" si="81"/>
        <v/>
      </c>
      <c r="Z432" s="69" t="s">
        <v>48</v>
      </c>
      <c r="AA432" s="70" t="s">
        <v>48</v>
      </c>
      <c r="AE432" s="80"/>
      <c r="BB432" s="330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customHeight="1" x14ac:dyDescent="0.25">
      <c r="A433" s="64" t="s">
        <v>626</v>
      </c>
      <c r="B433" s="64" t="s">
        <v>628</v>
      </c>
      <c r="C433" s="37">
        <v>4301031334</v>
      </c>
      <c r="D433" s="401">
        <v>4680115880771</v>
      </c>
      <c r="E433" s="401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50</v>
      </c>
      <c r="O433" s="474" t="s">
        <v>629</v>
      </c>
      <c r="P433" s="403"/>
      <c r="Q433" s="403"/>
      <c r="R433" s="403"/>
      <c r="S433" s="404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 t="shared" si="81"/>
        <v/>
      </c>
      <c r="Z433" s="69" t="s">
        <v>48</v>
      </c>
      <c r="AA433" s="70" t="s">
        <v>48</v>
      </c>
      <c r="AE433" s="80"/>
      <c r="BB433" s="331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t="27" customHeight="1" x14ac:dyDescent="0.25">
      <c r="A434" s="64" t="s">
        <v>630</v>
      </c>
      <c r="B434" s="64" t="s">
        <v>631</v>
      </c>
      <c r="C434" s="37">
        <v>4301031173</v>
      </c>
      <c r="D434" s="401">
        <v>4607091389500</v>
      </c>
      <c r="E434" s="401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03"/>
      <c r="Q434" s="403"/>
      <c r="R434" s="403"/>
      <c r="S434" s="404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6"/>
        <v>0</v>
      </c>
      <c r="Y434" s="42" t="str">
        <f t="shared" si="81"/>
        <v/>
      </c>
      <c r="Z434" s="69" t="s">
        <v>48</v>
      </c>
      <c r="AA434" s="70" t="s">
        <v>48</v>
      </c>
      <c r="AE434" s="80"/>
      <c r="BB434" s="332" t="s">
        <v>67</v>
      </c>
      <c r="BL434" s="80">
        <f t="shared" si="77"/>
        <v>0</v>
      </c>
      <c r="BM434" s="80">
        <f t="shared" si="78"/>
        <v>0</v>
      </c>
      <c r="BN434" s="80">
        <f t="shared" si="79"/>
        <v>0</v>
      </c>
      <c r="BO434" s="80">
        <f t="shared" si="80"/>
        <v>0</v>
      </c>
    </row>
    <row r="435" spans="1:67" ht="27" customHeight="1" x14ac:dyDescent="0.25">
      <c r="A435" s="64" t="s">
        <v>630</v>
      </c>
      <c r="B435" s="64" t="s">
        <v>632</v>
      </c>
      <c r="C435" s="37">
        <v>4301031327</v>
      </c>
      <c r="D435" s="401">
        <v>4607091389500</v>
      </c>
      <c r="E435" s="401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50</v>
      </c>
      <c r="O435" s="476" t="s">
        <v>633</v>
      </c>
      <c r="P435" s="403"/>
      <c r="Q435" s="403"/>
      <c r="R435" s="403"/>
      <c r="S435" s="404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6"/>
        <v>0</v>
      </c>
      <c r="Y435" s="42" t="str">
        <f t="shared" si="81"/>
        <v/>
      </c>
      <c r="Z435" s="69" t="s">
        <v>48</v>
      </c>
      <c r="AA435" s="70" t="s">
        <v>48</v>
      </c>
      <c r="AE435" s="80"/>
      <c r="BB435" s="333" t="s">
        <v>67</v>
      </c>
      <c r="BL435" s="80">
        <f t="shared" si="77"/>
        <v>0</v>
      </c>
      <c r="BM435" s="80">
        <f t="shared" si="78"/>
        <v>0</v>
      </c>
      <c r="BN435" s="80">
        <f t="shared" si="79"/>
        <v>0</v>
      </c>
      <c r="BO435" s="80">
        <f t="shared" si="80"/>
        <v>0</v>
      </c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408"/>
      <c r="O436" s="405" t="s">
        <v>43</v>
      </c>
      <c r="P436" s="406"/>
      <c r="Q436" s="406"/>
      <c r="R436" s="406"/>
      <c r="S436" s="406"/>
      <c r="T436" s="406"/>
      <c r="U436" s="407"/>
      <c r="V436" s="43" t="s">
        <v>42</v>
      </c>
      <c r="W436" s="44">
        <f>IFERROR(W428/H428,"0")+IFERROR(W429/H429,"0")+IFERROR(W430/H430,"0")+IFERROR(W431/H431,"0")+IFERROR(W432/H432,"0")+IFERROR(W433/H433,"0")+IFERROR(W434/H434,"0")+IFERROR(W435/H435,"0")</f>
        <v>0</v>
      </c>
      <c r="X436" s="44">
        <f>IFERROR(X428/H428,"0")+IFERROR(X429/H429,"0")+IFERROR(X430/H430,"0")+IFERROR(X431/H431,"0")+IFERROR(X432/H432,"0")+IFERROR(X433/H433,"0")+IFERROR(X434/H434,"0")+IFERROR(X435/H435,"0")</f>
        <v>0</v>
      </c>
      <c r="Y436" s="44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x14ac:dyDescent="0.2">
      <c r="A437" s="396"/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408"/>
      <c r="O437" s="405" t="s">
        <v>43</v>
      </c>
      <c r="P437" s="406"/>
      <c r="Q437" s="406"/>
      <c r="R437" s="406"/>
      <c r="S437" s="406"/>
      <c r="T437" s="406"/>
      <c r="U437" s="407"/>
      <c r="V437" s="43" t="s">
        <v>0</v>
      </c>
      <c r="W437" s="44">
        <f>IFERROR(SUM(W428:W435),"0")</f>
        <v>0</v>
      </c>
      <c r="X437" s="44">
        <f>IFERROR(SUM(X428:X435),"0")</f>
        <v>0</v>
      </c>
      <c r="Y437" s="43"/>
      <c r="Z437" s="68"/>
      <c r="AA437" s="68"/>
    </row>
    <row r="438" spans="1:67" ht="14.25" customHeight="1" x14ac:dyDescent="0.25">
      <c r="A438" s="409" t="s">
        <v>104</v>
      </c>
      <c r="B438" s="409"/>
      <c r="C438" s="409"/>
      <c r="D438" s="409"/>
      <c r="E438" s="409"/>
      <c r="F438" s="409"/>
      <c r="G438" s="409"/>
      <c r="H438" s="409"/>
      <c r="I438" s="409"/>
      <c r="J438" s="409"/>
      <c r="K438" s="409"/>
      <c r="L438" s="409"/>
      <c r="M438" s="409"/>
      <c r="N438" s="409"/>
      <c r="O438" s="409"/>
      <c r="P438" s="409"/>
      <c r="Q438" s="409"/>
      <c r="R438" s="409"/>
      <c r="S438" s="409"/>
      <c r="T438" s="409"/>
      <c r="U438" s="409"/>
      <c r="V438" s="409"/>
      <c r="W438" s="409"/>
      <c r="X438" s="409"/>
      <c r="Y438" s="409"/>
      <c r="Z438" s="67"/>
      <c r="AA438" s="67"/>
    </row>
    <row r="439" spans="1:67" ht="27" customHeight="1" x14ac:dyDescent="0.25">
      <c r="A439" s="64" t="s">
        <v>634</v>
      </c>
      <c r="B439" s="64" t="s">
        <v>635</v>
      </c>
      <c r="C439" s="37">
        <v>4301032046</v>
      </c>
      <c r="D439" s="401">
        <v>4680115884359</v>
      </c>
      <c r="E439" s="401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606</v>
      </c>
      <c r="L439" s="39" t="s">
        <v>605</v>
      </c>
      <c r="M439" s="39"/>
      <c r="N439" s="38">
        <v>60</v>
      </c>
      <c r="O439" s="4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03"/>
      <c r="Q439" s="403"/>
      <c r="R439" s="403"/>
      <c r="S439" s="404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4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customHeight="1" x14ac:dyDescent="0.25">
      <c r="A440" s="64" t="s">
        <v>636</v>
      </c>
      <c r="B440" s="64" t="s">
        <v>637</v>
      </c>
      <c r="C440" s="37">
        <v>4301040358</v>
      </c>
      <c r="D440" s="401">
        <v>4680115884571</v>
      </c>
      <c r="E440" s="401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606</v>
      </c>
      <c r="L440" s="39" t="s">
        <v>605</v>
      </c>
      <c r="M440" s="39"/>
      <c r="N440" s="38">
        <v>60</v>
      </c>
      <c r="O440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03"/>
      <c r="Q440" s="403"/>
      <c r="R440" s="403"/>
      <c r="S440" s="404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5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408"/>
      <c r="O441" s="405" t="s">
        <v>43</v>
      </c>
      <c r="P441" s="406"/>
      <c r="Q441" s="406"/>
      <c r="R441" s="406"/>
      <c r="S441" s="406"/>
      <c r="T441" s="406"/>
      <c r="U441" s="407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x14ac:dyDescent="0.2">
      <c r="A442" s="396"/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408"/>
      <c r="O442" s="405" t="s">
        <v>43</v>
      </c>
      <c r="P442" s="406"/>
      <c r="Q442" s="406"/>
      <c r="R442" s="406"/>
      <c r="S442" s="406"/>
      <c r="T442" s="406"/>
      <c r="U442" s="407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customHeight="1" x14ac:dyDescent="0.25">
      <c r="A443" s="409" t="s">
        <v>113</v>
      </c>
      <c r="B443" s="409"/>
      <c r="C443" s="409"/>
      <c r="D443" s="409"/>
      <c r="E443" s="409"/>
      <c r="F443" s="409"/>
      <c r="G443" s="409"/>
      <c r="H443" s="409"/>
      <c r="I443" s="409"/>
      <c r="J443" s="409"/>
      <c r="K443" s="409"/>
      <c r="L443" s="409"/>
      <c r="M443" s="409"/>
      <c r="N443" s="409"/>
      <c r="O443" s="409"/>
      <c r="P443" s="409"/>
      <c r="Q443" s="409"/>
      <c r="R443" s="409"/>
      <c r="S443" s="409"/>
      <c r="T443" s="409"/>
      <c r="U443" s="409"/>
      <c r="V443" s="409"/>
      <c r="W443" s="409"/>
      <c r="X443" s="409"/>
      <c r="Y443" s="409"/>
      <c r="Z443" s="67"/>
      <c r="AA443" s="67"/>
    </row>
    <row r="444" spans="1:67" ht="27" customHeight="1" x14ac:dyDescent="0.25">
      <c r="A444" s="64" t="s">
        <v>638</v>
      </c>
      <c r="B444" s="64" t="s">
        <v>639</v>
      </c>
      <c r="C444" s="37">
        <v>4301170010</v>
      </c>
      <c r="D444" s="401">
        <v>4680115884090</v>
      </c>
      <c r="E444" s="401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606</v>
      </c>
      <c r="L444" s="39" t="s">
        <v>605</v>
      </c>
      <c r="M444" s="39"/>
      <c r="N444" s="38">
        <v>150</v>
      </c>
      <c r="O444" s="46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03"/>
      <c r="Q444" s="403"/>
      <c r="R444" s="403"/>
      <c r="S444" s="404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6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408"/>
      <c r="O445" s="405" t="s">
        <v>43</v>
      </c>
      <c r="P445" s="406"/>
      <c r="Q445" s="406"/>
      <c r="R445" s="406"/>
      <c r="S445" s="406"/>
      <c r="T445" s="406"/>
      <c r="U445" s="407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x14ac:dyDescent="0.2">
      <c r="A446" s="396"/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408"/>
      <c r="O446" s="405" t="s">
        <v>43</v>
      </c>
      <c r="P446" s="406"/>
      <c r="Q446" s="406"/>
      <c r="R446" s="406"/>
      <c r="S446" s="406"/>
      <c r="T446" s="406"/>
      <c r="U446" s="407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customHeight="1" x14ac:dyDescent="0.25">
      <c r="A447" s="409" t="s">
        <v>640</v>
      </c>
      <c r="B447" s="409"/>
      <c r="C447" s="409"/>
      <c r="D447" s="409"/>
      <c r="E447" s="409"/>
      <c r="F447" s="409"/>
      <c r="G447" s="409"/>
      <c r="H447" s="409"/>
      <c r="I447" s="409"/>
      <c r="J447" s="409"/>
      <c r="K447" s="409"/>
      <c r="L447" s="409"/>
      <c r="M447" s="409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09"/>
      <c r="Z447" s="67"/>
      <c r="AA447" s="67"/>
    </row>
    <row r="448" spans="1:67" ht="27" customHeight="1" x14ac:dyDescent="0.25">
      <c r="A448" s="64" t="s">
        <v>641</v>
      </c>
      <c r="B448" s="64" t="s">
        <v>642</v>
      </c>
      <c r="C448" s="37">
        <v>4301040357</v>
      </c>
      <c r="D448" s="401">
        <v>4680115884564</v>
      </c>
      <c r="E448" s="401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606</v>
      </c>
      <c r="L448" s="39" t="s">
        <v>605</v>
      </c>
      <c r="M448" s="39"/>
      <c r="N448" s="38">
        <v>60</v>
      </c>
      <c r="O448" s="46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03"/>
      <c r="Q448" s="403"/>
      <c r="R448" s="403"/>
      <c r="S448" s="404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7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408"/>
      <c r="O449" s="405" t="s">
        <v>43</v>
      </c>
      <c r="P449" s="406"/>
      <c r="Q449" s="406"/>
      <c r="R449" s="406"/>
      <c r="S449" s="406"/>
      <c r="T449" s="406"/>
      <c r="U449" s="407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396"/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408"/>
      <c r="O450" s="405" t="s">
        <v>43</v>
      </c>
      <c r="P450" s="406"/>
      <c r="Q450" s="406"/>
      <c r="R450" s="406"/>
      <c r="S450" s="406"/>
      <c r="T450" s="406"/>
      <c r="U450" s="407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customHeight="1" x14ac:dyDescent="0.25">
      <c r="A451" s="439" t="s">
        <v>643</v>
      </c>
      <c r="B451" s="439"/>
      <c r="C451" s="439"/>
      <c r="D451" s="439"/>
      <c r="E451" s="439"/>
      <c r="F451" s="439"/>
      <c r="G451" s="439"/>
      <c r="H451" s="439"/>
      <c r="I451" s="439"/>
      <c r="J451" s="439"/>
      <c r="K451" s="439"/>
      <c r="L451" s="439"/>
      <c r="M451" s="439"/>
      <c r="N451" s="439"/>
      <c r="O451" s="439"/>
      <c r="P451" s="439"/>
      <c r="Q451" s="439"/>
      <c r="R451" s="439"/>
      <c r="S451" s="439"/>
      <c r="T451" s="439"/>
      <c r="U451" s="439"/>
      <c r="V451" s="439"/>
      <c r="W451" s="439"/>
      <c r="X451" s="439"/>
      <c r="Y451" s="439"/>
      <c r="Z451" s="66"/>
      <c r="AA451" s="66"/>
    </row>
    <row r="452" spans="1:67" ht="14.25" customHeight="1" x14ac:dyDescent="0.25">
      <c r="A452" s="409" t="s">
        <v>77</v>
      </c>
      <c r="B452" s="409"/>
      <c r="C452" s="409"/>
      <c r="D452" s="409"/>
      <c r="E452" s="409"/>
      <c r="F452" s="409"/>
      <c r="G452" s="409"/>
      <c r="H452" s="409"/>
      <c r="I452" s="409"/>
      <c r="J452" s="409"/>
      <c r="K452" s="409"/>
      <c r="L452" s="409"/>
      <c r="M452" s="409"/>
      <c r="N452" s="409"/>
      <c r="O452" s="409"/>
      <c r="P452" s="409"/>
      <c r="Q452" s="409"/>
      <c r="R452" s="409"/>
      <c r="S452" s="409"/>
      <c r="T452" s="409"/>
      <c r="U452" s="409"/>
      <c r="V452" s="409"/>
      <c r="W452" s="409"/>
      <c r="X452" s="409"/>
      <c r="Y452" s="409"/>
      <c r="Z452" s="67"/>
      <c r="AA452" s="67"/>
    </row>
    <row r="453" spans="1:67" ht="27" customHeight="1" x14ac:dyDescent="0.25">
      <c r="A453" s="64" t="s">
        <v>644</v>
      </c>
      <c r="B453" s="64" t="s">
        <v>645</v>
      </c>
      <c r="C453" s="37">
        <v>4301031294</v>
      </c>
      <c r="D453" s="401">
        <v>4680115885189</v>
      </c>
      <c r="E453" s="401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03"/>
      <c r="Q453" s="403"/>
      <c r="R453" s="403"/>
      <c r="S453" s="404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8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646</v>
      </c>
      <c r="B454" s="64" t="s">
        <v>647</v>
      </c>
      <c r="C454" s="37">
        <v>4301031293</v>
      </c>
      <c r="D454" s="401">
        <v>4680115885172</v>
      </c>
      <c r="E454" s="401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03"/>
      <c r="Q454" s="403"/>
      <c r="R454" s="403"/>
      <c r="S454" s="404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9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customHeight="1" x14ac:dyDescent="0.25">
      <c r="A455" s="64" t="s">
        <v>648</v>
      </c>
      <c r="B455" s="64" t="s">
        <v>649</v>
      </c>
      <c r="C455" s="37">
        <v>4301031291</v>
      </c>
      <c r="D455" s="401">
        <v>4680115885110</v>
      </c>
      <c r="E455" s="401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4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03"/>
      <c r="Q455" s="403"/>
      <c r="R455" s="403"/>
      <c r="S455" s="404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40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408"/>
      <c r="O456" s="405" t="s">
        <v>43</v>
      </c>
      <c r="P456" s="406"/>
      <c r="Q456" s="406"/>
      <c r="R456" s="406"/>
      <c r="S456" s="406"/>
      <c r="T456" s="406"/>
      <c r="U456" s="407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408"/>
      <c r="O457" s="405" t="s">
        <v>43</v>
      </c>
      <c r="P457" s="406"/>
      <c r="Q457" s="406"/>
      <c r="R457" s="406"/>
      <c r="S457" s="406"/>
      <c r="T457" s="406"/>
      <c r="U457" s="407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customHeight="1" x14ac:dyDescent="0.25">
      <c r="A458" s="439" t="s">
        <v>650</v>
      </c>
      <c r="B458" s="439"/>
      <c r="C458" s="439"/>
      <c r="D458" s="439"/>
      <c r="E458" s="439"/>
      <c r="F458" s="439"/>
      <c r="G458" s="439"/>
      <c r="H458" s="439"/>
      <c r="I458" s="439"/>
      <c r="J458" s="439"/>
      <c r="K458" s="439"/>
      <c r="L458" s="439"/>
      <c r="M458" s="439"/>
      <c r="N458" s="439"/>
      <c r="O458" s="439"/>
      <c r="P458" s="439"/>
      <c r="Q458" s="439"/>
      <c r="R458" s="439"/>
      <c r="S458" s="439"/>
      <c r="T458" s="439"/>
      <c r="U458" s="439"/>
      <c r="V458" s="439"/>
      <c r="W458" s="439"/>
      <c r="X458" s="439"/>
      <c r="Y458" s="439"/>
      <c r="Z458" s="66"/>
      <c r="AA458" s="66"/>
    </row>
    <row r="459" spans="1:67" ht="14.25" customHeight="1" x14ac:dyDescent="0.25">
      <c r="A459" s="409" t="s">
        <v>77</v>
      </c>
      <c r="B459" s="409"/>
      <c r="C459" s="409"/>
      <c r="D459" s="409"/>
      <c r="E459" s="409"/>
      <c r="F459" s="409"/>
      <c r="G459" s="409"/>
      <c r="H459" s="409"/>
      <c r="I459" s="409"/>
      <c r="J459" s="409"/>
      <c r="K459" s="409"/>
      <c r="L459" s="409"/>
      <c r="M459" s="409"/>
      <c r="N459" s="409"/>
      <c r="O459" s="409"/>
      <c r="P459" s="409"/>
      <c r="Q459" s="409"/>
      <c r="R459" s="409"/>
      <c r="S459" s="409"/>
      <c r="T459" s="409"/>
      <c r="U459" s="409"/>
      <c r="V459" s="409"/>
      <c r="W459" s="409"/>
      <c r="X459" s="409"/>
      <c r="Y459" s="409"/>
      <c r="Z459" s="67"/>
      <c r="AA459" s="67"/>
    </row>
    <row r="460" spans="1:67" ht="27" customHeight="1" x14ac:dyDescent="0.25">
      <c r="A460" s="64" t="s">
        <v>651</v>
      </c>
      <c r="B460" s="64" t="s">
        <v>652</v>
      </c>
      <c r="C460" s="37">
        <v>4301031365</v>
      </c>
      <c r="D460" s="401">
        <v>4680115885738</v>
      </c>
      <c r="E460" s="401"/>
      <c r="F460" s="63">
        <v>1</v>
      </c>
      <c r="G460" s="38">
        <v>4</v>
      </c>
      <c r="H460" s="63">
        <v>4</v>
      </c>
      <c r="I460" s="63">
        <v>4.3600000000000003</v>
      </c>
      <c r="J460" s="38">
        <v>104</v>
      </c>
      <c r="K460" s="38" t="s">
        <v>122</v>
      </c>
      <c r="L460" s="39" t="s">
        <v>80</v>
      </c>
      <c r="M460" s="39"/>
      <c r="N460" s="38">
        <v>40</v>
      </c>
      <c r="O460" s="459" t="s">
        <v>653</v>
      </c>
      <c r="P460" s="403"/>
      <c r="Q460" s="403"/>
      <c r="R460" s="403"/>
      <c r="S460" s="404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IFERROR(IF(X460=0,"",ROUNDUP(X460/H460,0)*0.01196),"")</f>
        <v/>
      </c>
      <c r="Z460" s="69" t="s">
        <v>48</v>
      </c>
      <c r="AA460" s="70" t="s">
        <v>48</v>
      </c>
      <c r="AE460" s="80"/>
      <c r="BB460" s="341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t="27" customHeight="1" x14ac:dyDescent="0.25">
      <c r="A461" s="64" t="s">
        <v>654</v>
      </c>
      <c r="B461" s="64" t="s">
        <v>655</v>
      </c>
      <c r="C461" s="37">
        <v>4301031261</v>
      </c>
      <c r="D461" s="401">
        <v>4680115885103</v>
      </c>
      <c r="E461" s="401"/>
      <c r="F461" s="63">
        <v>0.27</v>
      </c>
      <c r="G461" s="38">
        <v>6</v>
      </c>
      <c r="H461" s="63">
        <v>1.62</v>
      </c>
      <c r="I461" s="63">
        <v>1.82</v>
      </c>
      <c r="J461" s="38">
        <v>156</v>
      </c>
      <c r="K461" s="38" t="s">
        <v>81</v>
      </c>
      <c r="L461" s="39" t="s">
        <v>80</v>
      </c>
      <c r="M461" s="39"/>
      <c r="N461" s="38">
        <v>40</v>
      </c>
      <c r="O461" s="4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03"/>
      <c r="Q461" s="403"/>
      <c r="R461" s="403"/>
      <c r="S461" s="404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IFERROR(IF(X461=0,"",ROUNDUP(X461/H461,0)*0.00753),"")</f>
        <v/>
      </c>
      <c r="Z461" s="69" t="s">
        <v>48</v>
      </c>
      <c r="AA461" s="70" t="s">
        <v>48</v>
      </c>
      <c r="AE461" s="80"/>
      <c r="BB461" s="342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408"/>
      <c r="O462" s="405" t="s">
        <v>43</v>
      </c>
      <c r="P462" s="406"/>
      <c r="Q462" s="406"/>
      <c r="R462" s="406"/>
      <c r="S462" s="406"/>
      <c r="T462" s="406"/>
      <c r="U462" s="407"/>
      <c r="V462" s="43" t="s">
        <v>42</v>
      </c>
      <c r="W462" s="44">
        <f>IFERROR(W460/H460,"0")+IFERROR(W461/H461,"0")</f>
        <v>0</v>
      </c>
      <c r="X462" s="44">
        <f>IFERROR(X460/H460,"0")+IFERROR(X461/H461,"0")</f>
        <v>0</v>
      </c>
      <c r="Y462" s="44">
        <f>IFERROR(IF(Y460="",0,Y460),"0")+IFERROR(IF(Y461="",0,Y461),"0")</f>
        <v>0</v>
      </c>
      <c r="Z462" s="68"/>
      <c r="AA462" s="68"/>
    </row>
    <row r="463" spans="1:67" x14ac:dyDescent="0.2">
      <c r="A463" s="396"/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408"/>
      <c r="O463" s="405" t="s">
        <v>43</v>
      </c>
      <c r="P463" s="406"/>
      <c r="Q463" s="406"/>
      <c r="R463" s="406"/>
      <c r="S463" s="406"/>
      <c r="T463" s="406"/>
      <c r="U463" s="407"/>
      <c r="V463" s="43" t="s">
        <v>0</v>
      </c>
      <c r="W463" s="44">
        <f>IFERROR(SUM(W460:W461),"0")</f>
        <v>0</v>
      </c>
      <c r="X463" s="44">
        <f>IFERROR(SUM(X460:X461),"0")</f>
        <v>0</v>
      </c>
      <c r="Y463" s="43"/>
      <c r="Z463" s="68"/>
      <c r="AA463" s="68"/>
    </row>
    <row r="464" spans="1:67" ht="14.25" customHeight="1" x14ac:dyDescent="0.25">
      <c r="A464" s="409" t="s">
        <v>228</v>
      </c>
      <c r="B464" s="409"/>
      <c r="C464" s="409"/>
      <c r="D464" s="409"/>
      <c r="E464" s="409"/>
      <c r="F464" s="409"/>
      <c r="G464" s="409"/>
      <c r="H464" s="409"/>
      <c r="I464" s="409"/>
      <c r="J464" s="409"/>
      <c r="K464" s="409"/>
      <c r="L464" s="409"/>
      <c r="M464" s="409"/>
      <c r="N464" s="409"/>
      <c r="O464" s="409"/>
      <c r="P464" s="409"/>
      <c r="Q464" s="409"/>
      <c r="R464" s="409"/>
      <c r="S464" s="409"/>
      <c r="T464" s="409"/>
      <c r="U464" s="409"/>
      <c r="V464" s="409"/>
      <c r="W464" s="409"/>
      <c r="X464" s="409"/>
      <c r="Y464" s="409"/>
      <c r="Z464" s="67"/>
      <c r="AA464" s="67"/>
    </row>
    <row r="465" spans="1:67" ht="27" customHeight="1" x14ac:dyDescent="0.25">
      <c r="A465" s="64" t="s">
        <v>656</v>
      </c>
      <c r="B465" s="64" t="s">
        <v>657</v>
      </c>
      <c r="C465" s="37">
        <v>4301060412</v>
      </c>
      <c r="D465" s="401">
        <v>4680115885509</v>
      </c>
      <c r="E465" s="401"/>
      <c r="F465" s="63">
        <v>0.27</v>
      </c>
      <c r="G465" s="38">
        <v>6</v>
      </c>
      <c r="H465" s="63">
        <v>1.62</v>
      </c>
      <c r="I465" s="63">
        <v>1.8859999999999999</v>
      </c>
      <c r="J465" s="38">
        <v>156</v>
      </c>
      <c r="K465" s="38" t="s">
        <v>81</v>
      </c>
      <c r="L465" s="39" t="s">
        <v>80</v>
      </c>
      <c r="M465" s="39"/>
      <c r="N465" s="38">
        <v>35</v>
      </c>
      <c r="O465" s="461" t="s">
        <v>658</v>
      </c>
      <c r="P465" s="403"/>
      <c r="Q465" s="403"/>
      <c r="R465" s="403"/>
      <c r="S465" s="404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48</v>
      </c>
      <c r="AE465" s="80"/>
      <c r="BB465" s="343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408"/>
      <c r="O466" s="405" t="s">
        <v>43</v>
      </c>
      <c r="P466" s="406"/>
      <c r="Q466" s="406"/>
      <c r="R466" s="406"/>
      <c r="S466" s="406"/>
      <c r="T466" s="406"/>
      <c r="U466" s="407"/>
      <c r="V466" s="43" t="s">
        <v>42</v>
      </c>
      <c r="W466" s="44">
        <f>IFERROR(W465/H465,"0")</f>
        <v>0</v>
      </c>
      <c r="X466" s="44">
        <f>IFERROR(X465/H465,"0")</f>
        <v>0</v>
      </c>
      <c r="Y466" s="44">
        <f>IFERROR(IF(Y465="",0,Y465),"0")</f>
        <v>0</v>
      </c>
      <c r="Z466" s="68"/>
      <c r="AA466" s="68"/>
    </row>
    <row r="467" spans="1:67" x14ac:dyDescent="0.2">
      <c r="A467" s="396"/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408"/>
      <c r="O467" s="405" t="s">
        <v>43</v>
      </c>
      <c r="P467" s="406"/>
      <c r="Q467" s="406"/>
      <c r="R467" s="406"/>
      <c r="S467" s="406"/>
      <c r="T467" s="406"/>
      <c r="U467" s="407"/>
      <c r="V467" s="43" t="s">
        <v>0</v>
      </c>
      <c r="W467" s="44">
        <f>IFERROR(SUM(W465:W465),"0")</f>
        <v>0</v>
      </c>
      <c r="X467" s="44">
        <f>IFERROR(SUM(X465:X465),"0")</f>
        <v>0</v>
      </c>
      <c r="Y467" s="43"/>
      <c r="Z467" s="68"/>
      <c r="AA467" s="68"/>
    </row>
    <row r="468" spans="1:67" ht="27.75" customHeight="1" x14ac:dyDescent="0.2">
      <c r="A468" s="438" t="s">
        <v>659</v>
      </c>
      <c r="B468" s="438"/>
      <c r="C468" s="438"/>
      <c r="D468" s="438"/>
      <c r="E468" s="438"/>
      <c r="F468" s="438"/>
      <c r="G468" s="438"/>
      <c r="H468" s="438"/>
      <c r="I468" s="438"/>
      <c r="J468" s="438"/>
      <c r="K468" s="438"/>
      <c r="L468" s="438"/>
      <c r="M468" s="438"/>
      <c r="N468" s="438"/>
      <c r="O468" s="438"/>
      <c r="P468" s="438"/>
      <c r="Q468" s="438"/>
      <c r="R468" s="438"/>
      <c r="S468" s="438"/>
      <c r="T468" s="438"/>
      <c r="U468" s="438"/>
      <c r="V468" s="438"/>
      <c r="W468" s="438"/>
      <c r="X468" s="438"/>
      <c r="Y468" s="438"/>
      <c r="Z468" s="55"/>
      <c r="AA468" s="55"/>
    </row>
    <row r="469" spans="1:67" ht="16.5" customHeight="1" x14ac:dyDescent="0.25">
      <c r="A469" s="439" t="s">
        <v>659</v>
      </c>
      <c r="B469" s="439"/>
      <c r="C469" s="439"/>
      <c r="D469" s="439"/>
      <c r="E469" s="439"/>
      <c r="F469" s="439"/>
      <c r="G469" s="439"/>
      <c r="H469" s="439"/>
      <c r="I469" s="439"/>
      <c r="J469" s="439"/>
      <c r="K469" s="439"/>
      <c r="L469" s="439"/>
      <c r="M469" s="439"/>
      <c r="N469" s="439"/>
      <c r="O469" s="439"/>
      <c r="P469" s="439"/>
      <c r="Q469" s="439"/>
      <c r="R469" s="439"/>
      <c r="S469" s="439"/>
      <c r="T469" s="439"/>
      <c r="U469" s="439"/>
      <c r="V469" s="439"/>
      <c r="W469" s="439"/>
      <c r="X469" s="439"/>
      <c r="Y469" s="439"/>
      <c r="Z469" s="66"/>
      <c r="AA469" s="66"/>
    </row>
    <row r="470" spans="1:67" ht="14.25" customHeight="1" x14ac:dyDescent="0.25">
      <c r="A470" s="409" t="s">
        <v>126</v>
      </c>
      <c r="B470" s="409"/>
      <c r="C470" s="409"/>
      <c r="D470" s="409"/>
      <c r="E470" s="409"/>
      <c r="F470" s="409"/>
      <c r="G470" s="409"/>
      <c r="H470" s="409"/>
      <c r="I470" s="409"/>
      <c r="J470" s="409"/>
      <c r="K470" s="409"/>
      <c r="L470" s="409"/>
      <c r="M470" s="409"/>
      <c r="N470" s="409"/>
      <c r="O470" s="409"/>
      <c r="P470" s="409"/>
      <c r="Q470" s="409"/>
      <c r="R470" s="409"/>
      <c r="S470" s="409"/>
      <c r="T470" s="409"/>
      <c r="U470" s="409"/>
      <c r="V470" s="409"/>
      <c r="W470" s="409"/>
      <c r="X470" s="409"/>
      <c r="Y470" s="409"/>
      <c r="Z470" s="67"/>
      <c r="AA470" s="67"/>
    </row>
    <row r="471" spans="1:67" ht="27" customHeight="1" x14ac:dyDescent="0.25">
      <c r="A471" s="64" t="s">
        <v>660</v>
      </c>
      <c r="B471" s="64" t="s">
        <v>661</v>
      </c>
      <c r="C471" s="37">
        <v>4301011795</v>
      </c>
      <c r="D471" s="401">
        <v>4607091389067</v>
      </c>
      <c r="E471" s="401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122</v>
      </c>
      <c r="L471" s="39" t="s">
        <v>121</v>
      </c>
      <c r="M471" s="39"/>
      <c r="N471" s="38">
        <v>60</v>
      </c>
      <c r="O471" s="4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03"/>
      <c r="Q471" s="403"/>
      <c r="R471" s="403"/>
      <c r="S471" s="404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ref="X471:X481" si="82">IFERROR(IF(W471="",0,CEILING((W471/$H471),1)*$H471),"")</f>
        <v>0</v>
      </c>
      <c r="Y471" s="42" t="str">
        <f t="shared" ref="Y471:Y477" si="83">IFERROR(IF(X471=0,"",ROUNDUP(X471/H471,0)*0.01196),"")</f>
        <v/>
      </c>
      <c r="Z471" s="69" t="s">
        <v>48</v>
      </c>
      <c r="AA471" s="70" t="s">
        <v>48</v>
      </c>
      <c r="AE471" s="80"/>
      <c r="BB471" s="344" t="s">
        <v>67</v>
      </c>
      <c r="BL471" s="80">
        <f t="shared" ref="BL471:BL481" si="84">IFERROR(W471*I471/H471,"0")</f>
        <v>0</v>
      </c>
      <c r="BM471" s="80">
        <f t="shared" ref="BM471:BM481" si="85">IFERROR(X471*I471/H471,"0")</f>
        <v>0</v>
      </c>
      <c r="BN471" s="80">
        <f t="shared" ref="BN471:BN481" si="86">IFERROR(1/J471*(W471/H471),"0")</f>
        <v>0</v>
      </c>
      <c r="BO471" s="80">
        <f t="shared" ref="BO471:BO481" si="87">IFERROR(1/J471*(X471/H471),"0")</f>
        <v>0</v>
      </c>
    </row>
    <row r="472" spans="1:67" ht="27" customHeight="1" x14ac:dyDescent="0.25">
      <c r="A472" s="64" t="s">
        <v>662</v>
      </c>
      <c r="B472" s="64" t="s">
        <v>663</v>
      </c>
      <c r="C472" s="37">
        <v>4301011376</v>
      </c>
      <c r="D472" s="401">
        <v>4680115885226</v>
      </c>
      <c r="E472" s="401"/>
      <c r="F472" s="63">
        <v>0.85</v>
      </c>
      <c r="G472" s="38">
        <v>6</v>
      </c>
      <c r="H472" s="63">
        <v>5.0999999999999996</v>
      </c>
      <c r="I472" s="63">
        <v>5.46</v>
      </c>
      <c r="J472" s="38">
        <v>104</v>
      </c>
      <c r="K472" s="38" t="s">
        <v>122</v>
      </c>
      <c r="L472" s="39" t="s">
        <v>141</v>
      </c>
      <c r="M472" s="39"/>
      <c r="N472" s="38">
        <v>60</v>
      </c>
      <c r="O472" s="4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03"/>
      <c r="Q472" s="403"/>
      <c r="R472" s="403"/>
      <c r="S472" s="404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2"/>
        <v>0</v>
      </c>
      <c r="Y472" s="42" t="str">
        <f t="shared" si="83"/>
        <v/>
      </c>
      <c r="Z472" s="69" t="s">
        <v>48</v>
      </c>
      <c r="AA472" s="70" t="s">
        <v>48</v>
      </c>
      <c r="AE472" s="80"/>
      <c r="BB472" s="345" t="s">
        <v>67</v>
      </c>
      <c r="BL472" s="80">
        <f t="shared" si="84"/>
        <v>0</v>
      </c>
      <c r="BM472" s="80">
        <f t="shared" si="85"/>
        <v>0</v>
      </c>
      <c r="BN472" s="80">
        <f t="shared" si="86"/>
        <v>0</v>
      </c>
      <c r="BO472" s="80">
        <f t="shared" si="87"/>
        <v>0</v>
      </c>
    </row>
    <row r="473" spans="1:67" ht="27" customHeight="1" x14ac:dyDescent="0.25">
      <c r="A473" s="64" t="s">
        <v>664</v>
      </c>
      <c r="B473" s="64" t="s">
        <v>665</v>
      </c>
      <c r="C473" s="37">
        <v>4301011779</v>
      </c>
      <c r="D473" s="401">
        <v>4607091383522</v>
      </c>
      <c r="E473" s="401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122</v>
      </c>
      <c r="L473" s="39" t="s">
        <v>121</v>
      </c>
      <c r="M473" s="39"/>
      <c r="N473" s="38">
        <v>60</v>
      </c>
      <c r="O473" s="45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03"/>
      <c r="Q473" s="403"/>
      <c r="R473" s="403"/>
      <c r="S473" s="404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2"/>
        <v>0</v>
      </c>
      <c r="Y473" s="42" t="str">
        <f t="shared" si="83"/>
        <v/>
      </c>
      <c r="Z473" s="69" t="s">
        <v>48</v>
      </c>
      <c r="AA473" s="70" t="s">
        <v>48</v>
      </c>
      <c r="AE473" s="80"/>
      <c r="BB473" s="346" t="s">
        <v>67</v>
      </c>
      <c r="BL473" s="80">
        <f t="shared" si="84"/>
        <v>0</v>
      </c>
      <c r="BM473" s="80">
        <f t="shared" si="85"/>
        <v>0</v>
      </c>
      <c r="BN473" s="80">
        <f t="shared" si="86"/>
        <v>0</v>
      </c>
      <c r="BO473" s="80">
        <f t="shared" si="87"/>
        <v>0</v>
      </c>
    </row>
    <row r="474" spans="1:67" ht="27" customHeight="1" x14ac:dyDescent="0.25">
      <c r="A474" s="64" t="s">
        <v>666</v>
      </c>
      <c r="B474" s="64" t="s">
        <v>667</v>
      </c>
      <c r="C474" s="37">
        <v>4301011961</v>
      </c>
      <c r="D474" s="401">
        <v>4680115885271</v>
      </c>
      <c r="E474" s="401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121</v>
      </c>
      <c r="M474" s="39"/>
      <c r="N474" s="38">
        <v>60</v>
      </c>
      <c r="O474" s="454" t="s">
        <v>668</v>
      </c>
      <c r="P474" s="403"/>
      <c r="Q474" s="403"/>
      <c r="R474" s="403"/>
      <c r="S474" s="404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2"/>
        <v>0</v>
      </c>
      <c r="Y474" s="42" t="str">
        <f t="shared" si="83"/>
        <v/>
      </c>
      <c r="Z474" s="69" t="s">
        <v>48</v>
      </c>
      <c r="AA474" s="70" t="s">
        <v>48</v>
      </c>
      <c r="AE474" s="80"/>
      <c r="BB474" s="347" t="s">
        <v>67</v>
      </c>
      <c r="BL474" s="80">
        <f t="shared" si="84"/>
        <v>0</v>
      </c>
      <c r="BM474" s="80">
        <f t="shared" si="85"/>
        <v>0</v>
      </c>
      <c r="BN474" s="80">
        <f t="shared" si="86"/>
        <v>0</v>
      </c>
      <c r="BO474" s="80">
        <f t="shared" si="87"/>
        <v>0</v>
      </c>
    </row>
    <row r="475" spans="1:67" ht="16.5" customHeight="1" x14ac:dyDescent="0.25">
      <c r="A475" s="64" t="s">
        <v>669</v>
      </c>
      <c r="B475" s="64" t="s">
        <v>670</v>
      </c>
      <c r="C475" s="37">
        <v>4301011774</v>
      </c>
      <c r="D475" s="401">
        <v>4680115884502</v>
      </c>
      <c r="E475" s="401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4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03"/>
      <c r="Q475" s="403"/>
      <c r="R475" s="403"/>
      <c r="S475" s="404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2"/>
        <v>0</v>
      </c>
      <c r="Y475" s="42" t="str">
        <f t="shared" si="83"/>
        <v/>
      </c>
      <c r="Z475" s="69" t="s">
        <v>48</v>
      </c>
      <c r="AA475" s="70" t="s">
        <v>48</v>
      </c>
      <c r="AE475" s="80"/>
      <c r="BB475" s="348" t="s">
        <v>67</v>
      </c>
      <c r="BL475" s="80">
        <f t="shared" si="84"/>
        <v>0</v>
      </c>
      <c r="BM475" s="80">
        <f t="shared" si="85"/>
        <v>0</v>
      </c>
      <c r="BN475" s="80">
        <f t="shared" si="86"/>
        <v>0</v>
      </c>
      <c r="BO475" s="80">
        <f t="shared" si="87"/>
        <v>0</v>
      </c>
    </row>
    <row r="476" spans="1:67" ht="27" customHeight="1" x14ac:dyDescent="0.25">
      <c r="A476" s="64" t="s">
        <v>671</v>
      </c>
      <c r="B476" s="64" t="s">
        <v>672</v>
      </c>
      <c r="C476" s="37">
        <v>4301011771</v>
      </c>
      <c r="D476" s="401">
        <v>4607091389104</v>
      </c>
      <c r="E476" s="401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121</v>
      </c>
      <c r="M476" s="39"/>
      <c r="N476" s="38">
        <v>60</v>
      </c>
      <c r="O476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03"/>
      <c r="Q476" s="403"/>
      <c r="R476" s="403"/>
      <c r="S476" s="404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2"/>
        <v>0</v>
      </c>
      <c r="Y476" s="42" t="str">
        <f t="shared" si="83"/>
        <v/>
      </c>
      <c r="Z476" s="69" t="s">
        <v>48</v>
      </c>
      <c r="AA476" s="70" t="s">
        <v>48</v>
      </c>
      <c r="AE476" s="80"/>
      <c r="BB476" s="349" t="s">
        <v>67</v>
      </c>
      <c r="BL476" s="80">
        <f t="shared" si="84"/>
        <v>0</v>
      </c>
      <c r="BM476" s="80">
        <f t="shared" si="85"/>
        <v>0</v>
      </c>
      <c r="BN476" s="80">
        <f t="shared" si="86"/>
        <v>0</v>
      </c>
      <c r="BO476" s="80">
        <f t="shared" si="87"/>
        <v>0</v>
      </c>
    </row>
    <row r="477" spans="1:67" ht="16.5" customHeight="1" x14ac:dyDescent="0.25">
      <c r="A477" s="64" t="s">
        <v>673</v>
      </c>
      <c r="B477" s="64" t="s">
        <v>674</v>
      </c>
      <c r="C477" s="37">
        <v>4301011799</v>
      </c>
      <c r="D477" s="401">
        <v>4680115884519</v>
      </c>
      <c r="E477" s="401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122</v>
      </c>
      <c r="L477" s="39" t="s">
        <v>141</v>
      </c>
      <c r="M477" s="39"/>
      <c r="N477" s="38">
        <v>60</v>
      </c>
      <c r="O477" s="4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03"/>
      <c r="Q477" s="403"/>
      <c r="R477" s="403"/>
      <c r="S477" s="404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2"/>
        <v>0</v>
      </c>
      <c r="Y477" s="42" t="str">
        <f t="shared" si="83"/>
        <v/>
      </c>
      <c r="Z477" s="69" t="s">
        <v>48</v>
      </c>
      <c r="AA477" s="70" t="s">
        <v>48</v>
      </c>
      <c r="AE477" s="80"/>
      <c r="BB477" s="350" t="s">
        <v>67</v>
      </c>
      <c r="BL477" s="80">
        <f t="shared" si="84"/>
        <v>0</v>
      </c>
      <c r="BM477" s="80">
        <f t="shared" si="85"/>
        <v>0</v>
      </c>
      <c r="BN477" s="80">
        <f t="shared" si="86"/>
        <v>0</v>
      </c>
      <c r="BO477" s="80">
        <f t="shared" si="87"/>
        <v>0</v>
      </c>
    </row>
    <row r="478" spans="1:67" ht="27" customHeight="1" x14ac:dyDescent="0.25">
      <c r="A478" s="64" t="s">
        <v>675</v>
      </c>
      <c r="B478" s="64" t="s">
        <v>676</v>
      </c>
      <c r="C478" s="37">
        <v>4301011778</v>
      </c>
      <c r="D478" s="401">
        <v>4680115880603</v>
      </c>
      <c r="E478" s="401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121</v>
      </c>
      <c r="M478" s="39"/>
      <c r="N478" s="38">
        <v>60</v>
      </c>
      <c r="O478" s="4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03"/>
      <c r="Q478" s="403"/>
      <c r="R478" s="403"/>
      <c r="S478" s="404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2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51" t="s">
        <v>67</v>
      </c>
      <c r="BL478" s="80">
        <f t="shared" si="84"/>
        <v>0</v>
      </c>
      <c r="BM478" s="80">
        <f t="shared" si="85"/>
        <v>0</v>
      </c>
      <c r="BN478" s="80">
        <f t="shared" si="86"/>
        <v>0</v>
      </c>
      <c r="BO478" s="80">
        <f t="shared" si="87"/>
        <v>0</v>
      </c>
    </row>
    <row r="479" spans="1:67" ht="27" customHeight="1" x14ac:dyDescent="0.25">
      <c r="A479" s="64" t="s">
        <v>677</v>
      </c>
      <c r="B479" s="64" t="s">
        <v>678</v>
      </c>
      <c r="C479" s="37">
        <v>4301011959</v>
      </c>
      <c r="D479" s="401">
        <v>4680115882782</v>
      </c>
      <c r="E479" s="401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121</v>
      </c>
      <c r="M479" s="39"/>
      <c r="N479" s="38">
        <v>60</v>
      </c>
      <c r="O479" s="446" t="s">
        <v>679</v>
      </c>
      <c r="P479" s="403"/>
      <c r="Q479" s="403"/>
      <c r="R479" s="403"/>
      <c r="S479" s="404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2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52" t="s">
        <v>67</v>
      </c>
      <c r="BL479" s="80">
        <f t="shared" si="84"/>
        <v>0</v>
      </c>
      <c r="BM479" s="80">
        <f t="shared" si="85"/>
        <v>0</v>
      </c>
      <c r="BN479" s="80">
        <f t="shared" si="86"/>
        <v>0</v>
      </c>
      <c r="BO479" s="80">
        <f t="shared" si="87"/>
        <v>0</v>
      </c>
    </row>
    <row r="480" spans="1:67" ht="27" customHeight="1" x14ac:dyDescent="0.25">
      <c r="A480" s="64" t="s">
        <v>680</v>
      </c>
      <c r="B480" s="64" t="s">
        <v>681</v>
      </c>
      <c r="C480" s="37">
        <v>4301011190</v>
      </c>
      <c r="D480" s="401">
        <v>4607091389098</v>
      </c>
      <c r="E480" s="401"/>
      <c r="F480" s="63">
        <v>0.4</v>
      </c>
      <c r="G480" s="38">
        <v>6</v>
      </c>
      <c r="H480" s="63">
        <v>2.4</v>
      </c>
      <c r="I480" s="63">
        <v>2.6</v>
      </c>
      <c r="J480" s="38">
        <v>156</v>
      </c>
      <c r="K480" s="38" t="s">
        <v>81</v>
      </c>
      <c r="L480" s="39" t="s">
        <v>141</v>
      </c>
      <c r="M480" s="39"/>
      <c r="N480" s="38">
        <v>50</v>
      </c>
      <c r="O480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03"/>
      <c r="Q480" s="403"/>
      <c r="R480" s="403"/>
      <c r="S480" s="404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2"/>
        <v>0</v>
      </c>
      <c r="Y480" s="42" t="str">
        <f>IFERROR(IF(X480=0,"",ROUNDUP(X480/H480,0)*0.00753),"")</f>
        <v/>
      </c>
      <c r="Z480" s="69" t="s">
        <v>48</v>
      </c>
      <c r="AA480" s="70" t="s">
        <v>48</v>
      </c>
      <c r="AE480" s="80"/>
      <c r="BB480" s="353" t="s">
        <v>67</v>
      </c>
      <c r="BL480" s="80">
        <f t="shared" si="84"/>
        <v>0</v>
      </c>
      <c r="BM480" s="80">
        <f t="shared" si="85"/>
        <v>0</v>
      </c>
      <c r="BN480" s="80">
        <f t="shared" si="86"/>
        <v>0</v>
      </c>
      <c r="BO480" s="80">
        <f t="shared" si="87"/>
        <v>0</v>
      </c>
    </row>
    <row r="481" spans="1:67" ht="27" customHeight="1" x14ac:dyDescent="0.25">
      <c r="A481" s="64" t="s">
        <v>682</v>
      </c>
      <c r="B481" s="64" t="s">
        <v>683</v>
      </c>
      <c r="C481" s="37">
        <v>4301011784</v>
      </c>
      <c r="D481" s="401">
        <v>4607091389982</v>
      </c>
      <c r="E481" s="401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121</v>
      </c>
      <c r="M481" s="39"/>
      <c r="N481" s="38">
        <v>60</v>
      </c>
      <c r="O481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03"/>
      <c r="Q481" s="403"/>
      <c r="R481" s="403"/>
      <c r="S481" s="404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2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4" t="s">
        <v>67</v>
      </c>
      <c r="BL481" s="80">
        <f t="shared" si="84"/>
        <v>0</v>
      </c>
      <c r="BM481" s="80">
        <f t="shared" si="85"/>
        <v>0</v>
      </c>
      <c r="BN481" s="80">
        <f t="shared" si="86"/>
        <v>0</v>
      </c>
      <c r="BO481" s="80">
        <f t="shared" si="87"/>
        <v>0</v>
      </c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408"/>
      <c r="O482" s="405" t="s">
        <v>43</v>
      </c>
      <c r="P482" s="406"/>
      <c r="Q482" s="406"/>
      <c r="R482" s="406"/>
      <c r="S482" s="406"/>
      <c r="T482" s="406"/>
      <c r="U482" s="407"/>
      <c r="V482" s="43" t="s">
        <v>42</v>
      </c>
      <c r="W482" s="44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44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44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408"/>
      <c r="O483" s="405" t="s">
        <v>43</v>
      </c>
      <c r="P483" s="406"/>
      <c r="Q483" s="406"/>
      <c r="R483" s="406"/>
      <c r="S483" s="406"/>
      <c r="T483" s="406"/>
      <c r="U483" s="407"/>
      <c r="V483" s="43" t="s">
        <v>0</v>
      </c>
      <c r="W483" s="44">
        <f>IFERROR(SUM(W471:W481),"0")</f>
        <v>0</v>
      </c>
      <c r="X483" s="44">
        <f>IFERROR(SUM(X471:X481),"0")</f>
        <v>0</v>
      </c>
      <c r="Y483" s="43"/>
      <c r="Z483" s="68"/>
      <c r="AA483" s="68"/>
    </row>
    <row r="484" spans="1:67" ht="14.25" customHeight="1" x14ac:dyDescent="0.25">
      <c r="A484" s="409" t="s">
        <v>118</v>
      </c>
      <c r="B484" s="409"/>
      <c r="C484" s="409"/>
      <c r="D484" s="409"/>
      <c r="E484" s="409"/>
      <c r="F484" s="409"/>
      <c r="G484" s="409"/>
      <c r="H484" s="409"/>
      <c r="I484" s="409"/>
      <c r="J484" s="409"/>
      <c r="K484" s="409"/>
      <c r="L484" s="409"/>
      <c r="M484" s="409"/>
      <c r="N484" s="409"/>
      <c r="O484" s="409"/>
      <c r="P484" s="409"/>
      <c r="Q484" s="409"/>
      <c r="R484" s="409"/>
      <c r="S484" s="409"/>
      <c r="T484" s="409"/>
      <c r="U484" s="409"/>
      <c r="V484" s="409"/>
      <c r="W484" s="409"/>
      <c r="X484" s="409"/>
      <c r="Y484" s="409"/>
      <c r="Z484" s="67"/>
      <c r="AA484" s="67"/>
    </row>
    <row r="485" spans="1:67" ht="16.5" customHeight="1" x14ac:dyDescent="0.25">
      <c r="A485" s="64" t="s">
        <v>684</v>
      </c>
      <c r="B485" s="64" t="s">
        <v>685</v>
      </c>
      <c r="C485" s="37">
        <v>4301020222</v>
      </c>
      <c r="D485" s="401">
        <v>4607091388930</v>
      </c>
      <c r="E485" s="401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122</v>
      </c>
      <c r="L485" s="39" t="s">
        <v>121</v>
      </c>
      <c r="M485" s="39"/>
      <c r="N485" s="38">
        <v>55</v>
      </c>
      <c r="O485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03"/>
      <c r="Q485" s="403"/>
      <c r="R485" s="403"/>
      <c r="S485" s="404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IFERROR(IF(X485=0,"",ROUNDUP(X485/H485,0)*0.01196),"")</f>
        <v/>
      </c>
      <c r="Z485" s="69" t="s">
        <v>48</v>
      </c>
      <c r="AA485" s="70" t="s">
        <v>48</v>
      </c>
      <c r="AE485" s="80"/>
      <c r="BB485" s="355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customHeight="1" x14ac:dyDescent="0.25">
      <c r="A486" s="64" t="s">
        <v>686</v>
      </c>
      <c r="B486" s="64" t="s">
        <v>687</v>
      </c>
      <c r="C486" s="37">
        <v>4301020206</v>
      </c>
      <c r="D486" s="401">
        <v>4680115880054</v>
      </c>
      <c r="E486" s="401"/>
      <c r="F486" s="63">
        <v>0.6</v>
      </c>
      <c r="G486" s="38">
        <v>6</v>
      </c>
      <c r="H486" s="63">
        <v>3.6</v>
      </c>
      <c r="I486" s="63">
        <v>3.84</v>
      </c>
      <c r="J486" s="38">
        <v>120</v>
      </c>
      <c r="K486" s="38" t="s">
        <v>81</v>
      </c>
      <c r="L486" s="39" t="s">
        <v>121</v>
      </c>
      <c r="M486" s="39"/>
      <c r="N486" s="38">
        <v>55</v>
      </c>
      <c r="O486" s="4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03"/>
      <c r="Q486" s="403"/>
      <c r="R486" s="403"/>
      <c r="S486" s="404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IFERROR(IF(X486=0,"",ROUNDUP(X486/H486,0)*0.00937),"")</f>
        <v/>
      </c>
      <c r="Z486" s="69" t="s">
        <v>48</v>
      </c>
      <c r="AA486" s="70" t="s">
        <v>48</v>
      </c>
      <c r="AE486" s="80"/>
      <c r="BB486" s="356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408"/>
      <c r="O487" s="405" t="s">
        <v>43</v>
      </c>
      <c r="P487" s="406"/>
      <c r="Q487" s="406"/>
      <c r="R487" s="406"/>
      <c r="S487" s="406"/>
      <c r="T487" s="406"/>
      <c r="U487" s="407"/>
      <c r="V487" s="43" t="s">
        <v>42</v>
      </c>
      <c r="W487" s="44">
        <f>IFERROR(W485/H485,"0")+IFERROR(W486/H486,"0")</f>
        <v>0</v>
      </c>
      <c r="X487" s="44">
        <f>IFERROR(X485/H485,"0")+IFERROR(X486/H486,"0")</f>
        <v>0</v>
      </c>
      <c r="Y487" s="44">
        <f>IFERROR(IF(Y485="",0,Y485),"0")+IFERROR(IF(Y486="",0,Y486),"0")</f>
        <v>0</v>
      </c>
      <c r="Z487" s="68"/>
      <c r="AA487" s="68"/>
    </row>
    <row r="488" spans="1:67" x14ac:dyDescent="0.2">
      <c r="A488" s="396"/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408"/>
      <c r="O488" s="405" t="s">
        <v>43</v>
      </c>
      <c r="P488" s="406"/>
      <c r="Q488" s="406"/>
      <c r="R488" s="406"/>
      <c r="S488" s="406"/>
      <c r="T488" s="406"/>
      <c r="U488" s="407"/>
      <c r="V488" s="43" t="s">
        <v>0</v>
      </c>
      <c r="W488" s="44">
        <f>IFERROR(SUM(W485:W486),"0")</f>
        <v>0</v>
      </c>
      <c r="X488" s="44">
        <f>IFERROR(SUM(X485:X486),"0")</f>
        <v>0</v>
      </c>
      <c r="Y488" s="43"/>
      <c r="Z488" s="68"/>
      <c r="AA488" s="68"/>
    </row>
    <row r="489" spans="1:67" ht="14.25" customHeight="1" x14ac:dyDescent="0.25">
      <c r="A489" s="409" t="s">
        <v>77</v>
      </c>
      <c r="B489" s="409"/>
      <c r="C489" s="409"/>
      <c r="D489" s="409"/>
      <c r="E489" s="409"/>
      <c r="F489" s="409"/>
      <c r="G489" s="409"/>
      <c r="H489" s="409"/>
      <c r="I489" s="409"/>
      <c r="J489" s="409"/>
      <c r="K489" s="409"/>
      <c r="L489" s="409"/>
      <c r="M489" s="409"/>
      <c r="N489" s="409"/>
      <c r="O489" s="409"/>
      <c r="P489" s="409"/>
      <c r="Q489" s="409"/>
      <c r="R489" s="409"/>
      <c r="S489" s="409"/>
      <c r="T489" s="409"/>
      <c r="U489" s="409"/>
      <c r="V489" s="409"/>
      <c r="W489" s="409"/>
      <c r="X489" s="409"/>
      <c r="Y489" s="409"/>
      <c r="Z489" s="67"/>
      <c r="AA489" s="67"/>
    </row>
    <row r="490" spans="1:67" ht="27" customHeight="1" x14ac:dyDescent="0.25">
      <c r="A490" s="64" t="s">
        <v>688</v>
      </c>
      <c r="B490" s="64" t="s">
        <v>689</v>
      </c>
      <c r="C490" s="37">
        <v>4301031252</v>
      </c>
      <c r="D490" s="401">
        <v>4680115883116</v>
      </c>
      <c r="E490" s="401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122</v>
      </c>
      <c r="L490" s="39" t="s">
        <v>121</v>
      </c>
      <c r="M490" s="39"/>
      <c r="N490" s="38">
        <v>60</v>
      </c>
      <c r="O490" s="4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03"/>
      <c r="Q490" s="403"/>
      <c r="R490" s="403"/>
      <c r="S490" s="404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ref="X490:X495" si="88">IFERROR(IF(W490="",0,CEILING((W490/$H490),1)*$H490),"")</f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7" t="s">
        <v>67</v>
      </c>
      <c r="BL490" s="80">
        <f t="shared" ref="BL490:BL495" si="89">IFERROR(W490*I490/H490,"0")</f>
        <v>0</v>
      </c>
      <c r="BM490" s="80">
        <f t="shared" ref="BM490:BM495" si="90">IFERROR(X490*I490/H490,"0")</f>
        <v>0</v>
      </c>
      <c r="BN490" s="80">
        <f t="shared" ref="BN490:BN495" si="91">IFERROR(1/J490*(W490/H490),"0")</f>
        <v>0</v>
      </c>
      <c r="BO490" s="80">
        <f t="shared" ref="BO490:BO495" si="92">IFERROR(1/J490*(X490/H490),"0")</f>
        <v>0</v>
      </c>
    </row>
    <row r="491" spans="1:67" ht="27" customHeight="1" x14ac:dyDescent="0.25">
      <c r="A491" s="64" t="s">
        <v>690</v>
      </c>
      <c r="B491" s="64" t="s">
        <v>691</v>
      </c>
      <c r="C491" s="37">
        <v>4301031248</v>
      </c>
      <c r="D491" s="401">
        <v>4680115883093</v>
      </c>
      <c r="E491" s="401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80</v>
      </c>
      <c r="M491" s="39"/>
      <c r="N491" s="38">
        <v>60</v>
      </c>
      <c r="O491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03"/>
      <c r="Q491" s="403"/>
      <c r="R491" s="403"/>
      <c r="S491" s="404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88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si="89"/>
        <v>0</v>
      </c>
      <c r="BM491" s="80">
        <f t="shared" si="90"/>
        <v>0</v>
      </c>
      <c r="BN491" s="80">
        <f t="shared" si="91"/>
        <v>0</v>
      </c>
      <c r="BO491" s="80">
        <f t="shared" si="92"/>
        <v>0</v>
      </c>
    </row>
    <row r="492" spans="1:67" ht="27" customHeight="1" x14ac:dyDescent="0.25">
      <c r="A492" s="64" t="s">
        <v>692</v>
      </c>
      <c r="B492" s="64" t="s">
        <v>693</v>
      </c>
      <c r="C492" s="37">
        <v>4301031250</v>
      </c>
      <c r="D492" s="401">
        <v>4680115883109</v>
      </c>
      <c r="E492" s="401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80</v>
      </c>
      <c r="M492" s="39"/>
      <c r="N492" s="38">
        <v>60</v>
      </c>
      <c r="O492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03"/>
      <c r="Q492" s="403"/>
      <c r="R492" s="403"/>
      <c r="S492" s="404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89"/>
        <v>0</v>
      </c>
      <c r="BM492" s="80">
        <f t="shared" si="90"/>
        <v>0</v>
      </c>
      <c r="BN492" s="80">
        <f t="shared" si="91"/>
        <v>0</v>
      </c>
      <c r="BO492" s="80">
        <f t="shared" si="92"/>
        <v>0</v>
      </c>
    </row>
    <row r="493" spans="1:67" ht="27" customHeight="1" x14ac:dyDescent="0.25">
      <c r="A493" s="64" t="s">
        <v>694</v>
      </c>
      <c r="B493" s="64" t="s">
        <v>695</v>
      </c>
      <c r="C493" s="37">
        <v>4301031249</v>
      </c>
      <c r="D493" s="401">
        <v>4680115882072</v>
      </c>
      <c r="E493" s="401"/>
      <c r="F493" s="63">
        <v>0.6</v>
      </c>
      <c r="G493" s="38">
        <v>6</v>
      </c>
      <c r="H493" s="63">
        <v>3.6</v>
      </c>
      <c r="I493" s="63">
        <v>3.84</v>
      </c>
      <c r="J493" s="38">
        <v>120</v>
      </c>
      <c r="K493" s="38" t="s">
        <v>81</v>
      </c>
      <c r="L493" s="39" t="s">
        <v>121</v>
      </c>
      <c r="M493" s="39"/>
      <c r="N493" s="38">
        <v>60</v>
      </c>
      <c r="O493" s="44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03"/>
      <c r="Q493" s="403"/>
      <c r="R493" s="403"/>
      <c r="S493" s="404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89"/>
        <v>0</v>
      </c>
      <c r="BM493" s="80">
        <f t="shared" si="90"/>
        <v>0</v>
      </c>
      <c r="BN493" s="80">
        <f t="shared" si="91"/>
        <v>0</v>
      </c>
      <c r="BO493" s="80">
        <f t="shared" si="92"/>
        <v>0</v>
      </c>
    </row>
    <row r="494" spans="1:67" ht="27" customHeight="1" x14ac:dyDescent="0.25">
      <c r="A494" s="64" t="s">
        <v>696</v>
      </c>
      <c r="B494" s="64" t="s">
        <v>697</v>
      </c>
      <c r="C494" s="37">
        <v>4301031251</v>
      </c>
      <c r="D494" s="401">
        <v>4680115882102</v>
      </c>
      <c r="E494" s="401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4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03"/>
      <c r="Q494" s="403"/>
      <c r="R494" s="403"/>
      <c r="S494" s="404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89"/>
        <v>0</v>
      </c>
      <c r="BM494" s="80">
        <f t="shared" si="90"/>
        <v>0</v>
      </c>
      <c r="BN494" s="80">
        <f t="shared" si="91"/>
        <v>0</v>
      </c>
      <c r="BO494" s="80">
        <f t="shared" si="92"/>
        <v>0</v>
      </c>
    </row>
    <row r="495" spans="1:67" ht="27" customHeight="1" x14ac:dyDescent="0.25">
      <c r="A495" s="64" t="s">
        <v>698</v>
      </c>
      <c r="B495" s="64" t="s">
        <v>699</v>
      </c>
      <c r="C495" s="37">
        <v>4301031253</v>
      </c>
      <c r="D495" s="401">
        <v>4680115882096</v>
      </c>
      <c r="E495" s="401"/>
      <c r="F495" s="63">
        <v>0.6</v>
      </c>
      <c r="G495" s="38">
        <v>6</v>
      </c>
      <c r="H495" s="63">
        <v>3.6</v>
      </c>
      <c r="I495" s="63">
        <v>3.81</v>
      </c>
      <c r="J495" s="38">
        <v>120</v>
      </c>
      <c r="K495" s="38" t="s">
        <v>81</v>
      </c>
      <c r="L495" s="39" t="s">
        <v>80</v>
      </c>
      <c r="M495" s="39"/>
      <c r="N495" s="38">
        <v>60</v>
      </c>
      <c r="O495" s="4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03"/>
      <c r="Q495" s="403"/>
      <c r="R495" s="403"/>
      <c r="S495" s="404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89"/>
        <v>0</v>
      </c>
      <c r="BM495" s="80">
        <f t="shared" si="90"/>
        <v>0</v>
      </c>
      <c r="BN495" s="80">
        <f t="shared" si="91"/>
        <v>0</v>
      </c>
      <c r="BO495" s="80">
        <f t="shared" si="92"/>
        <v>0</v>
      </c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408"/>
      <c r="O496" s="405" t="s">
        <v>43</v>
      </c>
      <c r="P496" s="406"/>
      <c r="Q496" s="406"/>
      <c r="R496" s="406"/>
      <c r="S496" s="406"/>
      <c r="T496" s="406"/>
      <c r="U496" s="407"/>
      <c r="V496" s="43" t="s">
        <v>42</v>
      </c>
      <c r="W496" s="44">
        <f>IFERROR(W490/H490,"0")+IFERROR(W491/H491,"0")+IFERROR(W492/H492,"0")+IFERROR(W493/H493,"0")+IFERROR(W494/H494,"0")+IFERROR(W495/H495,"0")</f>
        <v>0</v>
      </c>
      <c r="X496" s="44">
        <f>IFERROR(X490/H490,"0")+IFERROR(X491/H491,"0")+IFERROR(X492/H492,"0")+IFERROR(X493/H493,"0")+IFERROR(X494/H494,"0")+IFERROR(X495/H495,"0")</f>
        <v>0</v>
      </c>
      <c r="Y496" s="44">
        <f>IFERROR(IF(Y490="",0,Y490),"0")+IFERROR(IF(Y491="",0,Y491),"0")+IFERROR(IF(Y492="",0,Y492),"0")+IFERROR(IF(Y493="",0,Y493),"0")+IFERROR(IF(Y494="",0,Y494),"0")+IFERROR(IF(Y495="",0,Y495),"0")</f>
        <v>0</v>
      </c>
      <c r="Z496" s="68"/>
      <c r="AA496" s="68"/>
    </row>
    <row r="497" spans="1:67" x14ac:dyDescent="0.2">
      <c r="A497" s="396"/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408"/>
      <c r="O497" s="405" t="s">
        <v>43</v>
      </c>
      <c r="P497" s="406"/>
      <c r="Q497" s="406"/>
      <c r="R497" s="406"/>
      <c r="S497" s="406"/>
      <c r="T497" s="406"/>
      <c r="U497" s="407"/>
      <c r="V497" s="43" t="s">
        <v>0</v>
      </c>
      <c r="W497" s="44">
        <f>IFERROR(SUM(W490:W495),"0")</f>
        <v>0</v>
      </c>
      <c r="X497" s="44">
        <f>IFERROR(SUM(X490:X495),"0")</f>
        <v>0</v>
      </c>
      <c r="Y497" s="43"/>
      <c r="Z497" s="68"/>
      <c r="AA497" s="68"/>
    </row>
    <row r="498" spans="1:67" ht="14.25" customHeight="1" x14ac:dyDescent="0.25">
      <c r="A498" s="409" t="s">
        <v>85</v>
      </c>
      <c r="B498" s="409"/>
      <c r="C498" s="409"/>
      <c r="D498" s="409"/>
      <c r="E498" s="409"/>
      <c r="F498" s="409"/>
      <c r="G498" s="409"/>
      <c r="H498" s="409"/>
      <c r="I498" s="409"/>
      <c r="J498" s="409"/>
      <c r="K498" s="409"/>
      <c r="L498" s="409"/>
      <c r="M498" s="409"/>
      <c r="N498" s="409"/>
      <c r="O498" s="409"/>
      <c r="P498" s="409"/>
      <c r="Q498" s="409"/>
      <c r="R498" s="409"/>
      <c r="S498" s="409"/>
      <c r="T498" s="409"/>
      <c r="U498" s="409"/>
      <c r="V498" s="409"/>
      <c r="W498" s="409"/>
      <c r="X498" s="409"/>
      <c r="Y498" s="409"/>
      <c r="Z498" s="67"/>
      <c r="AA498" s="67"/>
    </row>
    <row r="499" spans="1:67" ht="16.5" customHeight="1" x14ac:dyDescent="0.25">
      <c r="A499" s="64" t="s">
        <v>700</v>
      </c>
      <c r="B499" s="64" t="s">
        <v>701</v>
      </c>
      <c r="C499" s="37">
        <v>4301051230</v>
      </c>
      <c r="D499" s="401">
        <v>4607091383409</v>
      </c>
      <c r="E499" s="401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122</v>
      </c>
      <c r="L499" s="39" t="s">
        <v>80</v>
      </c>
      <c r="M499" s="39"/>
      <c r="N499" s="38">
        <v>45</v>
      </c>
      <c r="O499" s="43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03"/>
      <c r="Q499" s="403"/>
      <c r="R499" s="403"/>
      <c r="S499" s="404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3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16.5" customHeight="1" x14ac:dyDescent="0.25">
      <c r="A500" s="64" t="s">
        <v>702</v>
      </c>
      <c r="B500" s="64" t="s">
        <v>703</v>
      </c>
      <c r="C500" s="37">
        <v>4301051231</v>
      </c>
      <c r="D500" s="401">
        <v>4607091383416</v>
      </c>
      <c r="E500" s="401"/>
      <c r="F500" s="63">
        <v>1.3</v>
      </c>
      <c r="G500" s="38">
        <v>6</v>
      </c>
      <c r="H500" s="63">
        <v>7.8</v>
      </c>
      <c r="I500" s="63">
        <v>8.3460000000000001</v>
      </c>
      <c r="J500" s="38">
        <v>56</v>
      </c>
      <c r="K500" s="38" t="s">
        <v>122</v>
      </c>
      <c r="L500" s="39" t="s">
        <v>80</v>
      </c>
      <c r="M500" s="39"/>
      <c r="N500" s="38">
        <v>45</v>
      </c>
      <c r="O500" s="4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03"/>
      <c r="Q500" s="403"/>
      <c r="R500" s="403"/>
      <c r="S500" s="404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IFERROR(IF(X500=0,"",ROUNDUP(X500/H500,0)*0.02175),"")</f>
        <v/>
      </c>
      <c r="Z500" s="69" t="s">
        <v>48</v>
      </c>
      <c r="AA500" s="70" t="s">
        <v>48</v>
      </c>
      <c r="AE500" s="80"/>
      <c r="BB500" s="364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ht="27" customHeight="1" x14ac:dyDescent="0.25">
      <c r="A501" s="64" t="s">
        <v>704</v>
      </c>
      <c r="B501" s="64" t="s">
        <v>705</v>
      </c>
      <c r="C501" s="37">
        <v>4301051058</v>
      </c>
      <c r="D501" s="401">
        <v>4680115883536</v>
      </c>
      <c r="E501" s="401"/>
      <c r="F501" s="63">
        <v>0.3</v>
      </c>
      <c r="G501" s="38">
        <v>6</v>
      </c>
      <c r="H501" s="63">
        <v>1.8</v>
      </c>
      <c r="I501" s="63">
        <v>2.0659999999999998</v>
      </c>
      <c r="J501" s="38">
        <v>156</v>
      </c>
      <c r="K501" s="38" t="s">
        <v>81</v>
      </c>
      <c r="L501" s="39" t="s">
        <v>80</v>
      </c>
      <c r="M501" s="39"/>
      <c r="N501" s="38">
        <v>45</v>
      </c>
      <c r="O501" s="4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03"/>
      <c r="Q501" s="403"/>
      <c r="R501" s="403"/>
      <c r="S501" s="404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5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408"/>
      <c r="O502" s="405" t="s">
        <v>43</v>
      </c>
      <c r="P502" s="406"/>
      <c r="Q502" s="406"/>
      <c r="R502" s="406"/>
      <c r="S502" s="406"/>
      <c r="T502" s="406"/>
      <c r="U502" s="407"/>
      <c r="V502" s="43" t="s">
        <v>42</v>
      </c>
      <c r="W502" s="44">
        <f>IFERROR(W499/H499,"0")+IFERROR(W500/H500,"0")+IFERROR(W501/H501,"0")</f>
        <v>0</v>
      </c>
      <c r="X502" s="44">
        <f>IFERROR(X499/H499,"0")+IFERROR(X500/H500,"0")+IFERROR(X501/H501,"0")</f>
        <v>0</v>
      </c>
      <c r="Y502" s="44">
        <f>IFERROR(IF(Y499="",0,Y499),"0")+IFERROR(IF(Y500="",0,Y500),"0")+IFERROR(IF(Y501="",0,Y501),"0")</f>
        <v>0</v>
      </c>
      <c r="Z502" s="68"/>
      <c r="AA502" s="68"/>
    </row>
    <row r="503" spans="1:67" x14ac:dyDescent="0.2">
      <c r="A503" s="396"/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408"/>
      <c r="O503" s="405" t="s">
        <v>43</v>
      </c>
      <c r="P503" s="406"/>
      <c r="Q503" s="406"/>
      <c r="R503" s="406"/>
      <c r="S503" s="406"/>
      <c r="T503" s="406"/>
      <c r="U503" s="407"/>
      <c r="V503" s="43" t="s">
        <v>0</v>
      </c>
      <c r="W503" s="44">
        <f>IFERROR(SUM(W499:W501),"0")</f>
        <v>0</v>
      </c>
      <c r="X503" s="44">
        <f>IFERROR(SUM(X499:X501),"0")</f>
        <v>0</v>
      </c>
      <c r="Y503" s="43"/>
      <c r="Z503" s="68"/>
      <c r="AA503" s="68"/>
    </row>
    <row r="504" spans="1:67" ht="14.25" customHeight="1" x14ac:dyDescent="0.25">
      <c r="A504" s="409" t="s">
        <v>228</v>
      </c>
      <c r="B504" s="409"/>
      <c r="C504" s="409"/>
      <c r="D504" s="409"/>
      <c r="E504" s="409"/>
      <c r="F504" s="409"/>
      <c r="G504" s="409"/>
      <c r="H504" s="409"/>
      <c r="I504" s="409"/>
      <c r="J504" s="409"/>
      <c r="K504" s="409"/>
      <c r="L504" s="409"/>
      <c r="M504" s="409"/>
      <c r="N504" s="409"/>
      <c r="O504" s="409"/>
      <c r="P504" s="409"/>
      <c r="Q504" s="409"/>
      <c r="R504" s="409"/>
      <c r="S504" s="409"/>
      <c r="T504" s="409"/>
      <c r="U504" s="409"/>
      <c r="V504" s="409"/>
      <c r="W504" s="409"/>
      <c r="X504" s="409"/>
      <c r="Y504" s="409"/>
      <c r="Z504" s="67"/>
      <c r="AA504" s="67"/>
    </row>
    <row r="505" spans="1:67" ht="16.5" customHeight="1" x14ac:dyDescent="0.25">
      <c r="A505" s="64" t="s">
        <v>706</v>
      </c>
      <c r="B505" s="64" t="s">
        <v>707</v>
      </c>
      <c r="C505" s="37">
        <v>4301060363</v>
      </c>
      <c r="D505" s="401">
        <v>4680115885035</v>
      </c>
      <c r="E505" s="401"/>
      <c r="F505" s="63">
        <v>1</v>
      </c>
      <c r="G505" s="38">
        <v>4</v>
      </c>
      <c r="H505" s="63">
        <v>4</v>
      </c>
      <c r="I505" s="63">
        <v>4.4160000000000004</v>
      </c>
      <c r="J505" s="38">
        <v>104</v>
      </c>
      <c r="K505" s="38" t="s">
        <v>122</v>
      </c>
      <c r="L505" s="39" t="s">
        <v>80</v>
      </c>
      <c r="M505" s="39"/>
      <c r="N505" s="38">
        <v>35</v>
      </c>
      <c r="O505" s="4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03"/>
      <c r="Q505" s="403"/>
      <c r="R505" s="403"/>
      <c r="S505" s="404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IFERROR(IF(X505=0,"",ROUNDUP(X505/H505,0)*0.01196),"")</f>
        <v/>
      </c>
      <c r="Z505" s="69" t="s">
        <v>48</v>
      </c>
      <c r="AA505" s="70" t="s">
        <v>48</v>
      </c>
      <c r="AE505" s="80"/>
      <c r="BB505" s="366" t="s">
        <v>67</v>
      </c>
      <c r="BL505" s="80">
        <f>IFERROR(W505*I505/H505,"0")</f>
        <v>0</v>
      </c>
      <c r="BM505" s="80">
        <f>IFERROR(X505*I505/H505,"0")</f>
        <v>0</v>
      </c>
      <c r="BN505" s="80">
        <f>IFERROR(1/J505*(W505/H505),"0")</f>
        <v>0</v>
      </c>
      <c r="BO505" s="80">
        <f>IFERROR(1/J505*(X505/H505),"0")</f>
        <v>0</v>
      </c>
    </row>
    <row r="506" spans="1:67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408"/>
      <c r="O506" s="405" t="s">
        <v>43</v>
      </c>
      <c r="P506" s="406"/>
      <c r="Q506" s="406"/>
      <c r="R506" s="406"/>
      <c r="S506" s="406"/>
      <c r="T506" s="406"/>
      <c r="U506" s="407"/>
      <c r="V506" s="43" t="s">
        <v>42</v>
      </c>
      <c r="W506" s="44">
        <f>IFERROR(W505/H505,"0")</f>
        <v>0</v>
      </c>
      <c r="X506" s="44">
        <f>IFERROR(X505/H505,"0")</f>
        <v>0</v>
      </c>
      <c r="Y506" s="44">
        <f>IFERROR(IF(Y505="",0,Y505),"0")</f>
        <v>0</v>
      </c>
      <c r="Z506" s="68"/>
      <c r="AA506" s="68"/>
    </row>
    <row r="507" spans="1:67" x14ac:dyDescent="0.2">
      <c r="A507" s="396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408"/>
      <c r="O507" s="405" t="s">
        <v>43</v>
      </c>
      <c r="P507" s="406"/>
      <c r="Q507" s="406"/>
      <c r="R507" s="406"/>
      <c r="S507" s="406"/>
      <c r="T507" s="406"/>
      <c r="U507" s="407"/>
      <c r="V507" s="43" t="s">
        <v>0</v>
      </c>
      <c r="W507" s="44">
        <f>IFERROR(SUM(W505:W505),"0")</f>
        <v>0</v>
      </c>
      <c r="X507" s="44">
        <f>IFERROR(SUM(X505:X505),"0")</f>
        <v>0</v>
      </c>
      <c r="Y507" s="43"/>
      <c r="Z507" s="68"/>
      <c r="AA507" s="68"/>
    </row>
    <row r="508" spans="1:67" ht="27.75" customHeight="1" x14ac:dyDescent="0.2">
      <c r="A508" s="438" t="s">
        <v>708</v>
      </c>
      <c r="B508" s="438"/>
      <c r="C508" s="438"/>
      <c r="D508" s="438"/>
      <c r="E508" s="438"/>
      <c r="F508" s="438"/>
      <c r="G508" s="438"/>
      <c r="H508" s="438"/>
      <c r="I508" s="438"/>
      <c r="J508" s="438"/>
      <c r="K508" s="438"/>
      <c r="L508" s="438"/>
      <c r="M508" s="438"/>
      <c r="N508" s="438"/>
      <c r="O508" s="438"/>
      <c r="P508" s="438"/>
      <c r="Q508" s="438"/>
      <c r="R508" s="438"/>
      <c r="S508" s="438"/>
      <c r="T508" s="438"/>
      <c r="U508" s="438"/>
      <c r="V508" s="438"/>
      <c r="W508" s="438"/>
      <c r="X508" s="438"/>
      <c r="Y508" s="438"/>
      <c r="Z508" s="55"/>
      <c r="AA508" s="55"/>
    </row>
    <row r="509" spans="1:67" ht="16.5" customHeight="1" x14ac:dyDescent="0.25">
      <c r="A509" s="439" t="s">
        <v>708</v>
      </c>
      <c r="B509" s="439"/>
      <c r="C509" s="439"/>
      <c r="D509" s="439"/>
      <c r="E509" s="439"/>
      <c r="F509" s="439"/>
      <c r="G509" s="439"/>
      <c r="H509" s="439"/>
      <c r="I509" s="439"/>
      <c r="J509" s="439"/>
      <c r="K509" s="439"/>
      <c r="L509" s="439"/>
      <c r="M509" s="439"/>
      <c r="N509" s="439"/>
      <c r="O509" s="439"/>
      <c r="P509" s="439"/>
      <c r="Q509" s="439"/>
      <c r="R509" s="439"/>
      <c r="S509" s="439"/>
      <c r="T509" s="439"/>
      <c r="U509" s="439"/>
      <c r="V509" s="439"/>
      <c r="W509" s="439"/>
      <c r="X509" s="439"/>
      <c r="Y509" s="439"/>
      <c r="Z509" s="66"/>
      <c r="AA509" s="66"/>
    </row>
    <row r="510" spans="1:67" ht="14.25" customHeight="1" x14ac:dyDescent="0.25">
      <c r="A510" s="409" t="s">
        <v>126</v>
      </c>
      <c r="B510" s="409"/>
      <c r="C510" s="409"/>
      <c r="D510" s="409"/>
      <c r="E510" s="409"/>
      <c r="F510" s="409"/>
      <c r="G510" s="409"/>
      <c r="H510" s="409"/>
      <c r="I510" s="409"/>
      <c r="J510" s="409"/>
      <c r="K510" s="409"/>
      <c r="L510" s="409"/>
      <c r="M510" s="409"/>
      <c r="N510" s="409"/>
      <c r="O510" s="409"/>
      <c r="P510" s="409"/>
      <c r="Q510" s="409"/>
      <c r="R510" s="409"/>
      <c r="S510" s="409"/>
      <c r="T510" s="409"/>
      <c r="U510" s="409"/>
      <c r="V510" s="409"/>
      <c r="W510" s="409"/>
      <c r="X510" s="409"/>
      <c r="Y510" s="409"/>
      <c r="Z510" s="67"/>
      <c r="AA510" s="67"/>
    </row>
    <row r="511" spans="1:67" ht="27" customHeight="1" x14ac:dyDescent="0.25">
      <c r="A511" s="64" t="s">
        <v>709</v>
      </c>
      <c r="B511" s="64" t="s">
        <v>710</v>
      </c>
      <c r="C511" s="37">
        <v>4301011763</v>
      </c>
      <c r="D511" s="401">
        <v>4640242181011</v>
      </c>
      <c r="E511" s="401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122</v>
      </c>
      <c r="L511" s="39" t="s">
        <v>141</v>
      </c>
      <c r="M511" s="39"/>
      <c r="N511" s="38">
        <v>55</v>
      </c>
      <c r="O511" s="426" t="s">
        <v>711</v>
      </c>
      <c r="P511" s="403"/>
      <c r="Q511" s="403"/>
      <c r="R511" s="403"/>
      <c r="S511" s="404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9" si="93">IFERROR(IF(W511="",0,CEILING((W511/$H511),1)*$H511),"")</f>
        <v>0</v>
      </c>
      <c r="Y511" s="42" t="str">
        <f t="shared" ref="Y511:Y516" si="94">IFERROR(IF(X511=0,"",ROUNDUP(X511/H511,0)*0.02175),"")</f>
        <v/>
      </c>
      <c r="Z511" s="69" t="s">
        <v>48</v>
      </c>
      <c r="AA511" s="70" t="s">
        <v>48</v>
      </c>
      <c r="AE511" s="80"/>
      <c r="BB511" s="367" t="s">
        <v>67</v>
      </c>
      <c r="BL511" s="80">
        <f t="shared" ref="BL511:BL519" si="95">IFERROR(W511*I511/H511,"0")</f>
        <v>0</v>
      </c>
      <c r="BM511" s="80">
        <f t="shared" ref="BM511:BM519" si="96">IFERROR(X511*I511/H511,"0")</f>
        <v>0</v>
      </c>
      <c r="BN511" s="80">
        <f t="shared" ref="BN511:BN519" si="97">IFERROR(1/J511*(W511/H511),"0")</f>
        <v>0</v>
      </c>
      <c r="BO511" s="80">
        <f t="shared" ref="BO511:BO519" si="98">IFERROR(1/J511*(X511/H511),"0")</f>
        <v>0</v>
      </c>
    </row>
    <row r="512" spans="1:67" ht="27" customHeight="1" x14ac:dyDescent="0.25">
      <c r="A512" s="64" t="s">
        <v>712</v>
      </c>
      <c r="B512" s="64" t="s">
        <v>713</v>
      </c>
      <c r="C512" s="37">
        <v>4301011951</v>
      </c>
      <c r="D512" s="401">
        <v>4640242180045</v>
      </c>
      <c r="E512" s="401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122</v>
      </c>
      <c r="L512" s="39" t="s">
        <v>121</v>
      </c>
      <c r="M512" s="39"/>
      <c r="N512" s="38">
        <v>55</v>
      </c>
      <c r="O512" s="427" t="s">
        <v>714</v>
      </c>
      <c r="P512" s="403"/>
      <c r="Q512" s="403"/>
      <c r="R512" s="403"/>
      <c r="S512" s="404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3"/>
        <v>0</v>
      </c>
      <c r="Y512" s="42" t="str">
        <f t="shared" si="94"/>
        <v/>
      </c>
      <c r="Z512" s="69" t="s">
        <v>48</v>
      </c>
      <c r="AA512" s="70" t="s">
        <v>48</v>
      </c>
      <c r="AE512" s="80"/>
      <c r="BB512" s="368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715</v>
      </c>
      <c r="B513" s="64" t="s">
        <v>716</v>
      </c>
      <c r="C513" s="37">
        <v>4301011585</v>
      </c>
      <c r="D513" s="401">
        <v>4640242180441</v>
      </c>
      <c r="E513" s="401"/>
      <c r="F513" s="63">
        <v>1.5</v>
      </c>
      <c r="G513" s="38">
        <v>8</v>
      </c>
      <c r="H513" s="63">
        <v>12</v>
      </c>
      <c r="I513" s="63">
        <v>12.48</v>
      </c>
      <c r="J513" s="38">
        <v>56</v>
      </c>
      <c r="K513" s="38" t="s">
        <v>122</v>
      </c>
      <c r="L513" s="39" t="s">
        <v>121</v>
      </c>
      <c r="M513" s="39"/>
      <c r="N513" s="38">
        <v>50</v>
      </c>
      <c r="O513" s="428" t="s">
        <v>717</v>
      </c>
      <c r="P513" s="403"/>
      <c r="Q513" s="403"/>
      <c r="R513" s="403"/>
      <c r="S513" s="404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3"/>
        <v>0</v>
      </c>
      <c r="Y513" s="42" t="str">
        <f t="shared" si="94"/>
        <v/>
      </c>
      <c r="Z513" s="69" t="s">
        <v>48</v>
      </c>
      <c r="AA513" s="70" t="s">
        <v>48</v>
      </c>
      <c r="AE513" s="80"/>
      <c r="BB513" s="369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718</v>
      </c>
      <c r="B514" s="64" t="s">
        <v>719</v>
      </c>
      <c r="C514" s="37">
        <v>4301011950</v>
      </c>
      <c r="D514" s="401">
        <v>4640242180601</v>
      </c>
      <c r="E514" s="401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122</v>
      </c>
      <c r="L514" s="39" t="s">
        <v>121</v>
      </c>
      <c r="M514" s="39"/>
      <c r="N514" s="38">
        <v>55</v>
      </c>
      <c r="O514" s="429" t="s">
        <v>720</v>
      </c>
      <c r="P514" s="403"/>
      <c r="Q514" s="403"/>
      <c r="R514" s="403"/>
      <c r="S514" s="404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3"/>
        <v>0</v>
      </c>
      <c r="Y514" s="42" t="str">
        <f t="shared" si="94"/>
        <v/>
      </c>
      <c r="Z514" s="69" t="s">
        <v>48</v>
      </c>
      <c r="AA514" s="70" t="s">
        <v>48</v>
      </c>
      <c r="AE514" s="80"/>
      <c r="BB514" s="370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721</v>
      </c>
      <c r="B515" s="64" t="s">
        <v>722</v>
      </c>
      <c r="C515" s="37">
        <v>4301011584</v>
      </c>
      <c r="D515" s="401">
        <v>4640242180564</v>
      </c>
      <c r="E515" s="401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122</v>
      </c>
      <c r="L515" s="39" t="s">
        <v>121</v>
      </c>
      <c r="M515" s="39"/>
      <c r="N515" s="38">
        <v>50</v>
      </c>
      <c r="O515" s="430" t="s">
        <v>723</v>
      </c>
      <c r="P515" s="403"/>
      <c r="Q515" s="403"/>
      <c r="R515" s="403"/>
      <c r="S515" s="404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3"/>
        <v>0</v>
      </c>
      <c r="Y515" s="42" t="str">
        <f t="shared" si="94"/>
        <v/>
      </c>
      <c r="Z515" s="69" t="s">
        <v>48</v>
      </c>
      <c r="AA515" s="70" t="s">
        <v>48</v>
      </c>
      <c r="AE515" s="80"/>
      <c r="BB515" s="371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724</v>
      </c>
      <c r="B516" s="64" t="s">
        <v>725</v>
      </c>
      <c r="C516" s="37">
        <v>4301011762</v>
      </c>
      <c r="D516" s="401">
        <v>4640242180922</v>
      </c>
      <c r="E516" s="401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122</v>
      </c>
      <c r="L516" s="39" t="s">
        <v>121</v>
      </c>
      <c r="M516" s="39"/>
      <c r="N516" s="38">
        <v>55</v>
      </c>
      <c r="O516" s="431" t="s">
        <v>726</v>
      </c>
      <c r="P516" s="403"/>
      <c r="Q516" s="403"/>
      <c r="R516" s="403"/>
      <c r="S516" s="404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3"/>
        <v>0</v>
      </c>
      <c r="Y516" s="42" t="str">
        <f t="shared" si="94"/>
        <v/>
      </c>
      <c r="Z516" s="69" t="s">
        <v>48</v>
      </c>
      <c r="AA516" s="70" t="s">
        <v>48</v>
      </c>
      <c r="AE516" s="80"/>
      <c r="BB516" s="372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customHeight="1" x14ac:dyDescent="0.25">
      <c r="A517" s="64" t="s">
        <v>727</v>
      </c>
      <c r="B517" s="64" t="s">
        <v>728</v>
      </c>
      <c r="C517" s="37">
        <v>4301011764</v>
      </c>
      <c r="D517" s="401">
        <v>4640242181189</v>
      </c>
      <c r="E517" s="401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141</v>
      </c>
      <c r="M517" s="39"/>
      <c r="N517" s="38">
        <v>55</v>
      </c>
      <c r="O517" s="432" t="s">
        <v>729</v>
      </c>
      <c r="P517" s="403"/>
      <c r="Q517" s="403"/>
      <c r="R517" s="403"/>
      <c r="S517" s="404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3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3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ht="27" customHeight="1" x14ac:dyDescent="0.25">
      <c r="A518" s="64" t="s">
        <v>730</v>
      </c>
      <c r="B518" s="64" t="s">
        <v>731</v>
      </c>
      <c r="C518" s="37">
        <v>4301011551</v>
      </c>
      <c r="D518" s="401">
        <v>4640242180038</v>
      </c>
      <c r="E518" s="401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121</v>
      </c>
      <c r="M518" s="39"/>
      <c r="N518" s="38">
        <v>50</v>
      </c>
      <c r="O518" s="433" t="s">
        <v>732</v>
      </c>
      <c r="P518" s="403"/>
      <c r="Q518" s="403"/>
      <c r="R518" s="403"/>
      <c r="S518" s="404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3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4" t="s">
        <v>67</v>
      </c>
      <c r="BL518" s="80">
        <f t="shared" si="95"/>
        <v>0</v>
      </c>
      <c r="BM518" s="80">
        <f t="shared" si="96"/>
        <v>0</v>
      </c>
      <c r="BN518" s="80">
        <f t="shared" si="97"/>
        <v>0</v>
      </c>
      <c r="BO518" s="80">
        <f t="shared" si="98"/>
        <v>0</v>
      </c>
    </row>
    <row r="519" spans="1:67" ht="27" customHeight="1" x14ac:dyDescent="0.25">
      <c r="A519" s="64" t="s">
        <v>733</v>
      </c>
      <c r="B519" s="64" t="s">
        <v>734</v>
      </c>
      <c r="C519" s="37">
        <v>4301011765</v>
      </c>
      <c r="D519" s="401">
        <v>4640242181172</v>
      </c>
      <c r="E519" s="401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121</v>
      </c>
      <c r="M519" s="39"/>
      <c r="N519" s="38">
        <v>55</v>
      </c>
      <c r="O519" s="420" t="s">
        <v>735</v>
      </c>
      <c r="P519" s="403"/>
      <c r="Q519" s="403"/>
      <c r="R519" s="403"/>
      <c r="S519" s="404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3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5" t="s">
        <v>67</v>
      </c>
      <c r="BL519" s="80">
        <f t="shared" si="95"/>
        <v>0</v>
      </c>
      <c r="BM519" s="80">
        <f t="shared" si="96"/>
        <v>0</v>
      </c>
      <c r="BN519" s="80">
        <f t="shared" si="97"/>
        <v>0</v>
      </c>
      <c r="BO519" s="80">
        <f t="shared" si="98"/>
        <v>0</v>
      </c>
    </row>
    <row r="520" spans="1:67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408"/>
      <c r="O520" s="405" t="s">
        <v>43</v>
      </c>
      <c r="P520" s="406"/>
      <c r="Q520" s="406"/>
      <c r="R520" s="406"/>
      <c r="S520" s="406"/>
      <c r="T520" s="406"/>
      <c r="U520" s="407"/>
      <c r="V520" s="43" t="s">
        <v>42</v>
      </c>
      <c r="W520" s="44">
        <f>IFERROR(W511/H511,"0")+IFERROR(W512/H512,"0")+IFERROR(W513/H513,"0")+IFERROR(W514/H514,"0")+IFERROR(W515/H515,"0")+IFERROR(W516/H516,"0")+IFERROR(W517/H517,"0")+IFERROR(W518/H518,"0")+IFERROR(W519/H519,"0")</f>
        <v>0</v>
      </c>
      <c r="X520" s="44">
        <f>IFERROR(X511/H511,"0")+IFERROR(X512/H512,"0")+IFERROR(X513/H513,"0")+IFERROR(X514/H514,"0")+IFERROR(X515/H515,"0")+IFERROR(X516/H516,"0")+IFERROR(X517/H517,"0")+IFERROR(X518/H518,"0")+IFERROR(X519/H519,"0")</f>
        <v>0</v>
      </c>
      <c r="Y520" s="44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x14ac:dyDescent="0.2">
      <c r="A521" s="396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408"/>
      <c r="O521" s="405" t="s">
        <v>43</v>
      </c>
      <c r="P521" s="406"/>
      <c r="Q521" s="406"/>
      <c r="R521" s="406"/>
      <c r="S521" s="406"/>
      <c r="T521" s="406"/>
      <c r="U521" s="407"/>
      <c r="V521" s="43" t="s">
        <v>0</v>
      </c>
      <c r="W521" s="44">
        <f>IFERROR(SUM(W511:W519),"0")</f>
        <v>0</v>
      </c>
      <c r="X521" s="44">
        <f>IFERROR(SUM(X511:X519),"0")</f>
        <v>0</v>
      </c>
      <c r="Y521" s="43"/>
      <c r="Z521" s="68"/>
      <c r="AA521" s="68"/>
    </row>
    <row r="522" spans="1:67" ht="14.25" customHeight="1" x14ac:dyDescent="0.25">
      <c r="A522" s="409" t="s">
        <v>118</v>
      </c>
      <c r="B522" s="409"/>
      <c r="C522" s="409"/>
      <c r="D522" s="409"/>
      <c r="E522" s="409"/>
      <c r="F522" s="409"/>
      <c r="G522" s="409"/>
      <c r="H522" s="409"/>
      <c r="I522" s="409"/>
      <c r="J522" s="409"/>
      <c r="K522" s="409"/>
      <c r="L522" s="409"/>
      <c r="M522" s="409"/>
      <c r="N522" s="409"/>
      <c r="O522" s="409"/>
      <c r="P522" s="409"/>
      <c r="Q522" s="409"/>
      <c r="R522" s="409"/>
      <c r="S522" s="409"/>
      <c r="T522" s="409"/>
      <c r="U522" s="409"/>
      <c r="V522" s="409"/>
      <c r="W522" s="409"/>
      <c r="X522" s="409"/>
      <c r="Y522" s="409"/>
      <c r="Z522" s="67"/>
      <c r="AA522" s="67"/>
    </row>
    <row r="523" spans="1:67" ht="27" customHeight="1" x14ac:dyDescent="0.25">
      <c r="A523" s="64" t="s">
        <v>736</v>
      </c>
      <c r="B523" s="64" t="s">
        <v>737</v>
      </c>
      <c r="C523" s="37">
        <v>4301020260</v>
      </c>
      <c r="D523" s="401">
        <v>4640242180526</v>
      </c>
      <c r="E523" s="401"/>
      <c r="F523" s="63">
        <v>1.8</v>
      </c>
      <c r="G523" s="38">
        <v>6</v>
      </c>
      <c r="H523" s="63">
        <v>10.8</v>
      </c>
      <c r="I523" s="63">
        <v>11.28</v>
      </c>
      <c r="J523" s="38">
        <v>56</v>
      </c>
      <c r="K523" s="38" t="s">
        <v>122</v>
      </c>
      <c r="L523" s="39" t="s">
        <v>121</v>
      </c>
      <c r="M523" s="39"/>
      <c r="N523" s="38">
        <v>50</v>
      </c>
      <c r="O523" s="421" t="s">
        <v>738</v>
      </c>
      <c r="P523" s="403"/>
      <c r="Q523" s="403"/>
      <c r="R523" s="403"/>
      <c r="S523" s="404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6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16.5" customHeight="1" x14ac:dyDescent="0.25">
      <c r="A524" s="64" t="s">
        <v>739</v>
      </c>
      <c r="B524" s="64" t="s">
        <v>740</v>
      </c>
      <c r="C524" s="37">
        <v>4301020269</v>
      </c>
      <c r="D524" s="401">
        <v>4640242180519</v>
      </c>
      <c r="E524" s="401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141</v>
      </c>
      <c r="M524" s="39"/>
      <c r="N524" s="38">
        <v>50</v>
      </c>
      <c r="O524" s="422" t="s">
        <v>741</v>
      </c>
      <c r="P524" s="403"/>
      <c r="Q524" s="403"/>
      <c r="R524" s="403"/>
      <c r="S524" s="404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7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742</v>
      </c>
      <c r="B525" s="64" t="s">
        <v>743</v>
      </c>
      <c r="C525" s="37">
        <v>4301020309</v>
      </c>
      <c r="D525" s="401">
        <v>4640242180090</v>
      </c>
      <c r="E525" s="401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121</v>
      </c>
      <c r="M525" s="39"/>
      <c r="N525" s="38">
        <v>50</v>
      </c>
      <c r="O525" s="423" t="s">
        <v>744</v>
      </c>
      <c r="P525" s="403"/>
      <c r="Q525" s="403"/>
      <c r="R525" s="403"/>
      <c r="S525" s="404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8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745</v>
      </c>
      <c r="B526" s="64" t="s">
        <v>746</v>
      </c>
      <c r="C526" s="37">
        <v>4301020314</v>
      </c>
      <c r="D526" s="401">
        <v>4640242180090</v>
      </c>
      <c r="E526" s="401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122</v>
      </c>
      <c r="L526" s="39" t="s">
        <v>121</v>
      </c>
      <c r="M526" s="39"/>
      <c r="N526" s="38">
        <v>50</v>
      </c>
      <c r="O526" s="424" t="s">
        <v>747</v>
      </c>
      <c r="P526" s="403"/>
      <c r="Q526" s="403"/>
      <c r="R526" s="403"/>
      <c r="S526" s="404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9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748</v>
      </c>
      <c r="B527" s="64" t="s">
        <v>749</v>
      </c>
      <c r="C527" s="37">
        <v>4301020295</v>
      </c>
      <c r="D527" s="401">
        <v>4640242181363</v>
      </c>
      <c r="E527" s="401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81</v>
      </c>
      <c r="L527" s="39" t="s">
        <v>121</v>
      </c>
      <c r="M527" s="39"/>
      <c r="N527" s="38">
        <v>50</v>
      </c>
      <c r="O527" s="425" t="s">
        <v>750</v>
      </c>
      <c r="P527" s="403"/>
      <c r="Q527" s="403"/>
      <c r="R527" s="403"/>
      <c r="S527" s="404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IFERROR(IF(X527=0,"",ROUNDUP(X527/H527,0)*0.00937),"")</f>
        <v/>
      </c>
      <c r="Z527" s="69" t="s">
        <v>48</v>
      </c>
      <c r="AA527" s="70" t="s">
        <v>48</v>
      </c>
      <c r="AE527" s="80"/>
      <c r="BB527" s="380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408"/>
      <c r="O528" s="405" t="s">
        <v>43</v>
      </c>
      <c r="P528" s="406"/>
      <c r="Q528" s="406"/>
      <c r="R528" s="406"/>
      <c r="S528" s="406"/>
      <c r="T528" s="406"/>
      <c r="U528" s="407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408"/>
      <c r="O529" s="405" t="s">
        <v>43</v>
      </c>
      <c r="P529" s="406"/>
      <c r="Q529" s="406"/>
      <c r="R529" s="406"/>
      <c r="S529" s="406"/>
      <c r="T529" s="406"/>
      <c r="U529" s="407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customHeight="1" x14ac:dyDescent="0.25">
      <c r="A530" s="409" t="s">
        <v>77</v>
      </c>
      <c r="B530" s="409"/>
      <c r="C530" s="409"/>
      <c r="D530" s="409"/>
      <c r="E530" s="409"/>
      <c r="F530" s="409"/>
      <c r="G530" s="409"/>
      <c r="H530" s="409"/>
      <c r="I530" s="409"/>
      <c r="J530" s="409"/>
      <c r="K530" s="409"/>
      <c r="L530" s="409"/>
      <c r="M530" s="409"/>
      <c r="N530" s="409"/>
      <c r="O530" s="409"/>
      <c r="P530" s="409"/>
      <c r="Q530" s="409"/>
      <c r="R530" s="409"/>
      <c r="S530" s="409"/>
      <c r="T530" s="409"/>
      <c r="U530" s="409"/>
      <c r="V530" s="409"/>
      <c r="W530" s="409"/>
      <c r="X530" s="409"/>
      <c r="Y530" s="409"/>
      <c r="Z530" s="67"/>
      <c r="AA530" s="67"/>
    </row>
    <row r="531" spans="1:67" ht="27" customHeight="1" x14ac:dyDescent="0.25">
      <c r="A531" s="64" t="s">
        <v>751</v>
      </c>
      <c r="B531" s="64" t="s">
        <v>752</v>
      </c>
      <c r="C531" s="37">
        <v>4301031280</v>
      </c>
      <c r="D531" s="401">
        <v>4640242180816</v>
      </c>
      <c r="E531" s="401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414" t="s">
        <v>753</v>
      </c>
      <c r="P531" s="403"/>
      <c r="Q531" s="403"/>
      <c r="R531" s="403"/>
      <c r="S531" s="404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81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754</v>
      </c>
      <c r="B532" s="64" t="s">
        <v>755</v>
      </c>
      <c r="C532" s="37">
        <v>4301031244</v>
      </c>
      <c r="D532" s="401">
        <v>4640242180595</v>
      </c>
      <c r="E532" s="401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15" t="s">
        <v>756</v>
      </c>
      <c r="P532" s="403"/>
      <c r="Q532" s="403"/>
      <c r="R532" s="403"/>
      <c r="S532" s="404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757</v>
      </c>
      <c r="B533" s="64" t="s">
        <v>758</v>
      </c>
      <c r="C533" s="37">
        <v>4301031321</v>
      </c>
      <c r="D533" s="401">
        <v>4640242180076</v>
      </c>
      <c r="E533" s="401"/>
      <c r="F533" s="63">
        <v>0.7</v>
      </c>
      <c r="G533" s="38">
        <v>6</v>
      </c>
      <c r="H533" s="63">
        <v>4.2</v>
      </c>
      <c r="I533" s="63">
        <v>4.4000000000000004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16" t="s">
        <v>759</v>
      </c>
      <c r="P533" s="403"/>
      <c r="Q533" s="403"/>
      <c r="R533" s="403"/>
      <c r="S533" s="404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3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760</v>
      </c>
      <c r="B534" s="64" t="s">
        <v>761</v>
      </c>
      <c r="C534" s="37">
        <v>4301031200</v>
      </c>
      <c r="D534" s="401">
        <v>4640242180489</v>
      </c>
      <c r="E534" s="401"/>
      <c r="F534" s="63">
        <v>0.28000000000000003</v>
      </c>
      <c r="G534" s="38">
        <v>6</v>
      </c>
      <c r="H534" s="63">
        <v>1.68</v>
      </c>
      <c r="I534" s="63">
        <v>1.84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417" t="s">
        <v>762</v>
      </c>
      <c r="P534" s="403"/>
      <c r="Q534" s="403"/>
      <c r="R534" s="403"/>
      <c r="S534" s="404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4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x14ac:dyDescent="0.2">
      <c r="A535" s="396"/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408"/>
      <c r="O535" s="405" t="s">
        <v>43</v>
      </c>
      <c r="P535" s="406"/>
      <c r="Q535" s="406"/>
      <c r="R535" s="406"/>
      <c r="S535" s="406"/>
      <c r="T535" s="406"/>
      <c r="U535" s="407"/>
      <c r="V535" s="43" t="s">
        <v>42</v>
      </c>
      <c r="W535" s="44">
        <f>IFERROR(W531/H531,"0")+IFERROR(W532/H532,"0")+IFERROR(W533/H533,"0")+IFERROR(W534/H534,"0")</f>
        <v>0</v>
      </c>
      <c r="X535" s="44">
        <f>IFERROR(X531/H531,"0")+IFERROR(X532/H532,"0")+IFERROR(X533/H533,"0")+IFERROR(X534/H534,"0")</f>
        <v>0</v>
      </c>
      <c r="Y535" s="44">
        <f>IFERROR(IF(Y531="",0,Y531),"0")+IFERROR(IF(Y532="",0,Y532),"0")+IFERROR(IF(Y533="",0,Y533),"0")+IFERROR(IF(Y534="",0,Y534),"0")</f>
        <v>0</v>
      </c>
      <c r="Z535" s="68"/>
      <c r="AA535" s="68"/>
    </row>
    <row r="536" spans="1:67" x14ac:dyDescent="0.2">
      <c r="A536" s="396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408"/>
      <c r="O536" s="405" t="s">
        <v>43</v>
      </c>
      <c r="P536" s="406"/>
      <c r="Q536" s="406"/>
      <c r="R536" s="406"/>
      <c r="S536" s="406"/>
      <c r="T536" s="406"/>
      <c r="U536" s="407"/>
      <c r="V536" s="43" t="s">
        <v>0</v>
      </c>
      <c r="W536" s="44">
        <f>IFERROR(SUM(W531:W534),"0")</f>
        <v>0</v>
      </c>
      <c r="X536" s="44">
        <f>IFERROR(SUM(X531:X534),"0")</f>
        <v>0</v>
      </c>
      <c r="Y536" s="43"/>
      <c r="Z536" s="68"/>
      <c r="AA536" s="68"/>
    </row>
    <row r="537" spans="1:67" ht="14.25" customHeight="1" x14ac:dyDescent="0.25">
      <c r="A537" s="409" t="s">
        <v>85</v>
      </c>
      <c r="B537" s="409"/>
      <c r="C537" s="409"/>
      <c r="D537" s="409"/>
      <c r="E537" s="409"/>
      <c r="F537" s="409"/>
      <c r="G537" s="409"/>
      <c r="H537" s="409"/>
      <c r="I537" s="409"/>
      <c r="J537" s="409"/>
      <c r="K537" s="409"/>
      <c r="L537" s="409"/>
      <c r="M537" s="409"/>
      <c r="N537" s="409"/>
      <c r="O537" s="409"/>
      <c r="P537" s="409"/>
      <c r="Q537" s="409"/>
      <c r="R537" s="409"/>
      <c r="S537" s="409"/>
      <c r="T537" s="409"/>
      <c r="U537" s="409"/>
      <c r="V537" s="409"/>
      <c r="W537" s="409"/>
      <c r="X537" s="409"/>
      <c r="Y537" s="409"/>
      <c r="Z537" s="67"/>
      <c r="AA537" s="67"/>
    </row>
    <row r="538" spans="1:67" ht="27" customHeight="1" x14ac:dyDescent="0.25">
      <c r="A538" s="64" t="s">
        <v>763</v>
      </c>
      <c r="B538" s="64" t="s">
        <v>764</v>
      </c>
      <c r="C538" s="37">
        <v>4301051746</v>
      </c>
      <c r="D538" s="401">
        <v>4640242180533</v>
      </c>
      <c r="E538" s="401"/>
      <c r="F538" s="63">
        <v>1.3</v>
      </c>
      <c r="G538" s="38">
        <v>6</v>
      </c>
      <c r="H538" s="63">
        <v>7.8</v>
      </c>
      <c r="I538" s="63">
        <v>8.3640000000000008</v>
      </c>
      <c r="J538" s="38">
        <v>56</v>
      </c>
      <c r="K538" s="38" t="s">
        <v>122</v>
      </c>
      <c r="L538" s="39" t="s">
        <v>141</v>
      </c>
      <c r="M538" s="39"/>
      <c r="N538" s="38">
        <v>40</v>
      </c>
      <c r="O538" s="418" t="s">
        <v>765</v>
      </c>
      <c r="P538" s="403"/>
      <c r="Q538" s="403"/>
      <c r="R538" s="403"/>
      <c r="S538" s="404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766</v>
      </c>
      <c r="B539" s="64" t="s">
        <v>767</v>
      </c>
      <c r="C539" s="37">
        <v>4301051780</v>
      </c>
      <c r="D539" s="401">
        <v>4640242180106</v>
      </c>
      <c r="E539" s="401"/>
      <c r="F539" s="63">
        <v>1.3</v>
      </c>
      <c r="G539" s="38">
        <v>6</v>
      </c>
      <c r="H539" s="63">
        <v>7.8</v>
      </c>
      <c r="I539" s="63">
        <v>8.2799999999999994</v>
      </c>
      <c r="J539" s="38">
        <v>56</v>
      </c>
      <c r="K539" s="38" t="s">
        <v>122</v>
      </c>
      <c r="L539" s="39" t="s">
        <v>80</v>
      </c>
      <c r="M539" s="39"/>
      <c r="N539" s="38">
        <v>45</v>
      </c>
      <c r="O539" s="419" t="s">
        <v>768</v>
      </c>
      <c r="P539" s="403"/>
      <c r="Q539" s="403"/>
      <c r="R539" s="403"/>
      <c r="S539" s="404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6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769</v>
      </c>
      <c r="B540" s="64" t="s">
        <v>770</v>
      </c>
      <c r="C540" s="37">
        <v>4301051510</v>
      </c>
      <c r="D540" s="401">
        <v>4640242180540</v>
      </c>
      <c r="E540" s="401"/>
      <c r="F540" s="63">
        <v>1.3</v>
      </c>
      <c r="G540" s="38">
        <v>6</v>
      </c>
      <c r="H540" s="63">
        <v>7.8</v>
      </c>
      <c r="I540" s="63">
        <v>8.3640000000000008</v>
      </c>
      <c r="J540" s="38">
        <v>56</v>
      </c>
      <c r="K540" s="38" t="s">
        <v>122</v>
      </c>
      <c r="L540" s="39" t="s">
        <v>80</v>
      </c>
      <c r="M540" s="39"/>
      <c r="N540" s="38">
        <v>30</v>
      </c>
      <c r="O540" s="402" t="s">
        <v>771</v>
      </c>
      <c r="P540" s="403"/>
      <c r="Q540" s="403"/>
      <c r="R540" s="403"/>
      <c r="S540" s="404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7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x14ac:dyDescent="0.2">
      <c r="A541" s="396"/>
      <c r="B541" s="396"/>
      <c r="C541" s="396"/>
      <c r="D541" s="396"/>
      <c r="E541" s="396"/>
      <c r="F541" s="396"/>
      <c r="G541" s="396"/>
      <c r="H541" s="396"/>
      <c r="I541" s="396"/>
      <c r="J541" s="396"/>
      <c r="K541" s="396"/>
      <c r="L541" s="396"/>
      <c r="M541" s="396"/>
      <c r="N541" s="408"/>
      <c r="O541" s="405" t="s">
        <v>43</v>
      </c>
      <c r="P541" s="406"/>
      <c r="Q541" s="406"/>
      <c r="R541" s="406"/>
      <c r="S541" s="406"/>
      <c r="T541" s="406"/>
      <c r="U541" s="407"/>
      <c r="V541" s="43" t="s">
        <v>42</v>
      </c>
      <c r="W541" s="44">
        <f>IFERROR(W538/H538,"0")+IFERROR(W539/H539,"0")+IFERROR(W540/H540,"0")</f>
        <v>0</v>
      </c>
      <c r="X541" s="44">
        <f>IFERROR(X538/H538,"0")+IFERROR(X539/H539,"0")+IFERROR(X540/H540,"0")</f>
        <v>0</v>
      </c>
      <c r="Y541" s="44">
        <f>IFERROR(IF(Y538="",0,Y538),"0")+IFERROR(IF(Y539="",0,Y539),"0")+IFERROR(IF(Y540="",0,Y540),"0")</f>
        <v>0</v>
      </c>
      <c r="Z541" s="68"/>
      <c r="AA541" s="68"/>
    </row>
    <row r="542" spans="1:67" x14ac:dyDescent="0.2">
      <c r="A542" s="396"/>
      <c r="B542" s="396"/>
      <c r="C542" s="396"/>
      <c r="D542" s="396"/>
      <c r="E542" s="396"/>
      <c r="F542" s="396"/>
      <c r="G542" s="396"/>
      <c r="H542" s="396"/>
      <c r="I542" s="396"/>
      <c r="J542" s="396"/>
      <c r="K542" s="396"/>
      <c r="L542" s="396"/>
      <c r="M542" s="396"/>
      <c r="N542" s="408"/>
      <c r="O542" s="405" t="s">
        <v>43</v>
      </c>
      <c r="P542" s="406"/>
      <c r="Q542" s="406"/>
      <c r="R542" s="406"/>
      <c r="S542" s="406"/>
      <c r="T542" s="406"/>
      <c r="U542" s="407"/>
      <c r="V542" s="43" t="s">
        <v>0</v>
      </c>
      <c r="W542" s="44">
        <f>IFERROR(SUM(W538:W540),"0")</f>
        <v>0</v>
      </c>
      <c r="X542" s="44">
        <f>IFERROR(SUM(X538:X540),"0")</f>
        <v>0</v>
      </c>
      <c r="Y542" s="43"/>
      <c r="Z542" s="68"/>
      <c r="AA542" s="68"/>
    </row>
    <row r="543" spans="1:67" ht="14.25" customHeight="1" x14ac:dyDescent="0.25">
      <c r="A543" s="409" t="s">
        <v>228</v>
      </c>
      <c r="B543" s="409"/>
      <c r="C543" s="409"/>
      <c r="D543" s="409"/>
      <c r="E543" s="409"/>
      <c r="F543" s="409"/>
      <c r="G543" s="409"/>
      <c r="H543" s="409"/>
      <c r="I543" s="409"/>
      <c r="J543" s="409"/>
      <c r="K543" s="409"/>
      <c r="L543" s="409"/>
      <c r="M543" s="409"/>
      <c r="N543" s="409"/>
      <c r="O543" s="409"/>
      <c r="P543" s="409"/>
      <c r="Q543" s="409"/>
      <c r="R543" s="409"/>
      <c r="S543" s="409"/>
      <c r="T543" s="409"/>
      <c r="U543" s="409"/>
      <c r="V543" s="409"/>
      <c r="W543" s="409"/>
      <c r="X543" s="409"/>
      <c r="Y543" s="409"/>
      <c r="Z543" s="67"/>
      <c r="AA543" s="67"/>
    </row>
    <row r="544" spans="1:67" ht="27" customHeight="1" x14ac:dyDescent="0.25">
      <c r="A544" s="64" t="s">
        <v>772</v>
      </c>
      <c r="B544" s="64" t="s">
        <v>773</v>
      </c>
      <c r="C544" s="37">
        <v>4301060408</v>
      </c>
      <c r="D544" s="401">
        <v>4640242180120</v>
      </c>
      <c r="E544" s="401"/>
      <c r="F544" s="63">
        <v>1.3</v>
      </c>
      <c r="G544" s="38">
        <v>6</v>
      </c>
      <c r="H544" s="63">
        <v>7.8</v>
      </c>
      <c r="I544" s="63">
        <v>8.2799999999999994</v>
      </c>
      <c r="J544" s="38">
        <v>56</v>
      </c>
      <c r="K544" s="38" t="s">
        <v>122</v>
      </c>
      <c r="L544" s="39" t="s">
        <v>80</v>
      </c>
      <c r="M544" s="39"/>
      <c r="N544" s="38">
        <v>40</v>
      </c>
      <c r="O544" s="410" t="s">
        <v>774</v>
      </c>
      <c r="P544" s="403"/>
      <c r="Q544" s="403"/>
      <c r="R544" s="403"/>
      <c r="S544" s="404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772</v>
      </c>
      <c r="B545" s="64" t="s">
        <v>775</v>
      </c>
      <c r="C545" s="37">
        <v>4301060354</v>
      </c>
      <c r="D545" s="401">
        <v>4640242180120</v>
      </c>
      <c r="E545" s="401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411" t="s">
        <v>776</v>
      </c>
      <c r="P545" s="403"/>
      <c r="Q545" s="403"/>
      <c r="R545" s="403"/>
      <c r="S545" s="404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777</v>
      </c>
      <c r="B546" s="64" t="s">
        <v>778</v>
      </c>
      <c r="C546" s="37">
        <v>4301060407</v>
      </c>
      <c r="D546" s="401">
        <v>4640242180137</v>
      </c>
      <c r="E546" s="401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412" t="s">
        <v>779</v>
      </c>
      <c r="P546" s="403"/>
      <c r="Q546" s="403"/>
      <c r="R546" s="403"/>
      <c r="S546" s="404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777</v>
      </c>
      <c r="B547" s="64" t="s">
        <v>780</v>
      </c>
      <c r="C547" s="37">
        <v>4301060355</v>
      </c>
      <c r="D547" s="401">
        <v>4640242180137</v>
      </c>
      <c r="E547" s="401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122</v>
      </c>
      <c r="L547" s="39" t="s">
        <v>80</v>
      </c>
      <c r="M547" s="39"/>
      <c r="N547" s="38">
        <v>40</v>
      </c>
      <c r="O547" s="413" t="s">
        <v>781</v>
      </c>
      <c r="P547" s="403"/>
      <c r="Q547" s="403"/>
      <c r="R547" s="403"/>
      <c r="S547" s="404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1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x14ac:dyDescent="0.2">
      <c r="A548" s="396"/>
      <c r="B548" s="396"/>
      <c r="C548" s="396"/>
      <c r="D548" s="396"/>
      <c r="E548" s="396"/>
      <c r="F548" s="396"/>
      <c r="G548" s="396"/>
      <c r="H548" s="396"/>
      <c r="I548" s="396"/>
      <c r="J548" s="396"/>
      <c r="K548" s="396"/>
      <c r="L548" s="396"/>
      <c r="M548" s="396"/>
      <c r="N548" s="408"/>
      <c r="O548" s="405" t="s">
        <v>43</v>
      </c>
      <c r="P548" s="406"/>
      <c r="Q548" s="406"/>
      <c r="R548" s="406"/>
      <c r="S548" s="406"/>
      <c r="T548" s="406"/>
      <c r="U548" s="407"/>
      <c r="V548" s="43" t="s">
        <v>42</v>
      </c>
      <c r="W548" s="44">
        <f>IFERROR(W544/H544,"0")+IFERROR(W545/H545,"0")+IFERROR(W546/H546,"0")+IFERROR(W547/H547,"0")</f>
        <v>0</v>
      </c>
      <c r="X548" s="44">
        <f>IFERROR(X544/H544,"0")+IFERROR(X545/H545,"0")+IFERROR(X546/H546,"0")+IFERROR(X547/H547,"0")</f>
        <v>0</v>
      </c>
      <c r="Y548" s="44">
        <f>IFERROR(IF(Y544="",0,Y544),"0")+IFERROR(IF(Y545="",0,Y545),"0")+IFERROR(IF(Y546="",0,Y546),"0")+IFERROR(IF(Y547="",0,Y547),"0")</f>
        <v>0</v>
      </c>
      <c r="Z548" s="68"/>
      <c r="AA548" s="68"/>
    </row>
    <row r="549" spans="1:67" x14ac:dyDescent="0.2">
      <c r="A549" s="396"/>
      <c r="B549" s="396"/>
      <c r="C549" s="396"/>
      <c r="D549" s="396"/>
      <c r="E549" s="396"/>
      <c r="F549" s="396"/>
      <c r="G549" s="396"/>
      <c r="H549" s="396"/>
      <c r="I549" s="396"/>
      <c r="J549" s="396"/>
      <c r="K549" s="396"/>
      <c r="L549" s="396"/>
      <c r="M549" s="396"/>
      <c r="N549" s="408"/>
      <c r="O549" s="405" t="s">
        <v>43</v>
      </c>
      <c r="P549" s="406"/>
      <c r="Q549" s="406"/>
      <c r="R549" s="406"/>
      <c r="S549" s="406"/>
      <c r="T549" s="406"/>
      <c r="U549" s="407"/>
      <c r="V549" s="43" t="s">
        <v>0</v>
      </c>
      <c r="W549" s="44">
        <f>IFERROR(SUM(W544:W547),"0")</f>
        <v>0</v>
      </c>
      <c r="X549" s="44">
        <f>IFERROR(SUM(X544:X547),"0")</f>
        <v>0</v>
      </c>
      <c r="Y549" s="43"/>
      <c r="Z549" s="68"/>
      <c r="AA549" s="68"/>
    </row>
    <row r="550" spans="1:67" ht="15" customHeight="1" x14ac:dyDescent="0.2">
      <c r="A550" s="396"/>
      <c r="B550" s="396"/>
      <c r="C550" s="396"/>
      <c r="D550" s="396"/>
      <c r="E550" s="396"/>
      <c r="F550" s="396"/>
      <c r="G550" s="396"/>
      <c r="H550" s="396"/>
      <c r="I550" s="396"/>
      <c r="J550" s="396"/>
      <c r="K550" s="396"/>
      <c r="L550" s="396"/>
      <c r="M550" s="396"/>
      <c r="N550" s="397"/>
      <c r="O550" s="393" t="s">
        <v>36</v>
      </c>
      <c r="P550" s="394"/>
      <c r="Q550" s="394"/>
      <c r="R550" s="394"/>
      <c r="S550" s="394"/>
      <c r="T550" s="394"/>
      <c r="U550" s="395"/>
      <c r="V550" s="43" t="s">
        <v>0</v>
      </c>
      <c r="W550" s="44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0</v>
      </c>
      <c r="X550" s="44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0</v>
      </c>
      <c r="Y550" s="43"/>
      <c r="Z550" s="68"/>
      <c r="AA550" s="68"/>
    </row>
    <row r="551" spans="1:67" x14ac:dyDescent="0.2">
      <c r="A551" s="396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393" t="s">
        <v>37</v>
      </c>
      <c r="P551" s="394"/>
      <c r="Q551" s="394"/>
      <c r="R551" s="394"/>
      <c r="S551" s="394"/>
      <c r="T551" s="394"/>
      <c r="U551" s="395"/>
      <c r="V551" s="43" t="s">
        <v>0</v>
      </c>
      <c r="W551" s="44">
        <f>IFERROR(SUM(BL22:BL547),"0")</f>
        <v>0</v>
      </c>
      <c r="X551" s="44">
        <f>IFERROR(SUM(BM22:BM547),"0")</f>
        <v>0</v>
      </c>
      <c r="Y551" s="43"/>
      <c r="Z551" s="68"/>
      <c r="AA551" s="68"/>
    </row>
    <row r="552" spans="1:67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393" t="s">
        <v>38</v>
      </c>
      <c r="P552" s="394"/>
      <c r="Q552" s="394"/>
      <c r="R552" s="394"/>
      <c r="S552" s="394"/>
      <c r="T552" s="394"/>
      <c r="U552" s="395"/>
      <c r="V552" s="43" t="s">
        <v>23</v>
      </c>
      <c r="W552" s="45">
        <f>ROUNDUP(SUM(BN22:BN547),0)</f>
        <v>0</v>
      </c>
      <c r="X552" s="45">
        <f>ROUNDUP(SUM(BO22:BO547),0)</f>
        <v>0</v>
      </c>
      <c r="Y552" s="43"/>
      <c r="Z552" s="68"/>
      <c r="AA552" s="68"/>
    </row>
    <row r="553" spans="1:67" x14ac:dyDescent="0.2">
      <c r="A553" s="396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7"/>
      <c r="O553" s="393" t="s">
        <v>39</v>
      </c>
      <c r="P553" s="394"/>
      <c r="Q553" s="394"/>
      <c r="R553" s="394"/>
      <c r="S553" s="394"/>
      <c r="T553" s="394"/>
      <c r="U553" s="395"/>
      <c r="V553" s="43" t="s">
        <v>0</v>
      </c>
      <c r="W553" s="44">
        <f>GrossWeightTotal+PalletQtyTotal*25</f>
        <v>0</v>
      </c>
      <c r="X553" s="44">
        <f>GrossWeightTotalR+PalletQtyTotalR*25</f>
        <v>0</v>
      </c>
      <c r="Y553" s="43"/>
      <c r="Z553" s="68"/>
      <c r="AA553" s="6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397"/>
      <c r="O554" s="393" t="s">
        <v>40</v>
      </c>
      <c r="P554" s="394"/>
      <c r="Q554" s="394"/>
      <c r="R554" s="394"/>
      <c r="S554" s="394"/>
      <c r="T554" s="394"/>
      <c r="U554" s="395"/>
      <c r="V554" s="43" t="s">
        <v>23</v>
      </c>
      <c r="W554" s="44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0</v>
      </c>
      <c r="X554" s="44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0</v>
      </c>
      <c r="Y554" s="43"/>
      <c r="Z554" s="68"/>
      <c r="AA554" s="68"/>
    </row>
    <row r="555" spans="1:67" ht="14.25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397"/>
      <c r="O555" s="393" t="s">
        <v>41</v>
      </c>
      <c r="P555" s="394"/>
      <c r="Q555" s="394"/>
      <c r="R555" s="394"/>
      <c r="S555" s="394"/>
      <c r="T555" s="394"/>
      <c r="U555" s="395"/>
      <c r="V555" s="46" t="s">
        <v>54</v>
      </c>
      <c r="W555" s="43"/>
      <c r="X555" s="43"/>
      <c r="Y555" s="43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0</v>
      </c>
      <c r="Z555" s="68"/>
      <c r="AA555" s="68"/>
    </row>
    <row r="556" spans="1:67" ht="13.5" thickBot="1" x14ac:dyDescent="0.25"/>
    <row r="557" spans="1:67" ht="27" thickTop="1" thickBot="1" x14ac:dyDescent="0.25">
      <c r="A557" s="47" t="s">
        <v>9</v>
      </c>
      <c r="B557" s="79" t="s">
        <v>76</v>
      </c>
      <c r="C557" s="392" t="s">
        <v>116</v>
      </c>
      <c r="D557" s="392" t="s">
        <v>116</v>
      </c>
      <c r="E557" s="392" t="s">
        <v>116</v>
      </c>
      <c r="F557" s="392" t="s">
        <v>116</v>
      </c>
      <c r="G557" s="392" t="s">
        <v>248</v>
      </c>
      <c r="H557" s="392" t="s">
        <v>248</v>
      </c>
      <c r="I557" s="392" t="s">
        <v>248</v>
      </c>
      <c r="J557" s="392" t="s">
        <v>248</v>
      </c>
      <c r="K557" s="392" t="s">
        <v>248</v>
      </c>
      <c r="L557" s="392" t="s">
        <v>248</v>
      </c>
      <c r="M557" s="398"/>
      <c r="N557" s="392" t="s">
        <v>248</v>
      </c>
      <c r="O557" s="392" t="s">
        <v>248</v>
      </c>
      <c r="P557" s="392" t="s">
        <v>483</v>
      </c>
      <c r="Q557" s="392" t="s">
        <v>483</v>
      </c>
      <c r="R557" s="392" t="s">
        <v>546</v>
      </c>
      <c r="S557" s="392" t="s">
        <v>546</v>
      </c>
      <c r="T557" s="392" t="s">
        <v>546</v>
      </c>
      <c r="U557" s="392" t="s">
        <v>546</v>
      </c>
      <c r="V557" s="79" t="s">
        <v>659</v>
      </c>
      <c r="W557" s="79" t="s">
        <v>708</v>
      </c>
      <c r="AA557" s="61"/>
      <c r="AD557" s="1"/>
    </row>
    <row r="558" spans="1:67" ht="14.25" customHeight="1" thickTop="1" x14ac:dyDescent="0.2">
      <c r="A558" s="399" t="s">
        <v>10</v>
      </c>
      <c r="B558" s="392" t="s">
        <v>76</v>
      </c>
      <c r="C558" s="392" t="s">
        <v>117</v>
      </c>
      <c r="D558" s="392" t="s">
        <v>125</v>
      </c>
      <c r="E558" s="392" t="s">
        <v>116</v>
      </c>
      <c r="F558" s="392" t="s">
        <v>238</v>
      </c>
      <c r="G558" s="392" t="s">
        <v>249</v>
      </c>
      <c r="H558" s="392" t="s">
        <v>261</v>
      </c>
      <c r="I558" s="392" t="s">
        <v>278</v>
      </c>
      <c r="J558" s="392" t="s">
        <v>356</v>
      </c>
      <c r="K558" s="392" t="s">
        <v>375</v>
      </c>
      <c r="L558" s="392" t="s">
        <v>393</v>
      </c>
      <c r="M558" s="1"/>
      <c r="N558" s="392" t="s">
        <v>457</v>
      </c>
      <c r="O558" s="392" t="s">
        <v>472</v>
      </c>
      <c r="P558" s="392" t="s">
        <v>484</v>
      </c>
      <c r="Q558" s="392" t="s">
        <v>520</v>
      </c>
      <c r="R558" s="392" t="s">
        <v>547</v>
      </c>
      <c r="S558" s="392" t="s">
        <v>611</v>
      </c>
      <c r="T558" s="392" t="s">
        <v>643</v>
      </c>
      <c r="U558" s="392" t="s">
        <v>650</v>
      </c>
      <c r="V558" s="392" t="s">
        <v>659</v>
      </c>
      <c r="W558" s="392" t="s">
        <v>708</v>
      </c>
      <c r="AA558" s="61"/>
      <c r="AD558" s="1"/>
    </row>
    <row r="559" spans="1:67" ht="13.5" thickBot="1" x14ac:dyDescent="0.25">
      <c r="A559" s="400"/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1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AA559" s="61"/>
      <c r="AD559" s="1"/>
    </row>
    <row r="560" spans="1:67" ht="18" thickTop="1" thickBot="1" x14ac:dyDescent="0.25">
      <c r="A560" s="47" t="s">
        <v>13</v>
      </c>
      <c r="B560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53">
        <f>IFERROR(X53*1,"0")+IFERROR(X54*1,"0")</f>
        <v>0</v>
      </c>
      <c r="D560" s="53">
        <f>IFERROR(X59*1,"0")+IFERROR(X60*1,"0")+IFERROR(X61*1,"0")+IFERROR(X62*1,"0")</f>
        <v>0</v>
      </c>
      <c r="E560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0" s="53">
        <f>IFERROR(X134*1,"0")+IFERROR(X135*1,"0")+IFERROR(X136*1,"0")+IFERROR(X137*1,"0")+IFERROR(X138*1,"0")</f>
        <v>0</v>
      </c>
      <c r="G560" s="53">
        <f>IFERROR(X144*1,"0")+IFERROR(X145*1,"0")+IFERROR(X146*1,"0")+IFERROR(X147*1,"0")</f>
        <v>0</v>
      </c>
      <c r="H560" s="53">
        <f>IFERROR(X152*1,"0")+IFERROR(X153*1,"0")+IFERROR(X154*1,"0")+IFERROR(X155*1,"0")+IFERROR(X156*1,"0")+IFERROR(X157*1,"0")+IFERROR(X158*1,"0")+IFERROR(X159*1,"0")</f>
        <v>0</v>
      </c>
      <c r="I560" s="53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53">
        <f>IFERROR(X214*1,"0")+IFERROR(X215*1,"0")+IFERROR(X216*1,"0")+IFERROR(X217*1,"0")+IFERROR(X218*1,"0")+IFERROR(X219*1,"0")+IFERROR(X220*1,"0")+IFERROR(X224*1,"0")+IFERROR(X225*1,"0")</f>
        <v>0</v>
      </c>
      <c r="K560" s="53">
        <f>IFERROR(X230*1,"0")+IFERROR(X231*1,"0")+IFERROR(X232*1,"0")+IFERROR(X233*1,"0")+IFERROR(X234*1,"0")+IFERROR(X235*1,"0")+IFERROR(X236*1,"0")+IFERROR(X237*1,"0")</f>
        <v>0</v>
      </c>
      <c r="L560" s="53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0</v>
      </c>
      <c r="M560" s="1"/>
      <c r="N560" s="53">
        <f>IFERROR(X288*1,"0")+IFERROR(X289*1,"0")+IFERROR(X290*1,"0")+IFERROR(X291*1,"0")+IFERROR(X292*1,"0")+IFERROR(X293*1,"0")+IFERROR(X294*1,"0")+IFERROR(X298*1,"0")</f>
        <v>0</v>
      </c>
      <c r="O560" s="53">
        <f>IFERROR(X303*1,"0")+IFERROR(X307*1,"0")+IFERROR(X308*1,"0")+IFERROR(X309*1,"0")+IFERROR(X313*1,"0")</f>
        <v>0</v>
      </c>
      <c r="P560" s="53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0</v>
      </c>
      <c r="Q560" s="53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53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53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53">
        <f>IFERROR(X453*1,"0")+IFERROR(X454*1,"0")+IFERROR(X455*1,"0")</f>
        <v>0</v>
      </c>
      <c r="U560" s="53">
        <f>IFERROR(X460*1,"0")+IFERROR(X461*1,"0")+IFERROR(X465*1,"0")</f>
        <v>0</v>
      </c>
      <c r="V560" s="53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W560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61"/>
      <c r="AD560" s="1"/>
    </row>
  </sheetData>
  <sheetProtection algorithmName="SHA-512" hashValue="wiCV9V4ffZWDQdG3ZFwPtp0da0+lNFm13JFTe4HOlgvGw53YgUb6hxP5CYac4Y1t2FsNEHNN/PEM1Kmo94xqWw==" saltValue="jgH5hjCRiDeBOTuJ/kuEs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68:Y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A287:Y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D298:E298"/>
    <mergeCell ref="O298:S298"/>
    <mergeCell ref="O299:U299"/>
    <mergeCell ref="A299:N300"/>
    <mergeCell ref="O300:U300"/>
    <mergeCell ref="A301:Y301"/>
    <mergeCell ref="A302:Y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14:U314"/>
    <mergeCell ref="A314:N315"/>
    <mergeCell ref="O315:U315"/>
    <mergeCell ref="A316:Y316"/>
    <mergeCell ref="A317:Y317"/>
    <mergeCell ref="A318:Y318"/>
    <mergeCell ref="D319:E319"/>
    <mergeCell ref="O319:S319"/>
    <mergeCell ref="D320:E320"/>
    <mergeCell ref="O320:S320"/>
    <mergeCell ref="D321:E321"/>
    <mergeCell ref="O321:S321"/>
    <mergeCell ref="D322:E322"/>
    <mergeCell ref="O322:S322"/>
    <mergeCell ref="D323:E323"/>
    <mergeCell ref="O323:S323"/>
    <mergeCell ref="D324:E324"/>
    <mergeCell ref="O324:S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O331:U331"/>
    <mergeCell ref="A331:N332"/>
    <mergeCell ref="O332:U332"/>
    <mergeCell ref="A333:Y333"/>
    <mergeCell ref="D334:E334"/>
    <mergeCell ref="O334:S334"/>
    <mergeCell ref="D335:E335"/>
    <mergeCell ref="O335:S335"/>
    <mergeCell ref="D336:E336"/>
    <mergeCell ref="O336:S336"/>
    <mergeCell ref="O337:U337"/>
    <mergeCell ref="A337:N338"/>
    <mergeCell ref="O338:U338"/>
    <mergeCell ref="A339:Y339"/>
    <mergeCell ref="D340:E340"/>
    <mergeCell ref="O340:S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D353:E353"/>
    <mergeCell ref="O353:S353"/>
    <mergeCell ref="D354:E354"/>
    <mergeCell ref="O354:S354"/>
    <mergeCell ref="D355:E355"/>
    <mergeCell ref="O355:S355"/>
    <mergeCell ref="O356:U356"/>
    <mergeCell ref="A356:N357"/>
    <mergeCell ref="O357:U357"/>
    <mergeCell ref="A358:Y358"/>
    <mergeCell ref="D359:E359"/>
    <mergeCell ref="O359:S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A378:Y378"/>
    <mergeCell ref="A379:Y379"/>
    <mergeCell ref="D380:E380"/>
    <mergeCell ref="O380:S380"/>
    <mergeCell ref="D381:E381"/>
    <mergeCell ref="O381:S381"/>
    <mergeCell ref="O382:U382"/>
    <mergeCell ref="A382:N383"/>
    <mergeCell ref="O383:U383"/>
    <mergeCell ref="A384:Y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70:Y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O496:U496"/>
    <mergeCell ref="A496:N497"/>
    <mergeCell ref="O497:U497"/>
    <mergeCell ref="A498:Y498"/>
    <mergeCell ref="D499:E499"/>
    <mergeCell ref="O499:S499"/>
    <mergeCell ref="D500:E500"/>
    <mergeCell ref="O500:S500"/>
    <mergeCell ref="D501:E501"/>
    <mergeCell ref="O501:S501"/>
    <mergeCell ref="O502:U502"/>
    <mergeCell ref="A502:N503"/>
    <mergeCell ref="O503:U503"/>
    <mergeCell ref="A504:Y504"/>
    <mergeCell ref="D505:E505"/>
    <mergeCell ref="O505:S505"/>
    <mergeCell ref="O506:U506"/>
    <mergeCell ref="A506:N507"/>
    <mergeCell ref="O507:U507"/>
    <mergeCell ref="A508:Y508"/>
    <mergeCell ref="A509:Y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O535:U535"/>
    <mergeCell ref="A535:N536"/>
    <mergeCell ref="O536:U536"/>
    <mergeCell ref="A537:Y537"/>
    <mergeCell ref="D538:E538"/>
    <mergeCell ref="O538:S538"/>
    <mergeCell ref="D539:E539"/>
    <mergeCell ref="O539:S539"/>
    <mergeCell ref="U558:U55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O548:U548"/>
    <mergeCell ref="A548:N549"/>
    <mergeCell ref="O549:U549"/>
    <mergeCell ref="V558:V559"/>
    <mergeCell ref="W558:W559"/>
    <mergeCell ref="O550:U550"/>
    <mergeCell ref="A550:N555"/>
    <mergeCell ref="O551:U551"/>
    <mergeCell ref="O552:U552"/>
    <mergeCell ref="O553:U553"/>
    <mergeCell ref="O554:U554"/>
    <mergeCell ref="O555:U555"/>
    <mergeCell ref="C557:F557"/>
    <mergeCell ref="G557:O557"/>
    <mergeCell ref="P557:Q557"/>
    <mergeCell ref="R557:U557"/>
    <mergeCell ref="A558:A559"/>
    <mergeCell ref="B558:B559"/>
    <mergeCell ref="C558:C559"/>
    <mergeCell ref="D558:D559"/>
    <mergeCell ref="E558:E559"/>
    <mergeCell ref="F558:F559"/>
    <mergeCell ref="G558:G559"/>
    <mergeCell ref="H558:H559"/>
    <mergeCell ref="I558:I559"/>
    <mergeCell ref="J558:J559"/>
    <mergeCell ref="K558:K559"/>
    <mergeCell ref="L558:L559"/>
    <mergeCell ref="N558:N559"/>
    <mergeCell ref="O558:O559"/>
    <mergeCell ref="P558:P559"/>
    <mergeCell ref="Q558:Q559"/>
    <mergeCell ref="R558:R559"/>
    <mergeCell ref="S558:S559"/>
    <mergeCell ref="T558:T55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9"/>
    </row>
    <row r="3" spans="2:8" x14ac:dyDescent="0.2">
      <c r="B3" s="54" t="s">
        <v>783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785</v>
      </c>
      <c r="C6" s="54" t="s">
        <v>786</v>
      </c>
      <c r="D6" s="54" t="s">
        <v>787</v>
      </c>
      <c r="E6" s="54" t="s">
        <v>48</v>
      </c>
    </row>
    <row r="7" spans="2:8" x14ac:dyDescent="0.2">
      <c r="B7" s="54" t="s">
        <v>788</v>
      </c>
      <c r="C7" s="54" t="s">
        <v>789</v>
      </c>
      <c r="D7" s="54" t="s">
        <v>790</v>
      </c>
      <c r="E7" s="54" t="s">
        <v>48</v>
      </c>
    </row>
    <row r="9" spans="2:8" x14ac:dyDescent="0.2">
      <c r="B9" s="54" t="s">
        <v>791</v>
      </c>
      <c r="C9" s="54" t="s">
        <v>786</v>
      </c>
      <c r="D9" s="54" t="s">
        <v>48</v>
      </c>
      <c r="E9" s="54" t="s">
        <v>48</v>
      </c>
    </row>
    <row r="11" spans="2:8" x14ac:dyDescent="0.2">
      <c r="B11" s="54" t="s">
        <v>791</v>
      </c>
      <c r="C11" s="54" t="s">
        <v>789</v>
      </c>
      <c r="D11" s="54" t="s">
        <v>48</v>
      </c>
      <c r="E11" s="54" t="s">
        <v>48</v>
      </c>
    </row>
    <row r="13" spans="2:8" x14ac:dyDescent="0.2">
      <c r="B13" s="54" t="s">
        <v>792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793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794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795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796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797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798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799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800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801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802</v>
      </c>
      <c r="C23" s="54" t="s">
        <v>48</v>
      </c>
      <c r="D23" s="54" t="s">
        <v>48</v>
      </c>
      <c r="E23" s="54" t="s">
        <v>48</v>
      </c>
    </row>
  </sheetData>
  <sheetProtection algorithmName="SHA-512" hashValue="2ArGvD9iOgTEC+lDXCd0+j/CgT9Zea83RdvDr0eFFIhh37p2L2ibDd3Z+b/gJ1oLNUwn9daoMS43/zD7iVOxNA==" saltValue="VueP72WrjMymey5ukuhA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1288</vt:i4>
      </vt:variant>
    </vt:vector>
  </HeadingPairs>
  <TitlesOfParts>
    <vt:vector size="129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2024-07-11T06:21:51Z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