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47B2186-9444-4E67-A154-A2802491E6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2" l="1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W541" i="2"/>
  <c r="W540" i="2"/>
  <c r="BN539" i="2"/>
  <c r="BL539" i="2"/>
  <c r="X539" i="2"/>
  <c r="BO539" i="2" s="1"/>
  <c r="BN538" i="2"/>
  <c r="BL538" i="2"/>
  <c r="X538" i="2"/>
  <c r="BN537" i="2"/>
  <c r="BL537" i="2"/>
  <c r="X537" i="2"/>
  <c r="BO537" i="2" s="1"/>
  <c r="W535" i="2"/>
  <c r="W534" i="2"/>
  <c r="BN533" i="2"/>
  <c r="BL533" i="2"/>
  <c r="X533" i="2"/>
  <c r="BO533" i="2" s="1"/>
  <c r="BN532" i="2"/>
  <c r="BL532" i="2"/>
  <c r="X532" i="2"/>
  <c r="BN531" i="2"/>
  <c r="BL531" i="2"/>
  <c r="X531" i="2"/>
  <c r="BO531" i="2" s="1"/>
  <c r="BN530" i="2"/>
  <c r="BL530" i="2"/>
  <c r="X530" i="2"/>
  <c r="W528" i="2"/>
  <c r="W527" i="2"/>
  <c r="BN526" i="2"/>
  <c r="BL526" i="2"/>
  <c r="X526" i="2"/>
  <c r="BN525" i="2"/>
  <c r="BL525" i="2"/>
  <c r="X525" i="2"/>
  <c r="BN524" i="2"/>
  <c r="BL524" i="2"/>
  <c r="X524" i="2"/>
  <c r="BN523" i="2"/>
  <c r="BL523" i="2"/>
  <c r="X523" i="2"/>
  <c r="BN522" i="2"/>
  <c r="BL522" i="2"/>
  <c r="X522" i="2"/>
  <c r="W520" i="2"/>
  <c r="W519" i="2"/>
  <c r="BN518" i="2"/>
  <c r="BL518" i="2"/>
  <c r="X518" i="2"/>
  <c r="BN517" i="2"/>
  <c r="BL517" i="2"/>
  <c r="X517" i="2"/>
  <c r="BN516" i="2"/>
  <c r="BL516" i="2"/>
  <c r="X516" i="2"/>
  <c r="BN515" i="2"/>
  <c r="BL515" i="2"/>
  <c r="X515" i="2"/>
  <c r="BN514" i="2"/>
  <c r="BL514" i="2"/>
  <c r="X514" i="2"/>
  <c r="BN513" i="2"/>
  <c r="BL513" i="2"/>
  <c r="X513" i="2"/>
  <c r="BN512" i="2"/>
  <c r="BL512" i="2"/>
  <c r="X512" i="2"/>
  <c r="BO512" i="2" s="1"/>
  <c r="BN511" i="2"/>
  <c r="BL511" i="2"/>
  <c r="X511" i="2"/>
  <c r="BM511" i="2" s="1"/>
  <c r="BN510" i="2"/>
  <c r="BL510" i="2"/>
  <c r="X510" i="2"/>
  <c r="W506" i="2"/>
  <c r="W505" i="2"/>
  <c r="BN504" i="2"/>
  <c r="BL504" i="2"/>
  <c r="X504" i="2"/>
  <c r="BO504" i="2" s="1"/>
  <c r="O504" i="2"/>
  <c r="W502" i="2"/>
  <c r="W501" i="2"/>
  <c r="BN500" i="2"/>
  <c r="BL500" i="2"/>
  <c r="X500" i="2"/>
  <c r="BM500" i="2" s="1"/>
  <c r="O500" i="2"/>
  <c r="BN499" i="2"/>
  <c r="BL499" i="2"/>
  <c r="X499" i="2"/>
  <c r="O499" i="2"/>
  <c r="BN498" i="2"/>
  <c r="BL498" i="2"/>
  <c r="X498" i="2"/>
  <c r="X502" i="2" s="1"/>
  <c r="O498" i="2"/>
  <c r="W496" i="2"/>
  <c r="W495" i="2"/>
  <c r="BN494" i="2"/>
  <c r="BL494" i="2"/>
  <c r="X494" i="2"/>
  <c r="O494" i="2"/>
  <c r="BN493" i="2"/>
  <c r="BL493" i="2"/>
  <c r="X493" i="2"/>
  <c r="O493" i="2"/>
  <c r="BN492" i="2"/>
  <c r="BL492" i="2"/>
  <c r="X492" i="2"/>
  <c r="O492" i="2"/>
  <c r="BN491" i="2"/>
  <c r="BL491" i="2"/>
  <c r="X491" i="2"/>
  <c r="BO491" i="2" s="1"/>
  <c r="O491" i="2"/>
  <c r="BN490" i="2"/>
  <c r="BL490" i="2"/>
  <c r="X490" i="2"/>
  <c r="BO490" i="2" s="1"/>
  <c r="O490" i="2"/>
  <c r="BN489" i="2"/>
  <c r="BL489" i="2"/>
  <c r="X489" i="2"/>
  <c r="BO489" i="2" s="1"/>
  <c r="O489" i="2"/>
  <c r="W487" i="2"/>
  <c r="W486" i="2"/>
  <c r="BN485" i="2"/>
  <c r="BL485" i="2"/>
  <c r="X485" i="2"/>
  <c r="O485" i="2"/>
  <c r="BN484" i="2"/>
  <c r="BL484" i="2"/>
  <c r="X484" i="2"/>
  <c r="BO484" i="2" s="1"/>
  <c r="O484" i="2"/>
  <c r="W482" i="2"/>
  <c r="W481" i="2"/>
  <c r="BN480" i="2"/>
  <c r="BL480" i="2"/>
  <c r="X480" i="2"/>
  <c r="O480" i="2"/>
  <c r="BN479" i="2"/>
  <c r="BL479" i="2"/>
  <c r="X479" i="2"/>
  <c r="O479" i="2"/>
  <c r="BN478" i="2"/>
  <c r="BL478" i="2"/>
  <c r="X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BO475" i="2" s="1"/>
  <c r="O475" i="2"/>
  <c r="BN474" i="2"/>
  <c r="BL474" i="2"/>
  <c r="X474" i="2"/>
  <c r="O474" i="2"/>
  <c r="BN473" i="2"/>
  <c r="BL473" i="2"/>
  <c r="X473" i="2"/>
  <c r="BM473" i="2" s="1"/>
  <c r="BN472" i="2"/>
  <c r="BL472" i="2"/>
  <c r="X472" i="2"/>
  <c r="O472" i="2"/>
  <c r="BN471" i="2"/>
  <c r="BL471" i="2"/>
  <c r="X471" i="2"/>
  <c r="O471" i="2"/>
  <c r="BN470" i="2"/>
  <c r="BL470" i="2"/>
  <c r="X470" i="2"/>
  <c r="BO470" i="2" s="1"/>
  <c r="O470" i="2"/>
  <c r="W466" i="2"/>
  <c r="W465" i="2"/>
  <c r="BN464" i="2"/>
  <c r="BL464" i="2"/>
  <c r="X464" i="2"/>
  <c r="W462" i="2"/>
  <c r="W461" i="2"/>
  <c r="BN460" i="2"/>
  <c r="BL460" i="2"/>
  <c r="X460" i="2"/>
  <c r="Y460" i="2" s="1"/>
  <c r="O460" i="2"/>
  <c r="BN459" i="2"/>
  <c r="BL459" i="2"/>
  <c r="X459" i="2"/>
  <c r="W456" i="2"/>
  <c r="W455" i="2"/>
  <c r="BN454" i="2"/>
  <c r="BL454" i="2"/>
  <c r="X454" i="2"/>
  <c r="BO454" i="2" s="1"/>
  <c r="O454" i="2"/>
  <c r="BN453" i="2"/>
  <c r="BL453" i="2"/>
  <c r="X453" i="2"/>
  <c r="O453" i="2"/>
  <c r="BN452" i="2"/>
  <c r="BL452" i="2"/>
  <c r="X452" i="2"/>
  <c r="O452" i="2"/>
  <c r="W449" i="2"/>
  <c r="W448" i="2"/>
  <c r="BN447" i="2"/>
  <c r="BL447" i="2"/>
  <c r="X447" i="2"/>
  <c r="X449" i="2" s="1"/>
  <c r="O447" i="2"/>
  <c r="W445" i="2"/>
  <c r="W444" i="2"/>
  <c r="BN443" i="2"/>
  <c r="BL443" i="2"/>
  <c r="X443" i="2"/>
  <c r="X445" i="2" s="1"/>
  <c r="O443" i="2"/>
  <c r="W441" i="2"/>
  <c r="W440" i="2"/>
  <c r="BN439" i="2"/>
  <c r="BL439" i="2"/>
  <c r="X439" i="2"/>
  <c r="BO439" i="2" s="1"/>
  <c r="O439" i="2"/>
  <c r="BN438" i="2"/>
  <c r="BL438" i="2"/>
  <c r="X438" i="2"/>
  <c r="X441" i="2" s="1"/>
  <c r="O438" i="2"/>
  <c r="W436" i="2"/>
  <c r="W435" i="2"/>
  <c r="BN434" i="2"/>
  <c r="BL434" i="2"/>
  <c r="X434" i="2"/>
  <c r="BO434" i="2" s="1"/>
  <c r="O434" i="2"/>
  <c r="BN433" i="2"/>
  <c r="BL433" i="2"/>
  <c r="X433" i="2"/>
  <c r="BN432" i="2"/>
  <c r="BL432" i="2"/>
  <c r="X432" i="2"/>
  <c r="O432" i="2"/>
  <c r="BN431" i="2"/>
  <c r="BL431" i="2"/>
  <c r="X431" i="2"/>
  <c r="BN430" i="2"/>
  <c r="BL430" i="2"/>
  <c r="X430" i="2"/>
  <c r="BM430" i="2" s="1"/>
  <c r="O430" i="2"/>
  <c r="BN429" i="2"/>
  <c r="BL429" i="2"/>
  <c r="X429" i="2"/>
  <c r="BN428" i="2"/>
  <c r="BL428" i="2"/>
  <c r="X428" i="2"/>
  <c r="BO428" i="2" s="1"/>
  <c r="O428" i="2"/>
  <c r="BN427" i="2"/>
  <c r="BL427" i="2"/>
  <c r="X427" i="2"/>
  <c r="BO427" i="2" s="1"/>
  <c r="W425" i="2"/>
  <c r="W424" i="2"/>
  <c r="BN423" i="2"/>
  <c r="BL423" i="2"/>
  <c r="X423" i="2"/>
  <c r="BN422" i="2"/>
  <c r="BL422" i="2"/>
  <c r="X422" i="2"/>
  <c r="O422" i="2"/>
  <c r="W419" i="2"/>
  <c r="W418" i="2"/>
  <c r="BN417" i="2"/>
  <c r="BL417" i="2"/>
  <c r="X417" i="2"/>
  <c r="BO417" i="2" s="1"/>
  <c r="O417" i="2"/>
  <c r="BN416" i="2"/>
  <c r="BL416" i="2"/>
  <c r="X416" i="2"/>
  <c r="O416" i="2"/>
  <c r="BN415" i="2"/>
  <c r="BL415" i="2"/>
  <c r="X415" i="2"/>
  <c r="O415" i="2"/>
  <c r="W413" i="2"/>
  <c r="W412" i="2"/>
  <c r="BN411" i="2"/>
  <c r="BL411" i="2"/>
  <c r="X411" i="2"/>
  <c r="BO411" i="2" s="1"/>
  <c r="O411" i="2"/>
  <c r="BN410" i="2"/>
  <c r="BL410" i="2"/>
  <c r="X410" i="2"/>
  <c r="X413" i="2" s="1"/>
  <c r="O410" i="2"/>
  <c r="W408" i="2"/>
  <c r="W407" i="2"/>
  <c r="BN406" i="2"/>
  <c r="BL406" i="2"/>
  <c r="X406" i="2"/>
  <c r="Y406" i="2" s="1"/>
  <c r="BN405" i="2"/>
  <c r="BL405" i="2"/>
  <c r="X405" i="2"/>
  <c r="Y405" i="2" s="1"/>
  <c r="O405" i="2"/>
  <c r="BN404" i="2"/>
  <c r="BL404" i="2"/>
  <c r="X404" i="2"/>
  <c r="O404" i="2"/>
  <c r="BN403" i="2"/>
  <c r="BL403" i="2"/>
  <c r="X403" i="2"/>
  <c r="BN402" i="2"/>
  <c r="BL402" i="2"/>
  <c r="X402" i="2"/>
  <c r="BO402" i="2" s="1"/>
  <c r="O402" i="2"/>
  <c r="BN401" i="2"/>
  <c r="BL401" i="2"/>
  <c r="X401" i="2"/>
  <c r="Y401" i="2" s="1"/>
  <c r="BN400" i="2"/>
  <c r="BL400" i="2"/>
  <c r="X400" i="2"/>
  <c r="BO400" i="2" s="1"/>
  <c r="O400" i="2"/>
  <c r="BN399" i="2"/>
  <c r="BL399" i="2"/>
  <c r="X399" i="2"/>
  <c r="BO399" i="2" s="1"/>
  <c r="BN398" i="2"/>
  <c r="BL398" i="2"/>
  <c r="X398" i="2"/>
  <c r="O398" i="2"/>
  <c r="BN397" i="2"/>
  <c r="BL397" i="2"/>
  <c r="X397" i="2"/>
  <c r="Y397" i="2" s="1"/>
  <c r="BN396" i="2"/>
  <c r="BL396" i="2"/>
  <c r="X396" i="2"/>
  <c r="BO396" i="2" s="1"/>
  <c r="O396" i="2"/>
  <c r="BN395" i="2"/>
  <c r="BL395" i="2"/>
  <c r="X395" i="2"/>
  <c r="Y395" i="2" s="1"/>
  <c r="BN394" i="2"/>
  <c r="BL394" i="2"/>
  <c r="X394" i="2"/>
  <c r="Y394" i="2" s="1"/>
  <c r="O394" i="2"/>
  <c r="BN393" i="2"/>
  <c r="BL393" i="2"/>
  <c r="X393" i="2"/>
  <c r="BM393" i="2" s="1"/>
  <c r="BN392" i="2"/>
  <c r="BL392" i="2"/>
  <c r="X392" i="2"/>
  <c r="BO392" i="2" s="1"/>
  <c r="O392" i="2"/>
  <c r="BN391" i="2"/>
  <c r="BL391" i="2"/>
  <c r="X391" i="2"/>
  <c r="BN390" i="2"/>
  <c r="BL390" i="2"/>
  <c r="X390" i="2"/>
  <c r="O390" i="2"/>
  <c r="BN389" i="2"/>
  <c r="BL389" i="2"/>
  <c r="X389" i="2"/>
  <c r="BO389" i="2" s="1"/>
  <c r="BN388" i="2"/>
  <c r="BL388" i="2"/>
  <c r="X388" i="2"/>
  <c r="BN387" i="2"/>
  <c r="BL387" i="2"/>
  <c r="X387" i="2"/>
  <c r="BO387" i="2" s="1"/>
  <c r="O387" i="2"/>
  <c r="BN386" i="2"/>
  <c r="BL386" i="2"/>
  <c r="X386" i="2"/>
  <c r="BN385" i="2"/>
  <c r="BL385" i="2"/>
  <c r="X385" i="2"/>
  <c r="O385" i="2"/>
  <c r="BN384" i="2"/>
  <c r="BL384" i="2"/>
  <c r="X384" i="2"/>
  <c r="Y384" i="2" s="1"/>
  <c r="W382" i="2"/>
  <c r="W381" i="2"/>
  <c r="BN380" i="2"/>
  <c r="BL380" i="2"/>
  <c r="X380" i="2"/>
  <c r="O380" i="2"/>
  <c r="BN379" i="2"/>
  <c r="BL379" i="2"/>
  <c r="X379" i="2"/>
  <c r="O379" i="2"/>
  <c r="W375" i="2"/>
  <c r="W374" i="2"/>
  <c r="BN373" i="2"/>
  <c r="BL373" i="2"/>
  <c r="X373" i="2"/>
  <c r="O373" i="2"/>
  <c r="BN372" i="2"/>
  <c r="BL372" i="2"/>
  <c r="X372" i="2"/>
  <c r="X374" i="2" s="1"/>
  <c r="O372" i="2"/>
  <c r="W370" i="2"/>
  <c r="W369" i="2"/>
  <c r="BN368" i="2"/>
  <c r="BL368" i="2"/>
  <c r="X368" i="2"/>
  <c r="Y368" i="2" s="1"/>
  <c r="O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Y365" i="2" s="1"/>
  <c r="O365" i="2"/>
  <c r="BN364" i="2"/>
  <c r="BL364" i="2"/>
  <c r="X364" i="2"/>
  <c r="O364" i="2"/>
  <c r="W362" i="2"/>
  <c r="W361" i="2"/>
  <c r="BN360" i="2"/>
  <c r="BL360" i="2"/>
  <c r="X360" i="2"/>
  <c r="O360" i="2"/>
  <c r="BN359" i="2"/>
  <c r="BL359" i="2"/>
  <c r="X359" i="2"/>
  <c r="Y359" i="2" s="1"/>
  <c r="O359" i="2"/>
  <c r="BN358" i="2"/>
  <c r="BL358" i="2"/>
  <c r="X358" i="2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O352" i="2"/>
  <c r="BN351" i="2"/>
  <c r="BL351" i="2"/>
  <c r="X351" i="2"/>
  <c r="BO351" i="2" s="1"/>
  <c r="O351" i="2"/>
  <c r="W348" i="2"/>
  <c r="W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O340" i="2" s="1"/>
  <c r="O340" i="2"/>
  <c r="BN339" i="2"/>
  <c r="BL339" i="2"/>
  <c r="X339" i="2"/>
  <c r="Y339" i="2" s="1"/>
  <c r="O339" i="2"/>
  <c r="W337" i="2"/>
  <c r="W336" i="2"/>
  <c r="BN335" i="2"/>
  <c r="BL335" i="2"/>
  <c r="X335" i="2"/>
  <c r="Y335" i="2" s="1"/>
  <c r="O335" i="2"/>
  <c r="BN334" i="2"/>
  <c r="BL334" i="2"/>
  <c r="X334" i="2"/>
  <c r="O334" i="2"/>
  <c r="BN333" i="2"/>
  <c r="BL333" i="2"/>
  <c r="X333" i="2"/>
  <c r="O333" i="2"/>
  <c r="W331" i="2"/>
  <c r="W330" i="2"/>
  <c r="BN329" i="2"/>
  <c r="BL329" i="2"/>
  <c r="X329" i="2"/>
  <c r="BM329" i="2" s="1"/>
  <c r="O329" i="2"/>
  <c r="BN328" i="2"/>
  <c r="BL328" i="2"/>
  <c r="X328" i="2"/>
  <c r="Y328" i="2" s="1"/>
  <c r="O328" i="2"/>
  <c r="BN327" i="2"/>
  <c r="BL327" i="2"/>
  <c r="X327" i="2"/>
  <c r="BO327" i="2" s="1"/>
  <c r="O327" i="2"/>
  <c r="BN326" i="2"/>
  <c r="BL326" i="2"/>
  <c r="X326" i="2"/>
  <c r="Y326" i="2" s="1"/>
  <c r="O326" i="2"/>
  <c r="BN325" i="2"/>
  <c r="BL325" i="2"/>
  <c r="X325" i="2"/>
  <c r="O325" i="2"/>
  <c r="BN324" i="2"/>
  <c r="BL324" i="2"/>
  <c r="X324" i="2"/>
  <c r="BM324" i="2" s="1"/>
  <c r="O324" i="2"/>
  <c r="BN323" i="2"/>
  <c r="BL323" i="2"/>
  <c r="X323" i="2"/>
  <c r="O323" i="2"/>
  <c r="BN322" i="2"/>
  <c r="BL322" i="2"/>
  <c r="X322" i="2"/>
  <c r="BO322" i="2" s="1"/>
  <c r="O322" i="2"/>
  <c r="BN321" i="2"/>
  <c r="BL321" i="2"/>
  <c r="X321" i="2"/>
  <c r="O321" i="2"/>
  <c r="BN320" i="2"/>
  <c r="BL320" i="2"/>
  <c r="X320" i="2"/>
  <c r="O320" i="2"/>
  <c r="BN319" i="2"/>
  <c r="BL319" i="2"/>
  <c r="X319" i="2"/>
  <c r="Y319" i="2" s="1"/>
  <c r="O319" i="2"/>
  <c r="BN318" i="2"/>
  <c r="BL318" i="2"/>
  <c r="X318" i="2"/>
  <c r="Y318" i="2" s="1"/>
  <c r="O318" i="2"/>
  <c r="W314" i="2"/>
  <c r="W313" i="2"/>
  <c r="BN312" i="2"/>
  <c r="BL312" i="2"/>
  <c r="X312" i="2"/>
  <c r="X313" i="2" s="1"/>
  <c r="O312" i="2"/>
  <c r="W310" i="2"/>
  <c r="W309" i="2"/>
  <c r="BN308" i="2"/>
  <c r="BL308" i="2"/>
  <c r="X308" i="2"/>
  <c r="BO308" i="2" s="1"/>
  <c r="O308" i="2"/>
  <c r="BN307" i="2"/>
  <c r="BL307" i="2"/>
  <c r="X307" i="2"/>
  <c r="BM307" i="2" s="1"/>
  <c r="O307" i="2"/>
  <c r="BN306" i="2"/>
  <c r="BL306" i="2"/>
  <c r="X306" i="2"/>
  <c r="BM306" i="2" s="1"/>
  <c r="O306" i="2"/>
  <c r="W304" i="2"/>
  <c r="W303" i="2"/>
  <c r="BN302" i="2"/>
  <c r="BL302" i="2"/>
  <c r="X302" i="2"/>
  <c r="O302" i="2"/>
  <c r="W299" i="2"/>
  <c r="W298" i="2"/>
  <c r="BN297" i="2"/>
  <c r="BL297" i="2"/>
  <c r="X297" i="2"/>
  <c r="O297" i="2"/>
  <c r="W295" i="2"/>
  <c r="W294" i="2"/>
  <c r="BN293" i="2"/>
  <c r="BL293" i="2"/>
  <c r="X293" i="2"/>
  <c r="BO293" i="2" s="1"/>
  <c r="O293" i="2"/>
  <c r="BN292" i="2"/>
  <c r="BL292" i="2"/>
  <c r="X292" i="2"/>
  <c r="O292" i="2"/>
  <c r="BN291" i="2"/>
  <c r="BL291" i="2"/>
  <c r="X291" i="2"/>
  <c r="BO291" i="2" s="1"/>
  <c r="O291" i="2"/>
  <c r="BN290" i="2"/>
  <c r="BL290" i="2"/>
  <c r="X290" i="2"/>
  <c r="BM290" i="2" s="1"/>
  <c r="O290" i="2"/>
  <c r="BN289" i="2"/>
  <c r="BL289" i="2"/>
  <c r="X289" i="2"/>
  <c r="O289" i="2"/>
  <c r="BN288" i="2"/>
  <c r="BL288" i="2"/>
  <c r="X288" i="2"/>
  <c r="O288" i="2"/>
  <c r="BN287" i="2"/>
  <c r="BL287" i="2"/>
  <c r="X287" i="2"/>
  <c r="BO287" i="2" s="1"/>
  <c r="O287" i="2"/>
  <c r="W284" i="2"/>
  <c r="W283" i="2"/>
  <c r="BN282" i="2"/>
  <c r="BL282" i="2"/>
  <c r="X282" i="2"/>
  <c r="BO282" i="2" s="1"/>
  <c r="O282" i="2"/>
  <c r="BN281" i="2"/>
  <c r="BL281" i="2"/>
  <c r="X281" i="2"/>
  <c r="BO281" i="2" s="1"/>
  <c r="O281" i="2"/>
  <c r="BN280" i="2"/>
  <c r="BL280" i="2"/>
  <c r="X280" i="2"/>
  <c r="O280" i="2"/>
  <c r="W278" i="2"/>
  <c r="W277" i="2"/>
  <c r="BN276" i="2"/>
  <c r="BL276" i="2"/>
  <c r="X276" i="2"/>
  <c r="O276" i="2"/>
  <c r="BN275" i="2"/>
  <c r="BL275" i="2"/>
  <c r="X275" i="2"/>
  <c r="Y275" i="2" s="1"/>
  <c r="BN274" i="2"/>
  <c r="BL274" i="2"/>
  <c r="X274" i="2"/>
  <c r="Y274" i="2" s="1"/>
  <c r="W272" i="2"/>
  <c r="W271" i="2"/>
  <c r="BN270" i="2"/>
  <c r="BL270" i="2"/>
  <c r="X270" i="2"/>
  <c r="O270" i="2"/>
  <c r="BN269" i="2"/>
  <c r="BL269" i="2"/>
  <c r="X269" i="2"/>
  <c r="Y269" i="2" s="1"/>
  <c r="O269" i="2"/>
  <c r="BN268" i="2"/>
  <c r="BL268" i="2"/>
  <c r="X268" i="2"/>
  <c r="X272" i="2" s="1"/>
  <c r="W266" i="2"/>
  <c r="W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BM262" i="2" s="1"/>
  <c r="O262" i="2"/>
  <c r="BN261" i="2"/>
  <c r="BL261" i="2"/>
  <c r="X261" i="2"/>
  <c r="BO261" i="2" s="1"/>
  <c r="O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M258" i="2" s="1"/>
  <c r="O258" i="2"/>
  <c r="W256" i="2"/>
  <c r="W255" i="2"/>
  <c r="BN254" i="2"/>
  <c r="BL254" i="2"/>
  <c r="X254" i="2"/>
  <c r="Y254" i="2" s="1"/>
  <c r="O254" i="2"/>
  <c r="BN253" i="2"/>
  <c r="BL253" i="2"/>
  <c r="X253" i="2"/>
  <c r="O253" i="2"/>
  <c r="BN252" i="2"/>
  <c r="BL252" i="2"/>
  <c r="X252" i="2"/>
  <c r="BM252" i="2" s="1"/>
  <c r="O252" i="2"/>
  <c r="W250" i="2"/>
  <c r="W249" i="2"/>
  <c r="BN248" i="2"/>
  <c r="BL248" i="2"/>
  <c r="X248" i="2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M244" i="2" s="1"/>
  <c r="O244" i="2"/>
  <c r="BN243" i="2"/>
  <c r="BL243" i="2"/>
  <c r="X243" i="2"/>
  <c r="BN242" i="2"/>
  <c r="BL242" i="2"/>
  <c r="X242" i="2"/>
  <c r="BN241" i="2"/>
  <c r="BL241" i="2"/>
  <c r="X241" i="2"/>
  <c r="W238" i="2"/>
  <c r="W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BM234" i="2" s="1"/>
  <c r="BN233" i="2"/>
  <c r="BL233" i="2"/>
  <c r="X233" i="2"/>
  <c r="O233" i="2"/>
  <c r="BN232" i="2"/>
  <c r="BL232" i="2"/>
  <c r="X232" i="2"/>
  <c r="BO232" i="2" s="1"/>
  <c r="O232" i="2"/>
  <c r="BN231" i="2"/>
  <c r="BL231" i="2"/>
  <c r="X231" i="2"/>
  <c r="BO231" i="2" s="1"/>
  <c r="O231" i="2"/>
  <c r="BN230" i="2"/>
  <c r="BL230" i="2"/>
  <c r="X230" i="2"/>
  <c r="Y230" i="2" s="1"/>
  <c r="BN229" i="2"/>
  <c r="BL229" i="2"/>
  <c r="X229" i="2"/>
  <c r="O229" i="2"/>
  <c r="W226" i="2"/>
  <c r="W225" i="2"/>
  <c r="BN224" i="2"/>
  <c r="BL224" i="2"/>
  <c r="X224" i="2"/>
  <c r="BO224" i="2" s="1"/>
  <c r="O224" i="2"/>
  <c r="BN223" i="2"/>
  <c r="BL223" i="2"/>
  <c r="X223" i="2"/>
  <c r="BM223" i="2" s="1"/>
  <c r="O223" i="2"/>
  <c r="W221" i="2"/>
  <c r="W220" i="2"/>
  <c r="BN219" i="2"/>
  <c r="BL219" i="2"/>
  <c r="X219" i="2"/>
  <c r="BM219" i="2" s="1"/>
  <c r="O219" i="2"/>
  <c r="BN218" i="2"/>
  <c r="BL218" i="2"/>
  <c r="X218" i="2"/>
  <c r="BO218" i="2" s="1"/>
  <c r="O218" i="2"/>
  <c r="BN217" i="2"/>
  <c r="BL217" i="2"/>
  <c r="X217" i="2"/>
  <c r="BO217" i="2" s="1"/>
  <c r="O217" i="2"/>
  <c r="BN216" i="2"/>
  <c r="BL216" i="2"/>
  <c r="X216" i="2"/>
  <c r="O216" i="2"/>
  <c r="BN215" i="2"/>
  <c r="BL215" i="2"/>
  <c r="X215" i="2"/>
  <c r="BO215" i="2" s="1"/>
  <c r="O215" i="2"/>
  <c r="BN214" i="2"/>
  <c r="BL214" i="2"/>
  <c r="X214" i="2"/>
  <c r="Y214" i="2" s="1"/>
  <c r="O214" i="2"/>
  <c r="BN213" i="2"/>
  <c r="BL213" i="2"/>
  <c r="X213" i="2"/>
  <c r="BO213" i="2" s="1"/>
  <c r="O213" i="2"/>
  <c r="W210" i="2"/>
  <c r="W209" i="2"/>
  <c r="BN208" i="2"/>
  <c r="BL208" i="2"/>
  <c r="X208" i="2"/>
  <c r="Y208" i="2" s="1"/>
  <c r="BN207" i="2"/>
  <c r="BL207" i="2"/>
  <c r="X207" i="2"/>
  <c r="BO207" i="2" s="1"/>
  <c r="BN206" i="2"/>
  <c r="BL206" i="2"/>
  <c r="X206" i="2"/>
  <c r="Y206" i="2" s="1"/>
  <c r="O206" i="2"/>
  <c r="BN205" i="2"/>
  <c r="BL205" i="2"/>
  <c r="X205" i="2"/>
  <c r="BO205" i="2" s="1"/>
  <c r="O205" i="2"/>
  <c r="BN204" i="2"/>
  <c r="BL204" i="2"/>
  <c r="X204" i="2"/>
  <c r="BO204" i="2" s="1"/>
  <c r="W202" i="2"/>
  <c r="W201" i="2"/>
  <c r="BN200" i="2"/>
  <c r="BL200" i="2"/>
  <c r="X200" i="2"/>
  <c r="BO200" i="2" s="1"/>
  <c r="O200" i="2"/>
  <c r="BN199" i="2"/>
  <c r="BL199" i="2"/>
  <c r="X199" i="2"/>
  <c r="BO199" i="2" s="1"/>
  <c r="BN198" i="2"/>
  <c r="BL198" i="2"/>
  <c r="X198" i="2"/>
  <c r="BO198" i="2" s="1"/>
  <c r="BN197" i="2"/>
  <c r="BL197" i="2"/>
  <c r="X197" i="2"/>
  <c r="BO197" i="2" s="1"/>
  <c r="BN196" i="2"/>
  <c r="BL196" i="2"/>
  <c r="X196" i="2"/>
  <c r="BO196" i="2" s="1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O191" i="2"/>
  <c r="BN190" i="2"/>
  <c r="BL190" i="2"/>
  <c r="X190" i="2"/>
  <c r="BM190" i="2" s="1"/>
  <c r="O190" i="2"/>
  <c r="BN189" i="2"/>
  <c r="BL189" i="2"/>
  <c r="X189" i="2"/>
  <c r="BN188" i="2"/>
  <c r="BL188" i="2"/>
  <c r="X188" i="2"/>
  <c r="BO188" i="2" s="1"/>
  <c r="O188" i="2"/>
  <c r="BN187" i="2"/>
  <c r="BL187" i="2"/>
  <c r="X187" i="2"/>
  <c r="BN186" i="2"/>
  <c r="BL186" i="2"/>
  <c r="X186" i="2"/>
  <c r="O186" i="2"/>
  <c r="BN185" i="2"/>
  <c r="BL185" i="2"/>
  <c r="X185" i="2"/>
  <c r="O185" i="2"/>
  <c r="BN184" i="2"/>
  <c r="BL184" i="2"/>
  <c r="X184" i="2"/>
  <c r="BO184" i="2" s="1"/>
  <c r="O184" i="2"/>
  <c r="W182" i="2"/>
  <c r="W181" i="2"/>
  <c r="BN180" i="2"/>
  <c r="BL180" i="2"/>
  <c r="X180" i="2"/>
  <c r="BO180" i="2" s="1"/>
  <c r="O180" i="2"/>
  <c r="BN179" i="2"/>
  <c r="BL179" i="2"/>
  <c r="X179" i="2"/>
  <c r="O179" i="2"/>
  <c r="BN178" i="2"/>
  <c r="BL178" i="2"/>
  <c r="X178" i="2"/>
  <c r="Y178" i="2" s="1"/>
  <c r="O178" i="2"/>
  <c r="BN177" i="2"/>
  <c r="BL177" i="2"/>
  <c r="X177" i="2"/>
  <c r="BO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BO174" i="2" s="1"/>
  <c r="O174" i="2"/>
  <c r="BN173" i="2"/>
  <c r="BL173" i="2"/>
  <c r="X173" i="2"/>
  <c r="X182" i="2" s="1"/>
  <c r="O173" i="2"/>
  <c r="W171" i="2"/>
  <c r="W170" i="2"/>
  <c r="BN169" i="2"/>
  <c r="BL169" i="2"/>
  <c r="X169" i="2"/>
  <c r="BO169" i="2" s="1"/>
  <c r="O169" i="2"/>
  <c r="BN168" i="2"/>
  <c r="BL168" i="2"/>
  <c r="X168" i="2"/>
  <c r="O168" i="2"/>
  <c r="W166" i="2"/>
  <c r="W165" i="2"/>
  <c r="BN164" i="2"/>
  <c r="BL164" i="2"/>
  <c r="X164" i="2"/>
  <c r="BO164" i="2" s="1"/>
  <c r="O164" i="2"/>
  <c r="BN163" i="2"/>
  <c r="BL163" i="2"/>
  <c r="X163" i="2"/>
  <c r="O163" i="2"/>
  <c r="W160" i="2"/>
  <c r="W159" i="2"/>
  <c r="BN158" i="2"/>
  <c r="BL158" i="2"/>
  <c r="X158" i="2"/>
  <c r="Y158" i="2" s="1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Y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BN145" i="2"/>
  <c r="BL145" i="2"/>
  <c r="X145" i="2"/>
  <c r="BN144" i="2"/>
  <c r="BL144" i="2"/>
  <c r="X144" i="2"/>
  <c r="BN143" i="2"/>
  <c r="BL143" i="2"/>
  <c r="X143" i="2"/>
  <c r="O143" i="2"/>
  <c r="W139" i="2"/>
  <c r="W138" i="2"/>
  <c r="BN137" i="2"/>
  <c r="BL137" i="2"/>
  <c r="X137" i="2"/>
  <c r="BO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Y134" i="2" s="1"/>
  <c r="O134" i="2"/>
  <c r="BN133" i="2"/>
  <c r="BL133" i="2"/>
  <c r="X133" i="2"/>
  <c r="O133" i="2"/>
  <c r="W130" i="2"/>
  <c r="W129" i="2"/>
  <c r="BN128" i="2"/>
  <c r="BL128" i="2"/>
  <c r="X128" i="2"/>
  <c r="BO128" i="2" s="1"/>
  <c r="O128" i="2"/>
  <c r="BN127" i="2"/>
  <c r="BL127" i="2"/>
  <c r="X127" i="2"/>
  <c r="O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Y124" i="2" s="1"/>
  <c r="O124" i="2"/>
  <c r="W122" i="2"/>
  <c r="W121" i="2"/>
  <c r="BN120" i="2"/>
  <c r="BL120" i="2"/>
  <c r="X120" i="2"/>
  <c r="BO120" i="2" s="1"/>
  <c r="BN119" i="2"/>
  <c r="BL119" i="2"/>
  <c r="X119" i="2"/>
  <c r="BM119" i="2" s="1"/>
  <c r="BN118" i="2"/>
  <c r="BL118" i="2"/>
  <c r="X118" i="2"/>
  <c r="BO118" i="2" s="1"/>
  <c r="O118" i="2"/>
  <c r="BN117" i="2"/>
  <c r="BL117" i="2"/>
  <c r="X117" i="2"/>
  <c r="Y117" i="2" s="1"/>
  <c r="O117" i="2"/>
  <c r="BN116" i="2"/>
  <c r="BL116" i="2"/>
  <c r="X116" i="2"/>
  <c r="BN115" i="2"/>
  <c r="BL115" i="2"/>
  <c r="X115" i="2"/>
  <c r="BO115" i="2" s="1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Y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BO107" i="2" s="1"/>
  <c r="O107" i="2"/>
  <c r="BN106" i="2"/>
  <c r="BL106" i="2"/>
  <c r="X106" i="2"/>
  <c r="O106" i="2"/>
  <c r="W104" i="2"/>
  <c r="W103" i="2"/>
  <c r="BN102" i="2"/>
  <c r="BL102" i="2"/>
  <c r="X102" i="2"/>
  <c r="BO102" i="2" s="1"/>
  <c r="O102" i="2"/>
  <c r="BN101" i="2"/>
  <c r="BL101" i="2"/>
  <c r="X101" i="2"/>
  <c r="O101" i="2"/>
  <c r="BN100" i="2"/>
  <c r="BL100" i="2"/>
  <c r="X100" i="2"/>
  <c r="BO100" i="2" s="1"/>
  <c r="O100" i="2"/>
  <c r="BN99" i="2"/>
  <c r="BL99" i="2"/>
  <c r="X99" i="2"/>
  <c r="Y99" i="2" s="1"/>
  <c r="O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O96" i="2"/>
  <c r="W94" i="2"/>
  <c r="W93" i="2"/>
  <c r="BN92" i="2"/>
  <c r="BL92" i="2"/>
  <c r="X92" i="2"/>
  <c r="Y92" i="2" s="1"/>
  <c r="O92" i="2"/>
  <c r="BN91" i="2"/>
  <c r="BL91" i="2"/>
  <c r="X91" i="2"/>
  <c r="BO91" i="2" s="1"/>
  <c r="O91" i="2"/>
  <c r="BN90" i="2"/>
  <c r="BL90" i="2"/>
  <c r="X90" i="2"/>
  <c r="O90" i="2"/>
  <c r="W88" i="2"/>
  <c r="W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Y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BO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BO60" i="2" s="1"/>
  <c r="O60" i="2"/>
  <c r="BN59" i="2"/>
  <c r="BL59" i="2"/>
  <c r="X59" i="2"/>
  <c r="BO59" i="2" s="1"/>
  <c r="O59" i="2"/>
  <c r="W56" i="2"/>
  <c r="W55" i="2"/>
  <c r="BN54" i="2"/>
  <c r="BL54" i="2"/>
  <c r="X54" i="2"/>
  <c r="BO54" i="2" s="1"/>
  <c r="O54" i="2"/>
  <c r="BN53" i="2"/>
  <c r="BL53" i="2"/>
  <c r="X53" i="2"/>
  <c r="C559" i="2" s="1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Y32" i="2" s="1"/>
  <c r="BN31" i="2"/>
  <c r="BL31" i="2"/>
  <c r="X31" i="2"/>
  <c r="Y31" i="2" s="1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O27" i="2"/>
  <c r="W25" i="2"/>
  <c r="W24" i="2"/>
  <c r="BN23" i="2"/>
  <c r="BL23" i="2"/>
  <c r="X23" i="2"/>
  <c r="Y23" i="2" s="1"/>
  <c r="O23" i="2"/>
  <c r="BN22" i="2"/>
  <c r="BL22" i="2"/>
  <c r="X22" i="2"/>
  <c r="X24" i="2" s="1"/>
  <c r="O22" i="2"/>
  <c r="H10" i="2"/>
  <c r="A9" i="2"/>
  <c r="A10" i="2" s="1"/>
  <c r="D7" i="2"/>
  <c r="P6" i="2"/>
  <c r="O2" i="2"/>
  <c r="Y155" i="2" l="1"/>
  <c r="BM155" i="2"/>
  <c r="Y34" i="2"/>
  <c r="BM34" i="2"/>
  <c r="Y83" i="2"/>
  <c r="BM83" i="2"/>
  <c r="Y354" i="2"/>
  <c r="Y500" i="2"/>
  <c r="BO110" i="2"/>
  <c r="Y196" i="2"/>
  <c r="BM196" i="2"/>
  <c r="Y252" i="2"/>
  <c r="Y268" i="2"/>
  <c r="BM268" i="2"/>
  <c r="Y281" i="2"/>
  <c r="BM281" i="2"/>
  <c r="Y427" i="2"/>
  <c r="BM427" i="2"/>
  <c r="Y430" i="2"/>
  <c r="Y54" i="2"/>
  <c r="BM54" i="2"/>
  <c r="Y71" i="2"/>
  <c r="BM71" i="2"/>
  <c r="Y75" i="2"/>
  <c r="Y98" i="2"/>
  <c r="BM98" i="2"/>
  <c r="Y180" i="2"/>
  <c r="BM180" i="2"/>
  <c r="Y245" i="2"/>
  <c r="BM245" i="2"/>
  <c r="Y327" i="2"/>
  <c r="BM327" i="2"/>
  <c r="Y367" i="2"/>
  <c r="Y392" i="2"/>
  <c r="BO393" i="2"/>
  <c r="Y399" i="2"/>
  <c r="BM399" i="2"/>
  <c r="Y470" i="2"/>
  <c r="BM470" i="2"/>
  <c r="Y473" i="2"/>
  <c r="Y489" i="2"/>
  <c r="BM489" i="2"/>
  <c r="BO511" i="2"/>
  <c r="Y512" i="2"/>
  <c r="BM512" i="2"/>
  <c r="BO78" i="2"/>
  <c r="BM78" i="2"/>
  <c r="Y78" i="2"/>
  <c r="BO101" i="2"/>
  <c r="BM101" i="2"/>
  <c r="Y101" i="2"/>
  <c r="BO127" i="2"/>
  <c r="BM127" i="2"/>
  <c r="Y127" i="2"/>
  <c r="BO133" i="2"/>
  <c r="BM133" i="2"/>
  <c r="Y133" i="2"/>
  <c r="BO144" i="2"/>
  <c r="BM144" i="2"/>
  <c r="Y144" i="2"/>
  <c r="BO146" i="2"/>
  <c r="BM146" i="2"/>
  <c r="Y146" i="2"/>
  <c r="BM186" i="2"/>
  <c r="BO186" i="2"/>
  <c r="BO191" i="2"/>
  <c r="BM191" i="2"/>
  <c r="Y191" i="2"/>
  <c r="BO229" i="2"/>
  <c r="BM229" i="2"/>
  <c r="Y229" i="2"/>
  <c r="BO242" i="2"/>
  <c r="BM242" i="2"/>
  <c r="Y242" i="2"/>
  <c r="BO247" i="2"/>
  <c r="BM247" i="2"/>
  <c r="Y247" i="2"/>
  <c r="BM248" i="2"/>
  <c r="Y248" i="2"/>
  <c r="BO345" i="2"/>
  <c r="BM345" i="2"/>
  <c r="Y345" i="2"/>
  <c r="BO386" i="2"/>
  <c r="BM386" i="2"/>
  <c r="Y386" i="2"/>
  <c r="BO416" i="2"/>
  <c r="BM416" i="2"/>
  <c r="Y416" i="2"/>
  <c r="BM474" i="2"/>
  <c r="Y474" i="2"/>
  <c r="BO492" i="2"/>
  <c r="BM492" i="2"/>
  <c r="Y492" i="2"/>
  <c r="BM515" i="2"/>
  <c r="BO515" i="2"/>
  <c r="BO538" i="2"/>
  <c r="BM538" i="2"/>
  <c r="Y538" i="2"/>
  <c r="X36" i="2"/>
  <c r="X45" i="2"/>
  <c r="BM90" i="2"/>
  <c r="BO90" i="2"/>
  <c r="BO116" i="2"/>
  <c r="BM116" i="2"/>
  <c r="Y116" i="2"/>
  <c r="G559" i="2"/>
  <c r="Y143" i="2"/>
  <c r="BO145" i="2"/>
  <c r="Y145" i="2"/>
  <c r="BM168" i="2"/>
  <c r="BO168" i="2"/>
  <c r="BO187" i="2"/>
  <c r="BM187" i="2"/>
  <c r="Y187" i="2"/>
  <c r="BO253" i="2"/>
  <c r="BM253" i="2"/>
  <c r="Y253" i="2"/>
  <c r="BO292" i="2"/>
  <c r="BM292" i="2"/>
  <c r="Y292" i="2"/>
  <c r="BO321" i="2"/>
  <c r="BM321" i="2"/>
  <c r="Y321" i="2"/>
  <c r="BO360" i="2"/>
  <c r="BM360" i="2"/>
  <c r="Y360" i="2"/>
  <c r="BM366" i="2"/>
  <c r="Y366" i="2"/>
  <c r="BM391" i="2"/>
  <c r="Y391" i="2"/>
  <c r="BM404" i="2"/>
  <c r="BO404" i="2"/>
  <c r="BO453" i="2"/>
  <c r="BM453" i="2"/>
  <c r="Y453" i="2"/>
  <c r="BO516" i="2"/>
  <c r="BM516" i="2"/>
  <c r="Y516" i="2"/>
  <c r="BO523" i="2"/>
  <c r="BM523" i="2"/>
  <c r="Y523" i="2"/>
  <c r="X540" i="2"/>
  <c r="X541" i="2"/>
  <c r="BM546" i="2"/>
  <c r="BO546" i="2"/>
  <c r="X103" i="2"/>
  <c r="X121" i="2"/>
  <c r="BM23" i="2"/>
  <c r="BO23" i="2"/>
  <c r="BM62" i="2"/>
  <c r="BM79" i="2"/>
  <c r="BO79" i="2"/>
  <c r="BM92" i="2"/>
  <c r="BO92" i="2"/>
  <c r="BM117" i="2"/>
  <c r="BO117" i="2"/>
  <c r="X160" i="2"/>
  <c r="BO234" i="2"/>
  <c r="BM236" i="2"/>
  <c r="BO236" i="2"/>
  <c r="BM246" i="2"/>
  <c r="BO258" i="2"/>
  <c r="BO274" i="2"/>
  <c r="BO290" i="2"/>
  <c r="BO307" i="2"/>
  <c r="X314" i="2"/>
  <c r="BO329" i="2"/>
  <c r="BM333" i="2"/>
  <c r="X336" i="2"/>
  <c r="Y333" i="2"/>
  <c r="X347" i="2"/>
  <c r="X348" i="2"/>
  <c r="BO384" i="2"/>
  <c r="BO433" i="2"/>
  <c r="Y433" i="2"/>
  <c r="BM438" i="2"/>
  <c r="X455" i="2"/>
  <c r="BM459" i="2"/>
  <c r="Y459" i="2"/>
  <c r="Y461" i="2" s="1"/>
  <c r="BO478" i="2"/>
  <c r="BM478" i="2"/>
  <c r="Y478" i="2"/>
  <c r="BM480" i="2"/>
  <c r="Y480" i="2"/>
  <c r="BO485" i="2"/>
  <c r="BM485" i="2"/>
  <c r="Y485" i="2"/>
  <c r="BO514" i="2"/>
  <c r="BM514" i="2"/>
  <c r="Y514" i="2"/>
  <c r="BM517" i="2"/>
  <c r="BO517" i="2"/>
  <c r="BO525" i="2"/>
  <c r="BM525" i="2"/>
  <c r="Y525" i="2"/>
  <c r="BM544" i="2"/>
  <c r="BO544" i="2"/>
  <c r="BM27" i="2"/>
  <c r="BO27" i="2"/>
  <c r="BO62" i="2"/>
  <c r="BM67" i="2"/>
  <c r="BM76" i="2"/>
  <c r="BO76" i="2"/>
  <c r="BM96" i="2"/>
  <c r="BO96" i="2"/>
  <c r="BM99" i="2"/>
  <c r="BO99" i="2"/>
  <c r="BM112" i="2"/>
  <c r="BO112" i="2"/>
  <c r="X171" i="2"/>
  <c r="X237" i="2"/>
  <c r="X310" i="2"/>
  <c r="BM353" i="2"/>
  <c r="BO353" i="2"/>
  <c r="BM384" i="2"/>
  <c r="BO385" i="2"/>
  <c r="BM385" i="2"/>
  <c r="Y385" i="2"/>
  <c r="X418" i="2"/>
  <c r="Y29" i="2"/>
  <c r="BM29" i="2"/>
  <c r="BM30" i="2"/>
  <c r="BO30" i="2"/>
  <c r="BM32" i="2"/>
  <c r="BO32" i="2"/>
  <c r="X41" i="2"/>
  <c r="X49" i="2"/>
  <c r="Y59" i="2"/>
  <c r="BM59" i="2"/>
  <c r="Y69" i="2"/>
  <c r="BM69" i="2"/>
  <c r="BO74" i="2"/>
  <c r="Y77" i="2"/>
  <c r="Y81" i="2"/>
  <c r="BM81" i="2"/>
  <c r="BO86" i="2"/>
  <c r="Y97" i="2"/>
  <c r="Y100" i="2"/>
  <c r="Y107" i="2"/>
  <c r="BM107" i="2"/>
  <c r="Y114" i="2"/>
  <c r="BM114" i="2"/>
  <c r="Y118" i="2"/>
  <c r="BO119" i="2"/>
  <c r="Y120" i="2"/>
  <c r="X129" i="2"/>
  <c r="Y125" i="2"/>
  <c r="BM125" i="2"/>
  <c r="F559" i="2"/>
  <c r="X139" i="2"/>
  <c r="Y151" i="2"/>
  <c r="BM151" i="2"/>
  <c r="BM153" i="2"/>
  <c r="BO153" i="2"/>
  <c r="Y157" i="2"/>
  <c r="BM157" i="2"/>
  <c r="Y164" i="2"/>
  <c r="BM164" i="2"/>
  <c r="Y169" i="2"/>
  <c r="BM169" i="2"/>
  <c r="Y173" i="2"/>
  <c r="BM173" i="2"/>
  <c r="BO173" i="2"/>
  <c r="BM174" i="2"/>
  <c r="Y176" i="2"/>
  <c r="BM176" i="2"/>
  <c r="BM178" i="2"/>
  <c r="BO178" i="2"/>
  <c r="Y184" i="2"/>
  <c r="BM184" i="2"/>
  <c r="Y188" i="2"/>
  <c r="BM188" i="2"/>
  <c r="Y192" i="2"/>
  <c r="BM192" i="2"/>
  <c r="Y194" i="2"/>
  <c r="BM194" i="2"/>
  <c r="Y198" i="2"/>
  <c r="BM198" i="2"/>
  <c r="Y204" i="2"/>
  <c r="BM204" i="2"/>
  <c r="BM206" i="2"/>
  <c r="BO206" i="2"/>
  <c r="BM208" i="2"/>
  <c r="BO208" i="2"/>
  <c r="BM213" i="2"/>
  <c r="Y215" i="2"/>
  <c r="BM215" i="2"/>
  <c r="Y224" i="2"/>
  <c r="BM224" i="2"/>
  <c r="Y231" i="2"/>
  <c r="BM231" i="2"/>
  <c r="Y234" i="2"/>
  <c r="Y235" i="2"/>
  <c r="BM235" i="2"/>
  <c r="Y244" i="2"/>
  <c r="BO248" i="2"/>
  <c r="BO252" i="2"/>
  <c r="BM254" i="2"/>
  <c r="BO254" i="2"/>
  <c r="X255" i="2"/>
  <c r="Y260" i="2"/>
  <c r="BM260" i="2"/>
  <c r="BM269" i="2"/>
  <c r="BO269" i="2"/>
  <c r="BM275" i="2"/>
  <c r="BO275" i="2"/>
  <c r="Y290" i="2"/>
  <c r="Y291" i="2"/>
  <c r="BM291" i="2"/>
  <c r="Y307" i="2"/>
  <c r="Y308" i="2"/>
  <c r="Y312" i="2"/>
  <c r="Y313" i="2" s="1"/>
  <c r="BM319" i="2"/>
  <c r="BO319" i="2"/>
  <c r="BO324" i="2"/>
  <c r="BM326" i="2"/>
  <c r="BO326" i="2"/>
  <c r="Y329" i="2"/>
  <c r="BO333" i="2"/>
  <c r="BO334" i="2"/>
  <c r="Y334" i="2"/>
  <c r="BM339" i="2"/>
  <c r="BO339" i="2"/>
  <c r="BO341" i="2"/>
  <c r="BM341" i="2"/>
  <c r="Y341" i="2"/>
  <c r="X362" i="2"/>
  <c r="X361" i="2"/>
  <c r="Y358" i="2"/>
  <c r="BO364" i="2"/>
  <c r="BM364" i="2"/>
  <c r="Y364" i="2"/>
  <c r="BM368" i="2"/>
  <c r="BO368" i="2"/>
  <c r="BM372" i="2"/>
  <c r="BO372" i="2"/>
  <c r="X375" i="2"/>
  <c r="R559" i="2"/>
  <c r="BO380" i="2"/>
  <c r="BM380" i="2"/>
  <c r="Y380" i="2"/>
  <c r="BM397" i="2"/>
  <c r="BO397" i="2"/>
  <c r="BO398" i="2"/>
  <c r="BM398" i="2"/>
  <c r="Y398" i="2"/>
  <c r="BM402" i="2"/>
  <c r="Y402" i="2"/>
  <c r="BM432" i="2"/>
  <c r="BO432" i="2"/>
  <c r="X466" i="2"/>
  <c r="X465" i="2"/>
  <c r="BO464" i="2"/>
  <c r="BM464" i="2"/>
  <c r="Y464" i="2"/>
  <c r="Y465" i="2" s="1"/>
  <c r="BO477" i="2"/>
  <c r="BM477" i="2"/>
  <c r="Y477" i="2"/>
  <c r="BO480" i="2"/>
  <c r="BM484" i="2"/>
  <c r="X487" i="2"/>
  <c r="X486" i="2"/>
  <c r="Y484" i="2"/>
  <c r="Y486" i="2" s="1"/>
  <c r="BM490" i="2"/>
  <c r="BO493" i="2"/>
  <c r="BM493" i="2"/>
  <c r="Y493" i="2"/>
  <c r="BM499" i="2"/>
  <c r="BO499" i="2"/>
  <c r="X505" i="2"/>
  <c r="X506" i="2"/>
  <c r="Y504" i="2"/>
  <c r="Y505" i="2" s="1"/>
  <c r="X520" i="2"/>
  <c r="BM510" i="2"/>
  <c r="Y510" i="2"/>
  <c r="BM513" i="2"/>
  <c r="BO513" i="2"/>
  <c r="BO518" i="2"/>
  <c r="BM518" i="2"/>
  <c r="Y518" i="2"/>
  <c r="BM531" i="2"/>
  <c r="BM335" i="2"/>
  <c r="BO335" i="2"/>
  <c r="BM359" i="2"/>
  <c r="BO359" i="2"/>
  <c r="BO366" i="2"/>
  <c r="BO391" i="2"/>
  <c r="BM395" i="2"/>
  <c r="BO395" i="2"/>
  <c r="BM406" i="2"/>
  <c r="BO406" i="2"/>
  <c r="BM410" i="2"/>
  <c r="BO410" i="2"/>
  <c r="X419" i="2"/>
  <c r="BO430" i="2"/>
  <c r="BM434" i="2"/>
  <c r="X456" i="2"/>
  <c r="BO473" i="2"/>
  <c r="BO474" i="2"/>
  <c r="BM475" i="2"/>
  <c r="BO500" i="2"/>
  <c r="BM533" i="2"/>
  <c r="BM537" i="2"/>
  <c r="BM539" i="2"/>
  <c r="X548" i="2"/>
  <c r="BM61" i="2"/>
  <c r="BM73" i="2"/>
  <c r="BM22" i="2"/>
  <c r="Y28" i="2"/>
  <c r="X55" i="2"/>
  <c r="J9" i="2"/>
  <c r="F10" i="2"/>
  <c r="X122" i="2"/>
  <c r="BO190" i="2"/>
  <c r="BO214" i="2"/>
  <c r="BM214" i="2"/>
  <c r="BO216" i="2"/>
  <c r="BM216" i="2"/>
  <c r="Y216" i="2"/>
  <c r="BO230" i="2"/>
  <c r="BM230" i="2"/>
  <c r="X265" i="2"/>
  <c r="X369" i="2"/>
  <c r="BM365" i="2"/>
  <c r="BO365" i="2"/>
  <c r="BM460" i="2"/>
  <c r="BO460" i="2"/>
  <c r="X481" i="2"/>
  <c r="BM243" i="2"/>
  <c r="Y243" i="2"/>
  <c r="X304" i="2"/>
  <c r="O559" i="2"/>
  <c r="X303" i="2"/>
  <c r="BO302" i="2"/>
  <c r="BO320" i="2"/>
  <c r="BM320" i="2"/>
  <c r="Y320" i="2"/>
  <c r="Y325" i="2"/>
  <c r="BO325" i="2"/>
  <c r="BM325" i="2"/>
  <c r="BM423" i="2"/>
  <c r="BO423" i="2"/>
  <c r="BM526" i="2"/>
  <c r="Y526" i="2"/>
  <c r="BO526" i="2"/>
  <c r="Y61" i="2"/>
  <c r="X63" i="2"/>
  <c r="Y73" i="2"/>
  <c r="Y85" i="2"/>
  <c r="X104" i="2"/>
  <c r="Y109" i="2"/>
  <c r="X130" i="2"/>
  <c r="BM189" i="2"/>
  <c r="Y189" i="2"/>
  <c r="X209" i="2"/>
  <c r="Y223" i="2"/>
  <c r="X225" i="2"/>
  <c r="BM263" i="2"/>
  <c r="Y263" i="2"/>
  <c r="X266" i="2"/>
  <c r="Y288" i="2"/>
  <c r="BO288" i="2"/>
  <c r="Y302" i="2"/>
  <c r="Y303" i="2" s="1"/>
  <c r="X330" i="2"/>
  <c r="Y423" i="2"/>
  <c r="BM532" i="2"/>
  <c r="BO532" i="2"/>
  <c r="Y33" i="2"/>
  <c r="Y68" i="2"/>
  <c r="Y80" i="2"/>
  <c r="X87" i="2"/>
  <c r="I559" i="2"/>
  <c r="X165" i="2"/>
  <c r="Y163" i="2"/>
  <c r="Y207" i="2"/>
  <c r="BO270" i="2"/>
  <c r="BM270" i="2"/>
  <c r="Y270" i="2"/>
  <c r="BO280" i="2"/>
  <c r="BM280" i="2"/>
  <c r="Y280" i="2"/>
  <c r="BM431" i="2"/>
  <c r="Y431" i="2"/>
  <c r="BO431" i="2"/>
  <c r="BM494" i="2"/>
  <c r="Y494" i="2"/>
  <c r="X495" i="2"/>
  <c r="BO494" i="2"/>
  <c r="Y532" i="2"/>
  <c r="BM85" i="2"/>
  <c r="Y91" i="2"/>
  <c r="BM109" i="2"/>
  <c r="Y111" i="2"/>
  <c r="X147" i="2"/>
  <c r="BO154" i="2"/>
  <c r="BM154" i="2"/>
  <c r="BM156" i="2"/>
  <c r="Y156" i="2"/>
  <c r="BO185" i="2"/>
  <c r="BM185" i="2"/>
  <c r="Y185" i="2"/>
  <c r="Y193" i="2"/>
  <c r="X201" i="2"/>
  <c r="Y205" i="2"/>
  <c r="X226" i="2"/>
  <c r="Y233" i="2"/>
  <c r="BO233" i="2"/>
  <c r="X249" i="2"/>
  <c r="BM241" i="2"/>
  <c r="Y241" i="2"/>
  <c r="L559" i="2"/>
  <c r="X250" i="2"/>
  <c r="BO243" i="2"/>
  <c r="BM288" i="2"/>
  <c r="X299" i="2"/>
  <c r="X298" i="2"/>
  <c r="BO297" i="2"/>
  <c r="BM302" i="2"/>
  <c r="BM323" i="2"/>
  <c r="Y323" i="2"/>
  <c r="BO323" i="2"/>
  <c r="BM352" i="2"/>
  <c r="Y352" i="2"/>
  <c r="BO352" i="2"/>
  <c r="BM472" i="2"/>
  <c r="Y472" i="2"/>
  <c r="BO472" i="2"/>
  <c r="BM479" i="2"/>
  <c r="BO479" i="2"/>
  <c r="BM524" i="2"/>
  <c r="Y524" i="2"/>
  <c r="BO524" i="2"/>
  <c r="X37" i="2"/>
  <c r="W550" i="2"/>
  <c r="BM33" i="2"/>
  <c r="Y35" i="2"/>
  <c r="Y39" i="2"/>
  <c r="Y40" i="2" s="1"/>
  <c r="Y43" i="2"/>
  <c r="Y44" i="2" s="1"/>
  <c r="Y47" i="2"/>
  <c r="Y48" i="2" s="1"/>
  <c r="Y53" i="2"/>
  <c r="Y55" i="2" s="1"/>
  <c r="X64" i="2"/>
  <c r="BM68" i="2"/>
  <c r="Y70" i="2"/>
  <c r="BM80" i="2"/>
  <c r="Y82" i="2"/>
  <c r="X93" i="2"/>
  <c r="BM100" i="2"/>
  <c r="Y102" i="2"/>
  <c r="Y106" i="2"/>
  <c r="BM118" i="2"/>
  <c r="BM120" i="2"/>
  <c r="BM124" i="2"/>
  <c r="Y126" i="2"/>
  <c r="Y135" i="2"/>
  <c r="Y137" i="2"/>
  <c r="Y152" i="2"/>
  <c r="Y154" i="2"/>
  <c r="BM163" i="2"/>
  <c r="Y175" i="2"/>
  <c r="BO189" i="2"/>
  <c r="Y195" i="2"/>
  <c r="Y197" i="2"/>
  <c r="Y199" i="2"/>
  <c r="BM207" i="2"/>
  <c r="Y217" i="2"/>
  <c r="Y219" i="2"/>
  <c r="BO223" i="2"/>
  <c r="BO263" i="2"/>
  <c r="Y297" i="2"/>
  <c r="Y298" i="2" s="1"/>
  <c r="BM328" i="2"/>
  <c r="BO328" i="2"/>
  <c r="X435" i="2"/>
  <c r="BM429" i="2"/>
  <c r="BO429" i="2"/>
  <c r="V559" i="2"/>
  <c r="Y479" i="2"/>
  <c r="X88" i="2"/>
  <c r="BM111" i="2"/>
  <c r="Y113" i="2"/>
  <c r="Y128" i="2"/>
  <c r="BM143" i="2"/>
  <c r="BM145" i="2"/>
  <c r="BM158" i="2"/>
  <c r="X166" i="2"/>
  <c r="BO179" i="2"/>
  <c r="BM179" i="2"/>
  <c r="X181" i="2"/>
  <c r="BM193" i="2"/>
  <c r="BM205" i="2"/>
  <c r="J559" i="2"/>
  <c r="X238" i="2"/>
  <c r="BM233" i="2"/>
  <c r="BO259" i="2"/>
  <c r="BM259" i="2"/>
  <c r="Y259" i="2"/>
  <c r="X283" i="2"/>
  <c r="BM390" i="2"/>
  <c r="Y390" i="2"/>
  <c r="BO390" i="2"/>
  <c r="Y429" i="2"/>
  <c r="U559" i="2"/>
  <c r="X535" i="2"/>
  <c r="BM530" i="2"/>
  <c r="BO530" i="2"/>
  <c r="Y22" i="2"/>
  <c r="Y24" i="2" s="1"/>
  <c r="BM75" i="2"/>
  <c r="W551" i="2"/>
  <c r="BM35" i="2"/>
  <c r="BM39" i="2"/>
  <c r="BM43" i="2"/>
  <c r="BM47" i="2"/>
  <c r="BM53" i="2"/>
  <c r="Y60" i="2"/>
  <c r="E559" i="2"/>
  <c r="BM70" i="2"/>
  <c r="Y72" i="2"/>
  <c r="BM82" i="2"/>
  <c r="Y84" i="2"/>
  <c r="BM102" i="2"/>
  <c r="BM106" i="2"/>
  <c r="Y108" i="2"/>
  <c r="Y115" i="2"/>
  <c r="BO124" i="2"/>
  <c r="BM126" i="2"/>
  <c r="BM135" i="2"/>
  <c r="BM137" i="2"/>
  <c r="X148" i="2"/>
  <c r="BM152" i="2"/>
  <c r="BO156" i="2"/>
  <c r="BO163" i="2"/>
  <c r="BM175" i="2"/>
  <c r="Y177" i="2"/>
  <c r="Y179" i="2"/>
  <c r="BM195" i="2"/>
  <c r="BM197" i="2"/>
  <c r="BM199" i="2"/>
  <c r="X202" i="2"/>
  <c r="BM217" i="2"/>
  <c r="BO241" i="2"/>
  <c r="BM289" i="2"/>
  <c r="Y289" i="2"/>
  <c r="BM297" i="2"/>
  <c r="X356" i="2"/>
  <c r="BM403" i="2"/>
  <c r="Y403" i="2"/>
  <c r="BO403" i="2"/>
  <c r="BM522" i="2"/>
  <c r="Y522" i="2"/>
  <c r="X528" i="2"/>
  <c r="X527" i="2"/>
  <c r="BO522" i="2"/>
  <c r="Y530" i="2"/>
  <c r="B559" i="2"/>
  <c r="BM31" i="2"/>
  <c r="BO31" i="2"/>
  <c r="BM91" i="2"/>
  <c r="Y67" i="2"/>
  <c r="BM77" i="2"/>
  <c r="X94" i="2"/>
  <c r="BM97" i="2"/>
  <c r="BM113" i="2"/>
  <c r="BM128" i="2"/>
  <c r="BO143" i="2"/>
  <c r="BO158" i="2"/>
  <c r="Y190" i="2"/>
  <c r="X210" i="2"/>
  <c r="BO219" i="2"/>
  <c r="Y264" i="2"/>
  <c r="BO276" i="2"/>
  <c r="BM276" i="2"/>
  <c r="Y276" i="2"/>
  <c r="Y277" i="2" s="1"/>
  <c r="X284" i="2"/>
  <c r="Y293" i="2"/>
  <c r="W549" i="2"/>
  <c r="F9" i="2"/>
  <c r="BO22" i="2"/>
  <c r="X25" i="2"/>
  <c r="BM28" i="2"/>
  <c r="H9" i="2"/>
  <c r="BO39" i="2"/>
  <c r="BO43" i="2"/>
  <c r="BO47" i="2"/>
  <c r="BO53" i="2"/>
  <c r="X56" i="2"/>
  <c r="BM60" i="2"/>
  <c r="BM72" i="2"/>
  <c r="Y74" i="2"/>
  <c r="BM84" i="2"/>
  <c r="Y86" i="2"/>
  <c r="Y90" i="2"/>
  <c r="BO106" i="2"/>
  <c r="BM108" i="2"/>
  <c r="Y110" i="2"/>
  <c r="BM115" i="2"/>
  <c r="Y119" i="2"/>
  <c r="H559" i="2"/>
  <c r="Y168" i="2"/>
  <c r="BM177" i="2"/>
  <c r="Y186" i="2"/>
  <c r="Y262" i="2"/>
  <c r="BO262" i="2"/>
  <c r="X278" i="2"/>
  <c r="X277" i="2"/>
  <c r="BM274" i="2"/>
  <c r="BM401" i="2"/>
  <c r="BO401" i="2"/>
  <c r="BM498" i="2"/>
  <c r="Y498" i="2"/>
  <c r="X501" i="2"/>
  <c r="BO498" i="2"/>
  <c r="W553" i="2"/>
  <c r="X159" i="2"/>
  <c r="X170" i="2"/>
  <c r="BO244" i="2"/>
  <c r="BO289" i="2"/>
  <c r="BM293" i="2"/>
  <c r="X309" i="2"/>
  <c r="BO306" i="2"/>
  <c r="X407" i="2"/>
  <c r="BM388" i="2"/>
  <c r="BO388" i="2"/>
  <c r="S559" i="2"/>
  <c r="X496" i="2"/>
  <c r="Y27" i="2"/>
  <c r="D559" i="2"/>
  <c r="Y96" i="2"/>
  <c r="BO134" i="2"/>
  <c r="BM134" i="2"/>
  <c r="BM136" i="2"/>
  <c r="Y136" i="2"/>
  <c r="X138" i="2"/>
  <c r="Y174" i="2"/>
  <c r="BM200" i="2"/>
  <c r="Y200" i="2"/>
  <c r="BM218" i="2"/>
  <c r="Y218" i="2"/>
  <c r="X221" i="2"/>
  <c r="BO264" i="2"/>
  <c r="Y306" i="2"/>
  <c r="Y388" i="2"/>
  <c r="W559" i="2"/>
  <c r="X534" i="2"/>
  <c r="BM308" i="2"/>
  <c r="BM312" i="2"/>
  <c r="BM318" i="2"/>
  <c r="X331" i="2"/>
  <c r="BM334" i="2"/>
  <c r="Y340" i="2"/>
  <c r="Y342" i="2" s="1"/>
  <c r="BM367" i="2"/>
  <c r="Y373" i="2"/>
  <c r="Y379" i="2"/>
  <c r="BM392" i="2"/>
  <c r="Y396" i="2"/>
  <c r="Y411" i="2"/>
  <c r="Y415" i="2"/>
  <c r="BM433" i="2"/>
  <c r="Y439" i="2"/>
  <c r="Y443" i="2"/>
  <c r="Y444" i="2" s="1"/>
  <c r="Y447" i="2"/>
  <c r="Y448" i="2" s="1"/>
  <c r="Y452" i="2"/>
  <c r="Y476" i="2"/>
  <c r="X482" i="2"/>
  <c r="Y491" i="2"/>
  <c r="Y543" i="2"/>
  <c r="Y545" i="2"/>
  <c r="X547" i="2"/>
  <c r="K559" i="2"/>
  <c r="Y246" i="2"/>
  <c r="X342" i="2"/>
  <c r="BM354" i="2"/>
  <c r="BM358" i="2"/>
  <c r="X381" i="2"/>
  <c r="BM394" i="2"/>
  <c r="BM405" i="2"/>
  <c r="BM504" i="2"/>
  <c r="Y537" i="2"/>
  <c r="Y539" i="2"/>
  <c r="Y232" i="2"/>
  <c r="X256" i="2"/>
  <c r="Y261" i="2"/>
  <c r="BO268" i="2"/>
  <c r="Y282" i="2"/>
  <c r="Y287" i="2"/>
  <c r="X294" i="2"/>
  <c r="BO312" i="2"/>
  <c r="BO318" i="2"/>
  <c r="Y322" i="2"/>
  <c r="X337" i="2"/>
  <c r="BM340" i="2"/>
  <c r="Y346" i="2"/>
  <c r="Y347" i="2" s="1"/>
  <c r="Y351" i="2"/>
  <c r="X370" i="2"/>
  <c r="BM373" i="2"/>
  <c r="BM379" i="2"/>
  <c r="Y387" i="2"/>
  <c r="Y389" i="2"/>
  <c r="BM396" i="2"/>
  <c r="Y400" i="2"/>
  <c r="X408" i="2"/>
  <c r="BM411" i="2"/>
  <c r="BM415" i="2"/>
  <c r="Y417" i="2"/>
  <c r="Y422" i="2"/>
  <c r="X424" i="2"/>
  <c r="Y428" i="2"/>
  <c r="X436" i="2"/>
  <c r="BM439" i="2"/>
  <c r="BM443" i="2"/>
  <c r="BM447" i="2"/>
  <c r="BM452" i="2"/>
  <c r="Y454" i="2"/>
  <c r="X461" i="2"/>
  <c r="Y471" i="2"/>
  <c r="BM476" i="2"/>
  <c r="BM491" i="2"/>
  <c r="BO510" i="2"/>
  <c r="Y531" i="2"/>
  <c r="Y533" i="2"/>
  <c r="BM543" i="2"/>
  <c r="BM545" i="2"/>
  <c r="N559" i="2"/>
  <c r="BO358" i="2"/>
  <c r="BO394" i="2"/>
  <c r="BO405" i="2"/>
  <c r="BM232" i="2"/>
  <c r="BM261" i="2"/>
  <c r="BM282" i="2"/>
  <c r="BM287" i="2"/>
  <c r="BM322" i="2"/>
  <c r="Y324" i="2"/>
  <c r="X343" i="2"/>
  <c r="BM346" i="2"/>
  <c r="BM351" i="2"/>
  <c r="Y353" i="2"/>
  <c r="BO373" i="2"/>
  <c r="BO379" i="2"/>
  <c r="X382" i="2"/>
  <c r="BM387" i="2"/>
  <c r="BM389" i="2"/>
  <c r="Y393" i="2"/>
  <c r="BM400" i="2"/>
  <c r="Y404" i="2"/>
  <c r="BO415" i="2"/>
  <c r="BM417" i="2"/>
  <c r="BM422" i="2"/>
  <c r="BM428" i="2"/>
  <c r="Y432" i="2"/>
  <c r="BO443" i="2"/>
  <c r="BO447" i="2"/>
  <c r="BO452" i="2"/>
  <c r="BM454" i="2"/>
  <c r="BM471" i="2"/>
  <c r="Y499" i="2"/>
  <c r="Y511" i="2"/>
  <c r="Y513" i="2"/>
  <c r="Y515" i="2"/>
  <c r="Y517" i="2"/>
  <c r="X519" i="2"/>
  <c r="P559" i="2"/>
  <c r="Y213" i="2"/>
  <c r="X220" i="2"/>
  <c r="Y258" i="2"/>
  <c r="X295" i="2"/>
  <c r="X355" i="2"/>
  <c r="Y372" i="2"/>
  <c r="Y410" i="2"/>
  <c r="Y412" i="2" s="1"/>
  <c r="X425" i="2"/>
  <c r="Y434" i="2"/>
  <c r="Y438" i="2"/>
  <c r="Y440" i="2" s="1"/>
  <c r="BO459" i="2"/>
  <c r="X462" i="2"/>
  <c r="Y475" i="2"/>
  <c r="Y490" i="2"/>
  <c r="Q559" i="2"/>
  <c r="X271" i="2"/>
  <c r="X412" i="2"/>
  <c r="BO422" i="2"/>
  <c r="X440" i="2"/>
  <c r="X444" i="2"/>
  <c r="X448" i="2"/>
  <c r="BO471" i="2"/>
  <c r="Y544" i="2"/>
  <c r="Y546" i="2"/>
  <c r="T559" i="2"/>
  <c r="BO438" i="2"/>
  <c r="Y361" i="2" l="1"/>
  <c r="Y255" i="2"/>
  <c r="Y237" i="2"/>
  <c r="Y181" i="2"/>
  <c r="Y138" i="2"/>
  <c r="Y103" i="2"/>
  <c r="Y36" i="2"/>
  <c r="Y93" i="2"/>
  <c r="Y271" i="2"/>
  <c r="Y165" i="2"/>
  <c r="Y369" i="2"/>
  <c r="Y381" i="2"/>
  <c r="Y170" i="2"/>
  <c r="Y147" i="2"/>
  <c r="Y495" i="2"/>
  <c r="Y374" i="2"/>
  <c r="Y424" i="2"/>
  <c r="Y294" i="2"/>
  <c r="Y309" i="2"/>
  <c r="Y159" i="2"/>
  <c r="Y225" i="2"/>
  <c r="Y519" i="2"/>
  <c r="Y455" i="2"/>
  <c r="Y481" i="2"/>
  <c r="Y435" i="2"/>
  <c r="Y407" i="2"/>
  <c r="Y355" i="2"/>
  <c r="Y330" i="2"/>
  <c r="X553" i="2"/>
  <c r="Y336" i="2"/>
  <c r="Y283" i="2"/>
  <c r="Y121" i="2"/>
  <c r="Y201" i="2"/>
  <c r="X551" i="2"/>
  <c r="Y534" i="2"/>
  <c r="W552" i="2"/>
  <c r="Y249" i="2"/>
  <c r="X550" i="2"/>
  <c r="X552" i="2" s="1"/>
  <c r="Y418" i="2"/>
  <c r="Y501" i="2"/>
  <c r="Y265" i="2"/>
  <c r="Y527" i="2"/>
  <c r="Y63" i="2"/>
  <c r="Y540" i="2"/>
  <c r="Y547" i="2"/>
  <c r="Y220" i="2"/>
  <c r="Y129" i="2"/>
  <c r="X549" i="2"/>
  <c r="Y87" i="2"/>
  <c r="Y209" i="2"/>
  <c r="Y554" i="2" l="1"/>
</calcChain>
</file>

<file path=xl/sharedStrings.xml><?xml version="1.0" encoding="utf-8"?>
<sst xmlns="http://schemas.openxmlformats.org/spreadsheetml/2006/main" count="3738" uniqueCount="814">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</sst>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1" t="s">
        <v>29</v>
      </c>
      <c r="E1" s="391"/>
      <c r="F1" s="391"/>
      <c r="G1" s="14" t="s">
        <v>67</v>
      </c>
      <c r="H1" s="391" t="s">
        <v>49</v>
      </c>
      <c r="I1" s="391"/>
      <c r="J1" s="391"/>
      <c r="K1" s="391"/>
      <c r="L1" s="391"/>
      <c r="M1" s="391"/>
      <c r="N1" s="391"/>
      <c r="O1" s="391"/>
      <c r="P1" s="391"/>
      <c r="Q1" s="392" t="s">
        <v>68</v>
      </c>
      <c r="R1" s="393"/>
      <c r="S1" s="39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4"/>
      <c r="Q2" s="394"/>
      <c r="R2" s="394"/>
      <c r="S2" s="394"/>
      <c r="T2" s="394"/>
      <c r="U2" s="394"/>
      <c r="V2" s="39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4"/>
      <c r="P3" s="394"/>
      <c r="Q3" s="394"/>
      <c r="R3" s="394"/>
      <c r="S3" s="394"/>
      <c r="T3" s="394"/>
      <c r="U3" s="394"/>
      <c r="V3" s="39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5" t="s">
        <v>8</v>
      </c>
      <c r="B5" s="395"/>
      <c r="C5" s="395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73"/>
      <c r="O5" s="27" t="s">
        <v>4</v>
      </c>
      <c r="P5" s="398">
        <v>45486</v>
      </c>
      <c r="Q5" s="398"/>
      <c r="S5" s="399" t="s">
        <v>3</v>
      </c>
      <c r="T5" s="400"/>
      <c r="U5" s="401" t="s">
        <v>782</v>
      </c>
      <c r="V5" s="402"/>
      <c r="AA5" s="60"/>
      <c r="AB5" s="60"/>
      <c r="AC5" s="60"/>
    </row>
    <row r="6" spans="1:30" s="17" customFormat="1" ht="24" customHeight="1" x14ac:dyDescent="0.2">
      <c r="A6" s="395" t="s">
        <v>1</v>
      </c>
      <c r="B6" s="395"/>
      <c r="C6" s="395"/>
      <c r="D6" s="403" t="s">
        <v>783</v>
      </c>
      <c r="E6" s="403"/>
      <c r="F6" s="403"/>
      <c r="G6" s="403"/>
      <c r="H6" s="403"/>
      <c r="I6" s="403"/>
      <c r="J6" s="403"/>
      <c r="K6" s="403"/>
      <c r="L6" s="403"/>
      <c r="M6" s="74"/>
      <c r="O6" s="27" t="s">
        <v>30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404"/>
      <c r="S6" s="405" t="s">
        <v>5</v>
      </c>
      <c r="T6" s="406"/>
      <c r="U6" s="407" t="s">
        <v>70</v>
      </c>
      <c r="V6" s="40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13" t="str">
        <f>IFERROR(VLOOKUP(DeliveryAddress,Table,3,0),1)</f>
        <v>1</v>
      </c>
      <c r="E7" s="414"/>
      <c r="F7" s="414"/>
      <c r="G7" s="414"/>
      <c r="H7" s="414"/>
      <c r="I7" s="414"/>
      <c r="J7" s="414"/>
      <c r="K7" s="414"/>
      <c r="L7" s="415"/>
      <c r="M7" s="75"/>
      <c r="O7" s="29"/>
      <c r="P7" s="49"/>
      <c r="Q7" s="49"/>
      <c r="S7" s="405"/>
      <c r="T7" s="406"/>
      <c r="U7" s="409"/>
      <c r="V7" s="410"/>
      <c r="AA7" s="60"/>
      <c r="AB7" s="60"/>
      <c r="AC7" s="60"/>
    </row>
    <row r="8" spans="1:30" s="17" customFormat="1" ht="25.5" customHeight="1" x14ac:dyDescent="0.2">
      <c r="A8" s="416" t="s">
        <v>60</v>
      </c>
      <c r="B8" s="416"/>
      <c r="C8" s="416"/>
      <c r="D8" s="417"/>
      <c r="E8" s="417"/>
      <c r="F8" s="417"/>
      <c r="G8" s="417"/>
      <c r="H8" s="417"/>
      <c r="I8" s="417"/>
      <c r="J8" s="417"/>
      <c r="K8" s="417"/>
      <c r="L8" s="417"/>
      <c r="M8" s="76"/>
      <c r="O8" s="27" t="s">
        <v>11</v>
      </c>
      <c r="P8" s="418">
        <v>0.41666666666666669</v>
      </c>
      <c r="Q8" s="418"/>
      <c r="S8" s="405"/>
      <c r="T8" s="406"/>
      <c r="U8" s="409"/>
      <c r="V8" s="410"/>
      <c r="AA8" s="60"/>
      <c r="AB8" s="60"/>
      <c r="AC8" s="60"/>
    </row>
    <row r="9" spans="1:30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48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71"/>
      <c r="O9" s="31" t="s">
        <v>15</v>
      </c>
      <c r="P9" s="423"/>
      <c r="Q9" s="423"/>
      <c r="S9" s="405"/>
      <c r="T9" s="406"/>
      <c r="U9" s="411"/>
      <c r="V9" s="41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4" t="str">
        <f>IFERROR(VLOOKUP($D$10,Proxy,2,FALSE),"")</f>
        <v/>
      </c>
      <c r="I10" s="424"/>
      <c r="J10" s="424"/>
      <c r="K10" s="424"/>
      <c r="L10" s="424"/>
      <c r="M10" s="72"/>
      <c r="O10" s="31" t="s">
        <v>35</v>
      </c>
      <c r="P10" s="425"/>
      <c r="Q10" s="425"/>
      <c r="T10" s="29" t="s">
        <v>12</v>
      </c>
      <c r="U10" s="426" t="s">
        <v>71</v>
      </c>
      <c r="V10" s="42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8"/>
      <c r="Q11" s="428"/>
      <c r="T11" s="29" t="s">
        <v>31</v>
      </c>
      <c r="U11" s="429" t="s">
        <v>57</v>
      </c>
      <c r="V11" s="42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30" t="s">
        <v>72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77"/>
      <c r="O12" s="27" t="s">
        <v>33</v>
      </c>
      <c r="P12" s="418"/>
      <c r="Q12" s="418"/>
      <c r="R12" s="28"/>
      <c r="S12"/>
      <c r="T12" s="29" t="s">
        <v>48</v>
      </c>
      <c r="U12" s="431"/>
      <c r="V12" s="431"/>
      <c r="W12"/>
      <c r="AA12" s="60"/>
      <c r="AB12" s="60"/>
      <c r="AC12" s="60"/>
    </row>
    <row r="13" spans="1:30" s="17" customFormat="1" ht="23.25" customHeight="1" x14ac:dyDescent="0.2">
      <c r="A13" s="430" t="s">
        <v>73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77"/>
      <c r="N13" s="31"/>
      <c r="O13" s="31" t="s">
        <v>34</v>
      </c>
      <c r="P13" s="429"/>
      <c r="Q13" s="42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30" t="s">
        <v>74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32" t="s">
        <v>75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78"/>
      <c r="N15"/>
      <c r="O15" s="433" t="s">
        <v>63</v>
      </c>
      <c r="P15" s="433"/>
      <c r="Q15" s="433"/>
      <c r="R15" s="433"/>
      <c r="S15" s="43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4"/>
      <c r="P16" s="434"/>
      <c r="Q16" s="434"/>
      <c r="R16" s="434"/>
      <c r="S16" s="43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6" t="s">
        <v>61</v>
      </c>
      <c r="B17" s="436" t="s">
        <v>51</v>
      </c>
      <c r="C17" s="437" t="s">
        <v>50</v>
      </c>
      <c r="D17" s="436" t="s">
        <v>52</v>
      </c>
      <c r="E17" s="436"/>
      <c r="F17" s="436" t="s">
        <v>24</v>
      </c>
      <c r="G17" s="436" t="s">
        <v>27</v>
      </c>
      <c r="H17" s="436" t="s">
        <v>25</v>
      </c>
      <c r="I17" s="436" t="s">
        <v>26</v>
      </c>
      <c r="J17" s="438" t="s">
        <v>16</v>
      </c>
      <c r="K17" s="438" t="s">
        <v>65</v>
      </c>
      <c r="L17" s="438" t="s">
        <v>2</v>
      </c>
      <c r="M17" s="438" t="s">
        <v>66</v>
      </c>
      <c r="N17" s="436" t="s">
        <v>28</v>
      </c>
      <c r="O17" s="436" t="s">
        <v>17</v>
      </c>
      <c r="P17" s="436"/>
      <c r="Q17" s="436"/>
      <c r="R17" s="436"/>
      <c r="S17" s="436"/>
      <c r="T17" s="435" t="s">
        <v>58</v>
      </c>
      <c r="U17" s="436"/>
      <c r="V17" s="436" t="s">
        <v>6</v>
      </c>
      <c r="W17" s="436" t="s">
        <v>44</v>
      </c>
      <c r="X17" s="440" t="s">
        <v>56</v>
      </c>
      <c r="Y17" s="436" t="s">
        <v>18</v>
      </c>
      <c r="Z17" s="442" t="s">
        <v>62</v>
      </c>
      <c r="AA17" s="442" t="s">
        <v>19</v>
      </c>
      <c r="AB17" s="443" t="s">
        <v>59</v>
      </c>
      <c r="AC17" s="444"/>
      <c r="AD17" s="445"/>
      <c r="AE17" s="449"/>
      <c r="BB17" s="450" t="s">
        <v>64</v>
      </c>
    </row>
    <row r="18" spans="1:67" ht="14.25" customHeight="1" x14ac:dyDescent="0.2">
      <c r="A18" s="436"/>
      <c r="B18" s="436"/>
      <c r="C18" s="437"/>
      <c r="D18" s="436"/>
      <c r="E18" s="436"/>
      <c r="F18" s="436" t="s">
        <v>20</v>
      </c>
      <c r="G18" s="436" t="s">
        <v>21</v>
      </c>
      <c r="H18" s="436" t="s">
        <v>22</v>
      </c>
      <c r="I18" s="436" t="s">
        <v>22</v>
      </c>
      <c r="J18" s="439"/>
      <c r="K18" s="439"/>
      <c r="L18" s="439"/>
      <c r="M18" s="439"/>
      <c r="N18" s="436"/>
      <c r="O18" s="436"/>
      <c r="P18" s="436"/>
      <c r="Q18" s="436"/>
      <c r="R18" s="436"/>
      <c r="S18" s="436"/>
      <c r="T18" s="36" t="s">
        <v>47</v>
      </c>
      <c r="U18" s="36" t="s">
        <v>46</v>
      </c>
      <c r="V18" s="436"/>
      <c r="W18" s="436"/>
      <c r="X18" s="441"/>
      <c r="Y18" s="436"/>
      <c r="Z18" s="442"/>
      <c r="AA18" s="442"/>
      <c r="AB18" s="446"/>
      <c r="AC18" s="447"/>
      <c r="AD18" s="448"/>
      <c r="AE18" s="449"/>
      <c r="BB18" s="450"/>
    </row>
    <row r="19" spans="1:67" ht="27.75" customHeight="1" x14ac:dyDescent="0.2">
      <c r="A19" s="451" t="s">
        <v>76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55"/>
      <c r="AA19" s="55"/>
    </row>
    <row r="20" spans="1:67" ht="16.5" customHeight="1" x14ac:dyDescent="0.25">
      <c r="A20" s="452" t="s">
        <v>76</v>
      </c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66"/>
      <c r="AA20" s="66"/>
    </row>
    <row r="21" spans="1:67" ht="14.25" customHeight="1" x14ac:dyDescent="0.25">
      <c r="A21" s="453" t="s">
        <v>77</v>
      </c>
      <c r="B21" s="453"/>
      <c r="C21" s="453"/>
      <c r="D21" s="453"/>
      <c r="E21" s="453"/>
      <c r="F21" s="453"/>
      <c r="G21" s="453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  <c r="U21" s="453"/>
      <c r="V21" s="453"/>
      <c r="W21" s="453"/>
      <c r="X21" s="453"/>
      <c r="Y21" s="45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4">
        <v>4607091389258</v>
      </c>
      <c r="E22" s="45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6"/>
      <c r="Q22" s="456"/>
      <c r="R22" s="456"/>
      <c r="S22" s="45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4">
        <v>4680115885004</v>
      </c>
      <c r="E23" s="45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6"/>
      <c r="Q23" s="456"/>
      <c r="R23" s="456"/>
      <c r="S23" s="45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3"/>
      <c r="O24" s="459" t="s">
        <v>43</v>
      </c>
      <c r="P24" s="460"/>
      <c r="Q24" s="460"/>
      <c r="R24" s="460"/>
      <c r="S24" s="460"/>
      <c r="T24" s="460"/>
      <c r="U24" s="46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62"/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3"/>
      <c r="O25" s="459" t="s">
        <v>43</v>
      </c>
      <c r="P25" s="460"/>
      <c r="Q25" s="460"/>
      <c r="R25" s="460"/>
      <c r="S25" s="460"/>
      <c r="T25" s="460"/>
      <c r="U25" s="46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53" t="s">
        <v>85</v>
      </c>
      <c r="B26" s="453"/>
      <c r="C26" s="453"/>
      <c r="D26" s="453"/>
      <c r="E26" s="453"/>
      <c r="F26" s="45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4">
        <v>4607091383881</v>
      </c>
      <c r="E27" s="45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6"/>
      <c r="Q27" s="456"/>
      <c r="R27" s="456"/>
      <c r="S27" s="45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4">
        <v>4607091388237</v>
      </c>
      <c r="E28" s="45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6"/>
      <c r="Q28" s="456"/>
      <c r="R28" s="456"/>
      <c r="S28" s="45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4">
        <v>4607091383935</v>
      </c>
      <c r="E29" s="45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6"/>
      <c r="Q29" s="456"/>
      <c r="R29" s="456"/>
      <c r="S29" s="45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4">
        <v>4607091383935</v>
      </c>
      <c r="E30" s="45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6"/>
      <c r="Q30" s="456"/>
      <c r="R30" s="456"/>
      <c r="S30" s="45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54">
        <v>4680115881990</v>
      </c>
      <c r="E31" s="45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68" t="s">
        <v>95</v>
      </c>
      <c r="P31" s="456"/>
      <c r="Q31" s="456"/>
      <c r="R31" s="456"/>
      <c r="S31" s="45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454">
        <v>4680115881853</v>
      </c>
      <c r="E32" s="45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69" t="s">
        <v>98</v>
      </c>
      <c r="P32" s="456"/>
      <c r="Q32" s="456"/>
      <c r="R32" s="456"/>
      <c r="S32" s="45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454">
        <v>4680115881853</v>
      </c>
      <c r="E33" s="45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4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6"/>
      <c r="Q33" s="456"/>
      <c r="R33" s="456"/>
      <c r="S33" s="45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54">
        <v>4607091383911</v>
      </c>
      <c r="E34" s="45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7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56"/>
      <c r="Q34" s="456"/>
      <c r="R34" s="456"/>
      <c r="S34" s="45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54">
        <v>4607091388244</v>
      </c>
      <c r="E35" s="45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56"/>
      <c r="Q35" s="456"/>
      <c r="R35" s="456"/>
      <c r="S35" s="45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3"/>
      <c r="O36" s="459" t="s">
        <v>43</v>
      </c>
      <c r="P36" s="460"/>
      <c r="Q36" s="460"/>
      <c r="R36" s="460"/>
      <c r="S36" s="460"/>
      <c r="T36" s="460"/>
      <c r="U36" s="46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3"/>
      <c r="O37" s="459" t="s">
        <v>43</v>
      </c>
      <c r="P37" s="460"/>
      <c r="Q37" s="460"/>
      <c r="R37" s="460"/>
      <c r="S37" s="460"/>
      <c r="T37" s="460"/>
      <c r="U37" s="46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53" t="s">
        <v>104</v>
      </c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54">
        <v>4607091388503</v>
      </c>
      <c r="E39" s="45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6"/>
      <c r="Q39" s="456"/>
      <c r="R39" s="456"/>
      <c r="S39" s="45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3"/>
      <c r="O40" s="459" t="s">
        <v>43</v>
      </c>
      <c r="P40" s="460"/>
      <c r="Q40" s="460"/>
      <c r="R40" s="460"/>
      <c r="S40" s="460"/>
      <c r="T40" s="460"/>
      <c r="U40" s="46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3"/>
      <c r="O41" s="459" t="s">
        <v>43</v>
      </c>
      <c r="P41" s="460"/>
      <c r="Q41" s="460"/>
      <c r="R41" s="460"/>
      <c r="S41" s="460"/>
      <c r="T41" s="460"/>
      <c r="U41" s="46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53" t="s">
        <v>109</v>
      </c>
      <c r="B42" s="453"/>
      <c r="C42" s="453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453"/>
      <c r="P42" s="453"/>
      <c r="Q42" s="453"/>
      <c r="R42" s="453"/>
      <c r="S42" s="453"/>
      <c r="T42" s="453"/>
      <c r="U42" s="453"/>
      <c r="V42" s="453"/>
      <c r="W42" s="453"/>
      <c r="X42" s="453"/>
      <c r="Y42" s="45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54">
        <v>4607091388282</v>
      </c>
      <c r="E43" s="45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6"/>
      <c r="Q43" s="456"/>
      <c r="R43" s="456"/>
      <c r="S43" s="45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3"/>
      <c r="O44" s="459" t="s">
        <v>43</v>
      </c>
      <c r="P44" s="460"/>
      <c r="Q44" s="460"/>
      <c r="R44" s="460"/>
      <c r="S44" s="460"/>
      <c r="T44" s="460"/>
      <c r="U44" s="46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3"/>
      <c r="O45" s="459" t="s">
        <v>43</v>
      </c>
      <c r="P45" s="460"/>
      <c r="Q45" s="460"/>
      <c r="R45" s="460"/>
      <c r="S45" s="460"/>
      <c r="T45" s="460"/>
      <c r="U45" s="46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53" t="s">
        <v>113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54">
        <v>4607091389111</v>
      </c>
      <c r="E47" s="45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6"/>
      <c r="Q47" s="456"/>
      <c r="R47" s="456"/>
      <c r="S47" s="45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3"/>
      <c r="O48" s="459" t="s">
        <v>43</v>
      </c>
      <c r="P48" s="460"/>
      <c r="Q48" s="460"/>
      <c r="R48" s="460"/>
      <c r="S48" s="460"/>
      <c r="T48" s="460"/>
      <c r="U48" s="46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3"/>
      <c r="O49" s="459" t="s">
        <v>43</v>
      </c>
      <c r="P49" s="460"/>
      <c r="Q49" s="460"/>
      <c r="R49" s="460"/>
      <c r="S49" s="460"/>
      <c r="T49" s="460"/>
      <c r="U49" s="46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51" t="s">
        <v>116</v>
      </c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55"/>
      <c r="AA50" s="55"/>
    </row>
    <row r="51" spans="1:67" ht="16.5" customHeight="1" x14ac:dyDescent="0.25">
      <c r="A51" s="452" t="s">
        <v>117</v>
      </c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66"/>
      <c r="AA51" s="66"/>
    </row>
    <row r="52" spans="1:67" ht="14.25" customHeight="1" x14ac:dyDescent="0.25">
      <c r="A52" s="453" t="s">
        <v>118</v>
      </c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  <c r="T52" s="453"/>
      <c r="U52" s="453"/>
      <c r="V52" s="453"/>
      <c r="W52" s="453"/>
      <c r="X52" s="453"/>
      <c r="Y52" s="45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54">
        <v>4680115881440</v>
      </c>
      <c r="E53" s="45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6"/>
      <c r="Q53" s="456"/>
      <c r="R53" s="456"/>
      <c r="S53" s="45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54">
        <v>4680115881433</v>
      </c>
      <c r="E54" s="45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6"/>
      <c r="Q54" s="456"/>
      <c r="R54" s="456"/>
      <c r="S54" s="45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62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3"/>
      <c r="O55" s="459" t="s">
        <v>43</v>
      </c>
      <c r="P55" s="460"/>
      <c r="Q55" s="460"/>
      <c r="R55" s="460"/>
      <c r="S55" s="460"/>
      <c r="T55" s="460"/>
      <c r="U55" s="46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62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2"/>
      <c r="M56" s="462"/>
      <c r="N56" s="463"/>
      <c r="O56" s="459" t="s">
        <v>43</v>
      </c>
      <c r="P56" s="460"/>
      <c r="Q56" s="460"/>
      <c r="R56" s="460"/>
      <c r="S56" s="460"/>
      <c r="T56" s="460"/>
      <c r="U56" s="46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52" t="s">
        <v>125</v>
      </c>
      <c r="B57" s="452"/>
      <c r="C57" s="452"/>
      <c r="D57" s="452"/>
      <c r="E57" s="452"/>
      <c r="F57" s="452"/>
      <c r="G57" s="452"/>
      <c r="H57" s="452"/>
      <c r="I57" s="452"/>
      <c r="J57" s="452"/>
      <c r="K57" s="452"/>
      <c r="L57" s="452"/>
      <c r="M57" s="452"/>
      <c r="N57" s="452"/>
      <c r="O57" s="452"/>
      <c r="P57" s="452"/>
      <c r="Q57" s="452"/>
      <c r="R57" s="452"/>
      <c r="S57" s="452"/>
      <c r="T57" s="452"/>
      <c r="U57" s="452"/>
      <c r="V57" s="452"/>
      <c r="W57" s="452"/>
      <c r="X57" s="452"/>
      <c r="Y57" s="452"/>
      <c r="Z57" s="66"/>
      <c r="AA57" s="66"/>
    </row>
    <row r="58" spans="1:67" ht="14.25" customHeight="1" x14ac:dyDescent="0.25">
      <c r="A58" s="453" t="s">
        <v>126</v>
      </c>
      <c r="B58" s="453"/>
      <c r="C58" s="453"/>
      <c r="D58" s="453"/>
      <c r="E58" s="453"/>
      <c r="F58" s="453"/>
      <c r="G58" s="453"/>
      <c r="H58" s="453"/>
      <c r="I58" s="453"/>
      <c r="J58" s="453"/>
      <c r="K58" s="453"/>
      <c r="L58" s="453"/>
      <c r="M58" s="453"/>
      <c r="N58" s="453"/>
      <c r="O58" s="453"/>
      <c r="P58" s="453"/>
      <c r="Q58" s="453"/>
      <c r="R58" s="453"/>
      <c r="S58" s="453"/>
      <c r="T58" s="453"/>
      <c r="U58" s="453"/>
      <c r="V58" s="453"/>
      <c r="W58" s="453"/>
      <c r="X58" s="453"/>
      <c r="Y58" s="45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54">
        <v>4680115881426</v>
      </c>
      <c r="E59" s="45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6"/>
      <c r="Q59" s="456"/>
      <c r="R59" s="456"/>
      <c r="S59" s="45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54">
        <v>4680115881426</v>
      </c>
      <c r="E60" s="45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4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6"/>
      <c r="Q60" s="456"/>
      <c r="R60" s="456"/>
      <c r="S60" s="45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54">
        <v>4680115881419</v>
      </c>
      <c r="E61" s="45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4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6"/>
      <c r="Q61" s="456"/>
      <c r="R61" s="456"/>
      <c r="S61" s="45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54">
        <v>4680115881525</v>
      </c>
      <c r="E62" s="45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481" t="s">
        <v>135</v>
      </c>
      <c r="P62" s="456"/>
      <c r="Q62" s="456"/>
      <c r="R62" s="456"/>
      <c r="S62" s="45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62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3"/>
      <c r="O63" s="459" t="s">
        <v>43</v>
      </c>
      <c r="P63" s="460"/>
      <c r="Q63" s="460"/>
      <c r="R63" s="460"/>
      <c r="S63" s="460"/>
      <c r="T63" s="460"/>
      <c r="U63" s="46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3"/>
      <c r="O64" s="459" t="s">
        <v>43</v>
      </c>
      <c r="P64" s="460"/>
      <c r="Q64" s="460"/>
      <c r="R64" s="460"/>
      <c r="S64" s="460"/>
      <c r="T64" s="460"/>
      <c r="U64" s="46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52" t="s">
        <v>116</v>
      </c>
      <c r="B65" s="452"/>
      <c r="C65" s="452"/>
      <c r="D65" s="452"/>
      <c r="E65" s="452"/>
      <c r="F65" s="452"/>
      <c r="G65" s="452"/>
      <c r="H65" s="452"/>
      <c r="I65" s="452"/>
      <c r="J65" s="452"/>
      <c r="K65" s="452"/>
      <c r="L65" s="452"/>
      <c r="M65" s="452"/>
      <c r="N65" s="452"/>
      <c r="O65" s="452"/>
      <c r="P65" s="452"/>
      <c r="Q65" s="452"/>
      <c r="R65" s="452"/>
      <c r="S65" s="452"/>
      <c r="T65" s="452"/>
      <c r="U65" s="452"/>
      <c r="V65" s="452"/>
      <c r="W65" s="452"/>
      <c r="X65" s="452"/>
      <c r="Y65" s="452"/>
      <c r="Z65" s="66"/>
      <c r="AA65" s="66"/>
    </row>
    <row r="66" spans="1:67" ht="14.25" customHeight="1" x14ac:dyDescent="0.25">
      <c r="A66" s="453" t="s">
        <v>126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54">
        <v>4607091382945</v>
      </c>
      <c r="E67" s="45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6"/>
      <c r="Q67" s="456"/>
      <c r="R67" s="456"/>
      <c r="S67" s="45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6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6" si="8">IFERROR(W67*I67/H67,"0")</f>
        <v>0</v>
      </c>
      <c r="BM67" s="80">
        <f t="shared" ref="BM67:BM86" si="9">IFERROR(X67*I67/H67,"0")</f>
        <v>0</v>
      </c>
      <c r="BN67" s="80">
        <f t="shared" ref="BN67:BN86" si="10">IFERROR(1/J67*(W67/H67),"0")</f>
        <v>0</v>
      </c>
      <c r="BO67" s="80">
        <f t="shared" ref="BO67:BO86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54">
        <v>4607091385670</v>
      </c>
      <c r="E68" s="45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4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6"/>
      <c r="Q68" s="456"/>
      <c r="R68" s="456"/>
      <c r="S68" s="45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54">
        <v>4607091385670</v>
      </c>
      <c r="E69" s="45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6"/>
      <c r="Q69" s="456"/>
      <c r="R69" s="456"/>
      <c r="S69" s="45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54">
        <v>4680115883956</v>
      </c>
      <c r="E70" s="45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6"/>
      <c r="Q70" s="456"/>
      <c r="R70" s="456"/>
      <c r="S70" s="45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54">
        <v>4680115881327</v>
      </c>
      <c r="E71" s="45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6"/>
      <c r="Q71" s="456"/>
      <c r="R71" s="456"/>
      <c r="S71" s="45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54">
        <v>4680115882133</v>
      </c>
      <c r="E72" s="45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4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6"/>
      <c r="Q72" s="456"/>
      <c r="R72" s="456"/>
      <c r="S72" s="45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54">
        <v>4680115882133</v>
      </c>
      <c r="E73" s="45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4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6"/>
      <c r="Q73" s="456"/>
      <c r="R73" s="456"/>
      <c r="S73" s="45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54">
        <v>4607091382952</v>
      </c>
      <c r="E74" s="45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6"/>
      <c r="Q74" s="456"/>
      <c r="R74" s="456"/>
      <c r="S74" s="45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54">
        <v>4607091385687</v>
      </c>
      <c r="E75" s="45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6"/>
      <c r="Q75" s="456"/>
      <c r="R75" s="456"/>
      <c r="S75" s="45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0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54">
        <v>4680115882539</v>
      </c>
      <c r="E76" s="45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6"/>
      <c r="Q76" s="456"/>
      <c r="R76" s="456"/>
      <c r="S76" s="45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54">
        <v>4607091384604</v>
      </c>
      <c r="E77" s="45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6"/>
      <c r="Q77" s="456"/>
      <c r="R77" s="456"/>
      <c r="S77" s="45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54">
        <v>4680115880283</v>
      </c>
      <c r="E78" s="45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4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6"/>
      <c r="Q78" s="456"/>
      <c r="R78" s="456"/>
      <c r="S78" s="45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54">
        <v>4680115883949</v>
      </c>
      <c r="E79" s="45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49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6"/>
      <c r="Q79" s="456"/>
      <c r="R79" s="456"/>
      <c r="S79" s="45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162</v>
      </c>
      <c r="B80" s="64" t="s">
        <v>163</v>
      </c>
      <c r="C80" s="37">
        <v>4301011443</v>
      </c>
      <c r="D80" s="454">
        <v>4680115881303</v>
      </c>
      <c r="E80" s="454"/>
      <c r="F80" s="63">
        <v>0.45</v>
      </c>
      <c r="G80" s="38">
        <v>10</v>
      </c>
      <c r="H80" s="63">
        <v>4.5</v>
      </c>
      <c r="I80" s="63">
        <v>4.71</v>
      </c>
      <c r="J80" s="38">
        <v>120</v>
      </c>
      <c r="K80" s="38" t="s">
        <v>81</v>
      </c>
      <c r="L80" s="39" t="s">
        <v>146</v>
      </c>
      <c r="M80" s="39"/>
      <c r="N80" s="38">
        <v>50</v>
      </c>
      <c r="O80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56"/>
      <c r="Q80" s="456"/>
      <c r="R80" s="456"/>
      <c r="S80" s="45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4301011562</v>
      </c>
      <c r="D81" s="454">
        <v>4680115882577</v>
      </c>
      <c r="E81" s="45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108</v>
      </c>
      <c r="M81" s="39"/>
      <c r="N81" s="38">
        <v>90</v>
      </c>
      <c r="O81" s="4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56"/>
      <c r="Q81" s="456"/>
      <c r="R81" s="456"/>
      <c r="S81" s="45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166</v>
      </c>
      <c r="C82" s="37">
        <v>4301011564</v>
      </c>
      <c r="D82" s="454">
        <v>4680115882577</v>
      </c>
      <c r="E82" s="45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4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56"/>
      <c r="Q82" s="456"/>
      <c r="R82" s="456"/>
      <c r="S82" s="45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168</v>
      </c>
      <c r="C83" s="37">
        <v>4301011432</v>
      </c>
      <c r="D83" s="454">
        <v>4680115882720</v>
      </c>
      <c r="E83" s="454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121</v>
      </c>
      <c r="M83" s="39"/>
      <c r="N83" s="38">
        <v>90</v>
      </c>
      <c r="O83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56"/>
      <c r="Q83" s="456"/>
      <c r="R83" s="456"/>
      <c r="S83" s="45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4301011417</v>
      </c>
      <c r="D84" s="454">
        <v>4680115880269</v>
      </c>
      <c r="E84" s="454"/>
      <c r="F84" s="63">
        <v>0.375</v>
      </c>
      <c r="G84" s="38">
        <v>10</v>
      </c>
      <c r="H84" s="63">
        <v>3.75</v>
      </c>
      <c r="I84" s="63">
        <v>3.96</v>
      </c>
      <c r="J84" s="38">
        <v>120</v>
      </c>
      <c r="K84" s="38" t="s">
        <v>81</v>
      </c>
      <c r="L84" s="39" t="s">
        <v>141</v>
      </c>
      <c r="M84" s="39"/>
      <c r="N84" s="38">
        <v>50</v>
      </c>
      <c r="O84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56"/>
      <c r="Q84" s="456"/>
      <c r="R84" s="456"/>
      <c r="S84" s="45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171</v>
      </c>
      <c r="B85" s="64" t="s">
        <v>172</v>
      </c>
      <c r="C85" s="37">
        <v>4301011415</v>
      </c>
      <c r="D85" s="454">
        <v>4680115880429</v>
      </c>
      <c r="E85" s="45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5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56"/>
      <c r="Q85" s="456"/>
      <c r="R85" s="456"/>
      <c r="S85" s="45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4301011462</v>
      </c>
      <c r="D86" s="454">
        <v>4680115881457</v>
      </c>
      <c r="E86" s="454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5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56"/>
      <c r="Q86" s="456"/>
      <c r="R86" s="456"/>
      <c r="S86" s="45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x14ac:dyDescent="0.2">
      <c r="A87" s="462"/>
      <c r="B87" s="462"/>
      <c r="C87" s="462"/>
      <c r="D87" s="462"/>
      <c r="E87" s="462"/>
      <c r="F87" s="462"/>
      <c r="G87" s="462"/>
      <c r="H87" s="462"/>
      <c r="I87" s="462"/>
      <c r="J87" s="462"/>
      <c r="K87" s="462"/>
      <c r="L87" s="462"/>
      <c r="M87" s="462"/>
      <c r="N87" s="463"/>
      <c r="O87" s="459" t="s">
        <v>43</v>
      </c>
      <c r="P87" s="460"/>
      <c r="Q87" s="460"/>
      <c r="R87" s="460"/>
      <c r="S87" s="460"/>
      <c r="T87" s="460"/>
      <c r="U87" s="461"/>
      <c r="V87" s="43" t="s">
        <v>42</v>
      </c>
      <c r="W87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462"/>
      <c r="B88" s="462"/>
      <c r="C88" s="462"/>
      <c r="D88" s="462"/>
      <c r="E88" s="462"/>
      <c r="F88" s="462"/>
      <c r="G88" s="462"/>
      <c r="H88" s="462"/>
      <c r="I88" s="462"/>
      <c r="J88" s="462"/>
      <c r="K88" s="462"/>
      <c r="L88" s="462"/>
      <c r="M88" s="462"/>
      <c r="N88" s="463"/>
      <c r="O88" s="459" t="s">
        <v>43</v>
      </c>
      <c r="P88" s="460"/>
      <c r="Q88" s="460"/>
      <c r="R88" s="460"/>
      <c r="S88" s="460"/>
      <c r="T88" s="460"/>
      <c r="U88" s="461"/>
      <c r="V88" s="43" t="s">
        <v>0</v>
      </c>
      <c r="W88" s="44">
        <f>IFERROR(SUM(W67:W86),"0")</f>
        <v>0</v>
      </c>
      <c r="X88" s="44">
        <f>IFERROR(SUM(X67:X86),"0")</f>
        <v>0</v>
      </c>
      <c r="Y88" s="43"/>
      <c r="Z88" s="68"/>
      <c r="AA88" s="68"/>
    </row>
    <row r="89" spans="1:67" ht="14.25" customHeight="1" x14ac:dyDescent="0.25">
      <c r="A89" s="453" t="s">
        <v>118</v>
      </c>
      <c r="B89" s="453"/>
      <c r="C89" s="453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3"/>
      <c r="P89" s="453"/>
      <c r="Q89" s="453"/>
      <c r="R89" s="453"/>
      <c r="S89" s="453"/>
      <c r="T89" s="453"/>
      <c r="U89" s="453"/>
      <c r="V89" s="453"/>
      <c r="W89" s="453"/>
      <c r="X89" s="453"/>
      <c r="Y89" s="453"/>
      <c r="Z89" s="67"/>
      <c r="AA89" s="67"/>
    </row>
    <row r="90" spans="1:67" ht="16.5" customHeight="1" x14ac:dyDescent="0.25">
      <c r="A90" s="64" t="s">
        <v>175</v>
      </c>
      <c r="B90" s="64" t="s">
        <v>176</v>
      </c>
      <c r="C90" s="37">
        <v>4301020235</v>
      </c>
      <c r="D90" s="454">
        <v>4680115881488</v>
      </c>
      <c r="E90" s="454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122</v>
      </c>
      <c r="L90" s="39" t="s">
        <v>121</v>
      </c>
      <c r="M90" s="39"/>
      <c r="N90" s="38">
        <v>50</v>
      </c>
      <c r="O90" s="5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56"/>
      <c r="Q90" s="456"/>
      <c r="R90" s="456"/>
      <c r="S90" s="45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IFERROR(IF(X90=0,"",ROUNDUP(X90/H90,0)*0.02175),"")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177</v>
      </c>
      <c r="B91" s="64" t="s">
        <v>178</v>
      </c>
      <c r="C91" s="37">
        <v>4301020258</v>
      </c>
      <c r="D91" s="454">
        <v>4680115882775</v>
      </c>
      <c r="E91" s="45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141</v>
      </c>
      <c r="M91" s="39"/>
      <c r="N91" s="38">
        <v>50</v>
      </c>
      <c r="O91" s="5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56"/>
      <c r="Q91" s="456"/>
      <c r="R91" s="456"/>
      <c r="S91" s="45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4301020217</v>
      </c>
      <c r="D92" s="454">
        <v>4680115880658</v>
      </c>
      <c r="E92" s="45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121</v>
      </c>
      <c r="M92" s="39"/>
      <c r="N92" s="38">
        <v>50</v>
      </c>
      <c r="O92" s="5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56"/>
      <c r="Q92" s="456"/>
      <c r="R92" s="456"/>
      <c r="S92" s="45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62"/>
      <c r="B93" s="462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2"/>
      <c r="N93" s="463"/>
      <c r="O93" s="459" t="s">
        <v>43</v>
      </c>
      <c r="P93" s="460"/>
      <c r="Q93" s="460"/>
      <c r="R93" s="460"/>
      <c r="S93" s="460"/>
      <c r="T93" s="460"/>
      <c r="U93" s="461"/>
      <c r="V93" s="43" t="s">
        <v>42</v>
      </c>
      <c r="W93" s="44">
        <f>IFERROR(W90/H90,"0")+IFERROR(W91/H91,"0")+IFERROR(W92/H92,"0")</f>
        <v>0</v>
      </c>
      <c r="X93" s="44">
        <f>IFERROR(X90/H90,"0")+IFERROR(X91/H91,"0")+IFERROR(X92/H92,"0")</f>
        <v>0</v>
      </c>
      <c r="Y93" s="44">
        <f>IFERROR(IF(Y90="",0,Y90),"0")+IFERROR(IF(Y91="",0,Y91),"0")+IFERROR(IF(Y92="",0,Y92),"0")</f>
        <v>0</v>
      </c>
      <c r="Z93" s="68"/>
      <c r="AA93" s="68"/>
    </row>
    <row r="94" spans="1:67" x14ac:dyDescent="0.2">
      <c r="A94" s="462"/>
      <c r="B94" s="462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2"/>
      <c r="N94" s="463"/>
      <c r="O94" s="459" t="s">
        <v>43</v>
      </c>
      <c r="P94" s="460"/>
      <c r="Q94" s="460"/>
      <c r="R94" s="460"/>
      <c r="S94" s="460"/>
      <c r="T94" s="460"/>
      <c r="U94" s="461"/>
      <c r="V94" s="43" t="s">
        <v>0</v>
      </c>
      <c r="W94" s="44">
        <f>IFERROR(SUM(W90:W92),"0")</f>
        <v>0</v>
      </c>
      <c r="X94" s="44">
        <f>IFERROR(SUM(X90:X92),"0")</f>
        <v>0</v>
      </c>
      <c r="Y94" s="43"/>
      <c r="Z94" s="68"/>
      <c r="AA94" s="68"/>
    </row>
    <row r="95" spans="1:67" ht="14.25" customHeight="1" x14ac:dyDescent="0.25">
      <c r="A95" s="453" t="s">
        <v>77</v>
      </c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3"/>
      <c r="P95" s="453"/>
      <c r="Q95" s="453"/>
      <c r="R95" s="453"/>
      <c r="S95" s="453"/>
      <c r="T95" s="453"/>
      <c r="U95" s="453"/>
      <c r="V95" s="453"/>
      <c r="W95" s="453"/>
      <c r="X95" s="453"/>
      <c r="Y95" s="453"/>
      <c r="Z95" s="67"/>
      <c r="AA95" s="67"/>
    </row>
    <row r="96" spans="1:67" ht="16.5" customHeight="1" x14ac:dyDescent="0.25">
      <c r="A96" s="64" t="s">
        <v>181</v>
      </c>
      <c r="B96" s="64" t="s">
        <v>182</v>
      </c>
      <c r="C96" s="37">
        <v>4301030895</v>
      </c>
      <c r="D96" s="454">
        <v>4607091387667</v>
      </c>
      <c r="E96" s="45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122</v>
      </c>
      <c r="L96" s="39" t="s">
        <v>121</v>
      </c>
      <c r="M96" s="39"/>
      <c r="N96" s="38">
        <v>40</v>
      </c>
      <c r="O96" s="5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56"/>
      <c r="Q96" s="456"/>
      <c r="R96" s="456"/>
      <c r="S96" s="45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183</v>
      </c>
      <c r="B97" s="64" t="s">
        <v>184</v>
      </c>
      <c r="C97" s="37">
        <v>4301030961</v>
      </c>
      <c r="D97" s="454">
        <v>4607091387636</v>
      </c>
      <c r="E97" s="45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56"/>
      <c r="Q97" s="456"/>
      <c r="R97" s="456"/>
      <c r="S97" s="45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185</v>
      </c>
      <c r="B98" s="64" t="s">
        <v>186</v>
      </c>
      <c r="C98" s="37">
        <v>4301030963</v>
      </c>
      <c r="D98" s="454">
        <v>4607091382426</v>
      </c>
      <c r="E98" s="45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80</v>
      </c>
      <c r="M98" s="39"/>
      <c r="N98" s="38">
        <v>40</v>
      </c>
      <c r="O98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56"/>
      <c r="Q98" s="456"/>
      <c r="R98" s="456"/>
      <c r="S98" s="45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187</v>
      </c>
      <c r="B99" s="64" t="s">
        <v>188</v>
      </c>
      <c r="C99" s="37">
        <v>4301030962</v>
      </c>
      <c r="D99" s="454">
        <v>4607091386547</v>
      </c>
      <c r="E99" s="45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56"/>
      <c r="Q99" s="456"/>
      <c r="R99" s="456"/>
      <c r="S99" s="45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4301030964</v>
      </c>
      <c r="D100" s="454">
        <v>4607091382464</v>
      </c>
      <c r="E100" s="45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56"/>
      <c r="Q100" s="456"/>
      <c r="R100" s="456"/>
      <c r="S100" s="45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4301031235</v>
      </c>
      <c r="D101" s="454">
        <v>4680115883444</v>
      </c>
      <c r="E101" s="45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108</v>
      </c>
      <c r="M101" s="39"/>
      <c r="N101" s="38">
        <v>90</v>
      </c>
      <c r="O101" s="5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56"/>
      <c r="Q101" s="456"/>
      <c r="R101" s="456"/>
      <c r="S101" s="45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191</v>
      </c>
      <c r="B102" s="64" t="s">
        <v>193</v>
      </c>
      <c r="C102" s="37">
        <v>4301031234</v>
      </c>
      <c r="D102" s="454">
        <v>4680115883444</v>
      </c>
      <c r="E102" s="45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5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56"/>
      <c r="Q102" s="456"/>
      <c r="R102" s="456"/>
      <c r="S102" s="45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62"/>
      <c r="B103" s="462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2"/>
      <c r="N103" s="463"/>
      <c r="O103" s="459" t="s">
        <v>43</v>
      </c>
      <c r="P103" s="460"/>
      <c r="Q103" s="460"/>
      <c r="R103" s="460"/>
      <c r="S103" s="460"/>
      <c r="T103" s="460"/>
      <c r="U103" s="46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462"/>
      <c r="B104" s="462"/>
      <c r="C104" s="462"/>
      <c r="D104" s="462"/>
      <c r="E104" s="462"/>
      <c r="F104" s="462"/>
      <c r="G104" s="462"/>
      <c r="H104" s="462"/>
      <c r="I104" s="462"/>
      <c r="J104" s="462"/>
      <c r="K104" s="462"/>
      <c r="L104" s="462"/>
      <c r="M104" s="462"/>
      <c r="N104" s="463"/>
      <c r="O104" s="459" t="s">
        <v>43</v>
      </c>
      <c r="P104" s="460"/>
      <c r="Q104" s="460"/>
      <c r="R104" s="460"/>
      <c r="S104" s="460"/>
      <c r="T104" s="460"/>
      <c r="U104" s="46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53" t="s">
        <v>85</v>
      </c>
      <c r="B105" s="453"/>
      <c r="C105" s="453"/>
      <c r="D105" s="453"/>
      <c r="E105" s="453"/>
      <c r="F105" s="453"/>
      <c r="G105" s="453"/>
      <c r="H105" s="453"/>
      <c r="I105" s="453"/>
      <c r="J105" s="453"/>
      <c r="K105" s="453"/>
      <c r="L105" s="453"/>
      <c r="M105" s="453"/>
      <c r="N105" s="453"/>
      <c r="O105" s="453"/>
      <c r="P105" s="453"/>
      <c r="Q105" s="453"/>
      <c r="R105" s="453"/>
      <c r="S105" s="453"/>
      <c r="T105" s="453"/>
      <c r="U105" s="453"/>
      <c r="V105" s="453"/>
      <c r="W105" s="453"/>
      <c r="X105" s="453"/>
      <c r="Y105" s="453"/>
      <c r="Z105" s="67"/>
      <c r="AA105" s="67"/>
    </row>
    <row r="106" spans="1:67" ht="27" customHeight="1" x14ac:dyDescent="0.25">
      <c r="A106" s="64" t="s">
        <v>194</v>
      </c>
      <c r="B106" s="64" t="s">
        <v>195</v>
      </c>
      <c r="C106" s="37">
        <v>4301051437</v>
      </c>
      <c r="D106" s="454">
        <v>4607091386967</v>
      </c>
      <c r="E106" s="454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122</v>
      </c>
      <c r="L106" s="39" t="s">
        <v>141</v>
      </c>
      <c r="M106" s="39"/>
      <c r="N106" s="38">
        <v>45</v>
      </c>
      <c r="O106" s="51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456"/>
      <c r="Q106" s="456"/>
      <c r="R106" s="456"/>
      <c r="S106" s="45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20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20" si="19">IFERROR(W106*I106/H106,"0")</f>
        <v>0</v>
      </c>
      <c r="BM106" s="80">
        <f t="shared" ref="BM106:BM120" si="20">IFERROR(X106*I106/H106,"0")</f>
        <v>0</v>
      </c>
      <c r="BN106" s="80">
        <f t="shared" ref="BN106:BN120" si="21">IFERROR(1/J106*(W106/H106),"0")</f>
        <v>0</v>
      </c>
      <c r="BO106" s="80">
        <f t="shared" ref="BO106:BO120" si="22">IFERROR(1/J106*(X106/H106),"0")</f>
        <v>0</v>
      </c>
    </row>
    <row r="107" spans="1:67" ht="27" customHeight="1" x14ac:dyDescent="0.25">
      <c r="A107" s="64" t="s">
        <v>194</v>
      </c>
      <c r="B107" s="64" t="s">
        <v>196</v>
      </c>
      <c r="C107" s="37">
        <v>4301051543</v>
      </c>
      <c r="D107" s="454">
        <v>4607091386967</v>
      </c>
      <c r="E107" s="454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122</v>
      </c>
      <c r="L107" s="39" t="s">
        <v>80</v>
      </c>
      <c r="M107" s="39"/>
      <c r="N107" s="38">
        <v>45</v>
      </c>
      <c r="O107" s="5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56"/>
      <c r="Q107" s="456"/>
      <c r="R107" s="456"/>
      <c r="S107" s="45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197</v>
      </c>
      <c r="B108" s="64" t="s">
        <v>198</v>
      </c>
      <c r="C108" s="37">
        <v>4301051611</v>
      </c>
      <c r="D108" s="454">
        <v>4607091385304</v>
      </c>
      <c r="E108" s="45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40</v>
      </c>
      <c r="O108" s="51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56"/>
      <c r="Q108" s="456"/>
      <c r="R108" s="456"/>
      <c r="S108" s="45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4301051648</v>
      </c>
      <c r="D109" s="454">
        <v>4607091386264</v>
      </c>
      <c r="E109" s="454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5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56"/>
      <c r="Q109" s="456"/>
      <c r="R109" s="456"/>
      <c r="S109" s="45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4301051477</v>
      </c>
      <c r="D110" s="454">
        <v>4680115882584</v>
      </c>
      <c r="E110" s="454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108</v>
      </c>
      <c r="M110" s="39"/>
      <c r="N110" s="38">
        <v>60</v>
      </c>
      <c r="O110" s="5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456"/>
      <c r="Q110" s="456"/>
      <c r="R110" s="456"/>
      <c r="S110" s="45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201</v>
      </c>
      <c r="B111" s="64" t="s">
        <v>203</v>
      </c>
      <c r="C111" s="37">
        <v>4301051476</v>
      </c>
      <c r="D111" s="454">
        <v>4680115882584</v>
      </c>
      <c r="E111" s="45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5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456"/>
      <c r="Q111" s="456"/>
      <c r="R111" s="456"/>
      <c r="S111" s="45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204</v>
      </c>
      <c r="B112" s="64" t="s">
        <v>205</v>
      </c>
      <c r="C112" s="37">
        <v>4301051436</v>
      </c>
      <c r="D112" s="454">
        <v>4607091385731</v>
      </c>
      <c r="E112" s="454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141</v>
      </c>
      <c r="M112" s="39"/>
      <c r="N112" s="38">
        <v>45</v>
      </c>
      <c r="O112" s="51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56"/>
      <c r="Q112" s="456"/>
      <c r="R112" s="456"/>
      <c r="S112" s="45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4301051439</v>
      </c>
      <c r="D113" s="454">
        <v>4680115880214</v>
      </c>
      <c r="E113" s="45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141</v>
      </c>
      <c r="M113" s="39"/>
      <c r="N113" s="38">
        <v>45</v>
      </c>
      <c r="O113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56"/>
      <c r="Q113" s="456"/>
      <c r="R113" s="456"/>
      <c r="S113" s="45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4301051438</v>
      </c>
      <c r="D114" s="454">
        <v>4680115880894</v>
      </c>
      <c r="E114" s="454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141</v>
      </c>
      <c r="M114" s="39"/>
      <c r="N114" s="38">
        <v>45</v>
      </c>
      <c r="O114" s="5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6"/>
      <c r="Q114" s="456"/>
      <c r="R114" s="456"/>
      <c r="S114" s="45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210</v>
      </c>
      <c r="B115" s="64" t="s">
        <v>211</v>
      </c>
      <c r="C115" s="37">
        <v>4301051842</v>
      </c>
      <c r="D115" s="454">
        <v>4680115885233</v>
      </c>
      <c r="E115" s="454"/>
      <c r="F115" s="63">
        <v>0.2</v>
      </c>
      <c r="G115" s="38">
        <v>6</v>
      </c>
      <c r="H115" s="63">
        <v>1.2</v>
      </c>
      <c r="I115" s="63">
        <v>1.3</v>
      </c>
      <c r="J115" s="38">
        <v>234</v>
      </c>
      <c r="K115" s="38" t="s">
        <v>84</v>
      </c>
      <c r="L115" s="39" t="s">
        <v>141</v>
      </c>
      <c r="M115" s="39"/>
      <c r="N115" s="38">
        <v>40</v>
      </c>
      <c r="O115" s="521" t="s">
        <v>212</v>
      </c>
      <c r="P115" s="456"/>
      <c r="Q115" s="456"/>
      <c r="R115" s="456"/>
      <c r="S115" s="45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IFERROR(IF(X115=0,"",ROUNDUP(X115/H115,0)*0.00502),"")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213</v>
      </c>
      <c r="B116" s="64" t="s">
        <v>214</v>
      </c>
      <c r="C116" s="37">
        <v>4301051820</v>
      </c>
      <c r="D116" s="454">
        <v>4680115884915</v>
      </c>
      <c r="E116" s="454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141</v>
      </c>
      <c r="M116" s="39"/>
      <c r="N116" s="38">
        <v>40</v>
      </c>
      <c r="O116" s="522" t="s">
        <v>215</v>
      </c>
      <c r="P116" s="456"/>
      <c r="Q116" s="456"/>
      <c r="R116" s="456"/>
      <c r="S116" s="45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216</v>
      </c>
      <c r="B117" s="64" t="s">
        <v>217</v>
      </c>
      <c r="C117" s="37">
        <v>4301051313</v>
      </c>
      <c r="D117" s="454">
        <v>4607091385427</v>
      </c>
      <c r="E117" s="45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5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56"/>
      <c r="Q117" s="456"/>
      <c r="R117" s="456"/>
      <c r="S117" s="45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4301051480</v>
      </c>
      <c r="D118" s="454">
        <v>4680115882645</v>
      </c>
      <c r="E118" s="45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52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56"/>
      <c r="Q118" s="456"/>
      <c r="R118" s="456"/>
      <c r="S118" s="45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4301051837</v>
      </c>
      <c r="D119" s="454">
        <v>4680115884311</v>
      </c>
      <c r="E119" s="454"/>
      <c r="F119" s="63">
        <v>0.3</v>
      </c>
      <c r="G119" s="38">
        <v>6</v>
      </c>
      <c r="H119" s="63">
        <v>1.8</v>
      </c>
      <c r="I119" s="63">
        <v>2.0659999999999998</v>
      </c>
      <c r="J119" s="38">
        <v>156</v>
      </c>
      <c r="K119" s="38" t="s">
        <v>81</v>
      </c>
      <c r="L119" s="39" t="s">
        <v>141</v>
      </c>
      <c r="M119" s="39"/>
      <c r="N119" s="38">
        <v>40</v>
      </c>
      <c r="O119" s="525" t="s">
        <v>222</v>
      </c>
      <c r="P119" s="456"/>
      <c r="Q119" s="456"/>
      <c r="R119" s="456"/>
      <c r="S119" s="45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223</v>
      </c>
      <c r="B120" s="64" t="s">
        <v>224</v>
      </c>
      <c r="C120" s="37">
        <v>4301051827</v>
      </c>
      <c r="D120" s="454">
        <v>4680115884403</v>
      </c>
      <c r="E120" s="454"/>
      <c r="F120" s="63">
        <v>0.3</v>
      </c>
      <c r="G120" s="38">
        <v>6</v>
      </c>
      <c r="H120" s="63">
        <v>1.8</v>
      </c>
      <c r="I120" s="63">
        <v>2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526" t="s">
        <v>225</v>
      </c>
      <c r="P120" s="456"/>
      <c r="Q120" s="456"/>
      <c r="R120" s="456"/>
      <c r="S120" s="45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x14ac:dyDescent="0.2">
      <c r="A121" s="462"/>
      <c r="B121" s="462"/>
      <c r="C121" s="462"/>
      <c r="D121" s="462"/>
      <c r="E121" s="462"/>
      <c r="F121" s="462"/>
      <c r="G121" s="462"/>
      <c r="H121" s="462"/>
      <c r="I121" s="462"/>
      <c r="J121" s="462"/>
      <c r="K121" s="462"/>
      <c r="L121" s="462"/>
      <c r="M121" s="462"/>
      <c r="N121" s="463"/>
      <c r="O121" s="459" t="s">
        <v>43</v>
      </c>
      <c r="P121" s="460"/>
      <c r="Q121" s="460"/>
      <c r="R121" s="460"/>
      <c r="S121" s="460"/>
      <c r="T121" s="460"/>
      <c r="U121" s="461"/>
      <c r="V121" s="43" t="s">
        <v>42</v>
      </c>
      <c r="W121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67" x14ac:dyDescent="0.2">
      <c r="A122" s="462"/>
      <c r="B122" s="462"/>
      <c r="C122" s="462"/>
      <c r="D122" s="462"/>
      <c r="E122" s="462"/>
      <c r="F122" s="462"/>
      <c r="G122" s="462"/>
      <c r="H122" s="462"/>
      <c r="I122" s="462"/>
      <c r="J122" s="462"/>
      <c r="K122" s="462"/>
      <c r="L122" s="462"/>
      <c r="M122" s="462"/>
      <c r="N122" s="463"/>
      <c r="O122" s="459" t="s">
        <v>43</v>
      </c>
      <c r="P122" s="460"/>
      <c r="Q122" s="460"/>
      <c r="R122" s="460"/>
      <c r="S122" s="460"/>
      <c r="T122" s="460"/>
      <c r="U122" s="461"/>
      <c r="V122" s="43" t="s">
        <v>0</v>
      </c>
      <c r="W122" s="44">
        <f>IFERROR(SUM(W106:W120),"0")</f>
        <v>0</v>
      </c>
      <c r="X122" s="44">
        <f>IFERROR(SUM(X106:X120),"0")</f>
        <v>0</v>
      </c>
      <c r="Y122" s="43"/>
      <c r="Z122" s="68"/>
      <c r="AA122" s="68"/>
    </row>
    <row r="123" spans="1:67" ht="14.25" customHeight="1" x14ac:dyDescent="0.25">
      <c r="A123" s="453" t="s">
        <v>226</v>
      </c>
      <c r="B123" s="453"/>
      <c r="C123" s="453"/>
      <c r="D123" s="453"/>
      <c r="E123" s="453"/>
      <c r="F123" s="453"/>
      <c r="G123" s="453"/>
      <c r="H123" s="453"/>
      <c r="I123" s="453"/>
      <c r="J123" s="453"/>
      <c r="K123" s="453"/>
      <c r="L123" s="453"/>
      <c r="M123" s="453"/>
      <c r="N123" s="453"/>
      <c r="O123" s="453"/>
      <c r="P123" s="453"/>
      <c r="Q123" s="453"/>
      <c r="R123" s="453"/>
      <c r="S123" s="453"/>
      <c r="T123" s="453"/>
      <c r="U123" s="453"/>
      <c r="V123" s="453"/>
      <c r="W123" s="453"/>
      <c r="X123" s="453"/>
      <c r="Y123" s="453"/>
      <c r="Z123" s="67"/>
      <c r="AA123" s="67"/>
    </row>
    <row r="124" spans="1:67" ht="27" customHeight="1" x14ac:dyDescent="0.25">
      <c r="A124" s="64" t="s">
        <v>227</v>
      </c>
      <c r="B124" s="64" t="s">
        <v>228</v>
      </c>
      <c r="C124" s="37">
        <v>4301060366</v>
      </c>
      <c r="D124" s="454">
        <v>4680115881532</v>
      </c>
      <c r="E124" s="454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122</v>
      </c>
      <c r="L124" s="39" t="s">
        <v>80</v>
      </c>
      <c r="M124" s="39"/>
      <c r="N124" s="38">
        <v>30</v>
      </c>
      <c r="O124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56"/>
      <c r="Q124" s="456"/>
      <c r="R124" s="456"/>
      <c r="S124" s="457"/>
      <c r="T124" s="40" t="s">
        <v>48</v>
      </c>
      <c r="U124" s="40" t="s">
        <v>48</v>
      </c>
      <c r="V124" s="41" t="s">
        <v>0</v>
      </c>
      <c r="W124" s="59">
        <v>0</v>
      </c>
      <c r="X124" s="56">
        <f>IFERROR(IF(W124="",0,CEILING((W124/$H124),1)*$H124),"")</f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>IFERROR(W124*I124/H124,"0")</f>
        <v>0</v>
      </c>
      <c r="BM124" s="80">
        <f>IFERROR(X124*I124/H124,"0")</f>
        <v>0</v>
      </c>
      <c r="BN124" s="80">
        <f>IFERROR(1/J124*(W124/H124),"0")</f>
        <v>0</v>
      </c>
      <c r="BO124" s="80">
        <f>IFERROR(1/J124*(X124/H124),"0")</f>
        <v>0</v>
      </c>
    </row>
    <row r="125" spans="1:67" ht="27" customHeight="1" x14ac:dyDescent="0.25">
      <c r="A125" s="64" t="s">
        <v>227</v>
      </c>
      <c r="B125" s="64" t="s">
        <v>229</v>
      </c>
      <c r="C125" s="37">
        <v>4301060371</v>
      </c>
      <c r="D125" s="454">
        <v>4680115881532</v>
      </c>
      <c r="E125" s="45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52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6"/>
      <c r="Q125" s="456"/>
      <c r="R125" s="456"/>
      <c r="S125" s="457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230</v>
      </c>
      <c r="B126" s="64" t="s">
        <v>231</v>
      </c>
      <c r="C126" s="37">
        <v>4301060356</v>
      </c>
      <c r="D126" s="454">
        <v>4680115882652</v>
      </c>
      <c r="E126" s="454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81</v>
      </c>
      <c r="L126" s="39" t="s">
        <v>80</v>
      </c>
      <c r="M126" s="39"/>
      <c r="N126" s="38">
        <v>40</v>
      </c>
      <c r="O126" s="52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56"/>
      <c r="Q126" s="456"/>
      <c r="R126" s="456"/>
      <c r="S126" s="457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16.5" customHeight="1" x14ac:dyDescent="0.25">
      <c r="A127" s="64" t="s">
        <v>232</v>
      </c>
      <c r="B127" s="64" t="s">
        <v>233</v>
      </c>
      <c r="C127" s="37">
        <v>4301060309</v>
      </c>
      <c r="D127" s="454">
        <v>4680115880238</v>
      </c>
      <c r="E127" s="454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56"/>
      <c r="Q127" s="456"/>
      <c r="R127" s="456"/>
      <c r="S127" s="457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27" customHeight="1" x14ac:dyDescent="0.25">
      <c r="A128" s="64" t="s">
        <v>234</v>
      </c>
      <c r="B128" s="64" t="s">
        <v>235</v>
      </c>
      <c r="C128" s="37">
        <v>4301060351</v>
      </c>
      <c r="D128" s="454">
        <v>4680115881464</v>
      </c>
      <c r="E128" s="45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81</v>
      </c>
      <c r="L128" s="39" t="s">
        <v>141</v>
      </c>
      <c r="M128" s="39"/>
      <c r="N128" s="38">
        <v>30</v>
      </c>
      <c r="O128" s="5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56"/>
      <c r="Q128" s="456"/>
      <c r="R128" s="456"/>
      <c r="S128" s="457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x14ac:dyDescent="0.2">
      <c r="A129" s="462"/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3"/>
      <c r="O129" s="459" t="s">
        <v>43</v>
      </c>
      <c r="P129" s="460"/>
      <c r="Q129" s="460"/>
      <c r="R129" s="460"/>
      <c r="S129" s="460"/>
      <c r="T129" s="460"/>
      <c r="U129" s="461"/>
      <c r="V129" s="43" t="s">
        <v>42</v>
      </c>
      <c r="W129" s="44">
        <f>IFERROR(W124/H124,"0")+IFERROR(W125/H125,"0")+IFERROR(W126/H126,"0")+IFERROR(W127/H127,"0")+IFERROR(W128/H128,"0")</f>
        <v>0</v>
      </c>
      <c r="X129" s="44">
        <f>IFERROR(X124/H124,"0")+IFERROR(X125/H125,"0")+IFERROR(X126/H126,"0")+IFERROR(X127/H127,"0")+IFERROR(X128/H128,"0")</f>
        <v>0</v>
      </c>
      <c r="Y129" s="44">
        <f>IFERROR(IF(Y124="",0,Y124),"0")+IFERROR(IF(Y125="",0,Y125),"0")+IFERROR(IF(Y126="",0,Y126),"0")+IFERROR(IF(Y127="",0,Y127),"0")+IFERROR(IF(Y128="",0,Y128),"0")</f>
        <v>0</v>
      </c>
      <c r="Z129" s="68"/>
      <c r="AA129" s="68"/>
    </row>
    <row r="130" spans="1:67" x14ac:dyDescent="0.2">
      <c r="A130" s="462"/>
      <c r="B130" s="462"/>
      <c r="C130" s="462"/>
      <c r="D130" s="462"/>
      <c r="E130" s="462"/>
      <c r="F130" s="462"/>
      <c r="G130" s="462"/>
      <c r="H130" s="462"/>
      <c r="I130" s="462"/>
      <c r="J130" s="462"/>
      <c r="K130" s="462"/>
      <c r="L130" s="462"/>
      <c r="M130" s="462"/>
      <c r="N130" s="463"/>
      <c r="O130" s="459" t="s">
        <v>43</v>
      </c>
      <c r="P130" s="460"/>
      <c r="Q130" s="460"/>
      <c r="R130" s="460"/>
      <c r="S130" s="460"/>
      <c r="T130" s="460"/>
      <c r="U130" s="461"/>
      <c r="V130" s="43" t="s">
        <v>0</v>
      </c>
      <c r="W130" s="44">
        <f>IFERROR(SUM(W124:W128),"0")</f>
        <v>0</v>
      </c>
      <c r="X130" s="44">
        <f>IFERROR(SUM(X124:X128),"0")</f>
        <v>0</v>
      </c>
      <c r="Y130" s="43"/>
      <c r="Z130" s="68"/>
      <c r="AA130" s="68"/>
    </row>
    <row r="131" spans="1:67" ht="16.5" customHeight="1" x14ac:dyDescent="0.25">
      <c r="A131" s="452" t="s">
        <v>236</v>
      </c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66"/>
      <c r="AA131" s="66"/>
    </row>
    <row r="132" spans="1:67" ht="14.25" customHeight="1" x14ac:dyDescent="0.25">
      <c r="A132" s="453" t="s">
        <v>85</v>
      </c>
      <c r="B132" s="453"/>
      <c r="C132" s="453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3"/>
      <c r="P132" s="453"/>
      <c r="Q132" s="453"/>
      <c r="R132" s="453"/>
      <c r="S132" s="453"/>
      <c r="T132" s="453"/>
      <c r="U132" s="453"/>
      <c r="V132" s="453"/>
      <c r="W132" s="453"/>
      <c r="X132" s="453"/>
      <c r="Y132" s="453"/>
      <c r="Z132" s="67"/>
      <c r="AA132" s="67"/>
    </row>
    <row r="133" spans="1:67" ht="27" customHeight="1" x14ac:dyDescent="0.25">
      <c r="A133" s="64" t="s">
        <v>237</v>
      </c>
      <c r="B133" s="64" t="s">
        <v>238</v>
      </c>
      <c r="C133" s="37">
        <v>4301051612</v>
      </c>
      <c r="D133" s="454">
        <v>4607091385168</v>
      </c>
      <c r="E133" s="45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122</v>
      </c>
      <c r="L133" s="39" t="s">
        <v>80</v>
      </c>
      <c r="M133" s="39"/>
      <c r="N133" s="38">
        <v>45</v>
      </c>
      <c r="O133" s="5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456"/>
      <c r="Q133" s="456"/>
      <c r="R133" s="456"/>
      <c r="S133" s="457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27" customHeight="1" x14ac:dyDescent="0.25">
      <c r="A134" s="64" t="s">
        <v>237</v>
      </c>
      <c r="B134" s="64" t="s">
        <v>239</v>
      </c>
      <c r="C134" s="37">
        <v>4301051360</v>
      </c>
      <c r="D134" s="454">
        <v>4607091385168</v>
      </c>
      <c r="E134" s="45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122</v>
      </c>
      <c r="L134" s="39" t="s">
        <v>141</v>
      </c>
      <c r="M134" s="39"/>
      <c r="N134" s="38">
        <v>45</v>
      </c>
      <c r="O134" s="5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6"/>
      <c r="Q134" s="456"/>
      <c r="R134" s="456"/>
      <c r="S134" s="45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240</v>
      </c>
      <c r="B135" s="64" t="s">
        <v>241</v>
      </c>
      <c r="C135" s="37">
        <v>4301051362</v>
      </c>
      <c r="D135" s="454">
        <v>4607091383256</v>
      </c>
      <c r="E135" s="454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81</v>
      </c>
      <c r="L135" s="39" t="s">
        <v>141</v>
      </c>
      <c r="M135" s="39"/>
      <c r="N135" s="38">
        <v>45</v>
      </c>
      <c r="O135" s="5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56"/>
      <c r="Q135" s="456"/>
      <c r="R135" s="456"/>
      <c r="S135" s="45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4301051358</v>
      </c>
      <c r="D136" s="454">
        <v>4607091385748</v>
      </c>
      <c r="E136" s="454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5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56"/>
      <c r="Q136" s="456"/>
      <c r="R136" s="456"/>
      <c r="S136" s="45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4301051738</v>
      </c>
      <c r="D137" s="454">
        <v>4680115884533</v>
      </c>
      <c r="E137" s="454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81</v>
      </c>
      <c r="L137" s="39" t="s">
        <v>80</v>
      </c>
      <c r="M137" s="39"/>
      <c r="N137" s="38">
        <v>45</v>
      </c>
      <c r="O137" s="53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56"/>
      <c r="Q137" s="456"/>
      <c r="R137" s="456"/>
      <c r="S137" s="45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x14ac:dyDescent="0.2">
      <c r="A138" s="462"/>
      <c r="B138" s="462"/>
      <c r="C138" s="462"/>
      <c r="D138" s="462"/>
      <c r="E138" s="462"/>
      <c r="F138" s="462"/>
      <c r="G138" s="462"/>
      <c r="H138" s="462"/>
      <c r="I138" s="462"/>
      <c r="J138" s="462"/>
      <c r="K138" s="462"/>
      <c r="L138" s="462"/>
      <c r="M138" s="462"/>
      <c r="N138" s="463"/>
      <c r="O138" s="459" t="s">
        <v>43</v>
      </c>
      <c r="P138" s="460"/>
      <c r="Q138" s="460"/>
      <c r="R138" s="460"/>
      <c r="S138" s="460"/>
      <c r="T138" s="460"/>
      <c r="U138" s="461"/>
      <c r="V138" s="43" t="s">
        <v>42</v>
      </c>
      <c r="W138" s="44">
        <f>IFERROR(W133/H133,"0")+IFERROR(W134/H134,"0")+IFERROR(W135/H135,"0")+IFERROR(W136/H136,"0")+IFERROR(W137/H137,"0")</f>
        <v>0</v>
      </c>
      <c r="X138" s="44">
        <f>IFERROR(X133/H133,"0")+IFERROR(X134/H134,"0")+IFERROR(X135/H135,"0")+IFERROR(X136/H136,"0")+IFERROR(X137/H137,"0")</f>
        <v>0</v>
      </c>
      <c r="Y138" s="44">
        <f>IFERROR(IF(Y133="",0,Y133),"0")+IFERROR(IF(Y134="",0,Y134),"0")+IFERROR(IF(Y135="",0,Y135),"0")+IFERROR(IF(Y136="",0,Y136),"0")+IFERROR(IF(Y137="",0,Y137),"0")</f>
        <v>0</v>
      </c>
      <c r="Z138" s="68"/>
      <c r="AA138" s="68"/>
    </row>
    <row r="139" spans="1:67" x14ac:dyDescent="0.2">
      <c r="A139" s="462"/>
      <c r="B139" s="462"/>
      <c r="C139" s="462"/>
      <c r="D139" s="462"/>
      <c r="E139" s="462"/>
      <c r="F139" s="462"/>
      <c r="G139" s="462"/>
      <c r="H139" s="462"/>
      <c r="I139" s="462"/>
      <c r="J139" s="462"/>
      <c r="K139" s="462"/>
      <c r="L139" s="462"/>
      <c r="M139" s="462"/>
      <c r="N139" s="463"/>
      <c r="O139" s="459" t="s">
        <v>43</v>
      </c>
      <c r="P139" s="460"/>
      <c r="Q139" s="460"/>
      <c r="R139" s="460"/>
      <c r="S139" s="460"/>
      <c r="T139" s="460"/>
      <c r="U139" s="461"/>
      <c r="V139" s="43" t="s">
        <v>0</v>
      </c>
      <c r="W139" s="44">
        <f>IFERROR(SUM(W133:W137),"0")</f>
        <v>0</v>
      </c>
      <c r="X139" s="44">
        <f>IFERROR(SUM(X133:X137),"0")</f>
        <v>0</v>
      </c>
      <c r="Y139" s="43"/>
      <c r="Z139" s="68"/>
      <c r="AA139" s="68"/>
    </row>
    <row r="140" spans="1:67" ht="27.75" customHeight="1" x14ac:dyDescent="0.2">
      <c r="A140" s="451" t="s">
        <v>246</v>
      </c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1"/>
      <c r="O140" s="451"/>
      <c r="P140" s="451"/>
      <c r="Q140" s="451"/>
      <c r="R140" s="451"/>
      <c r="S140" s="451"/>
      <c r="T140" s="451"/>
      <c r="U140" s="451"/>
      <c r="V140" s="451"/>
      <c r="W140" s="451"/>
      <c r="X140" s="451"/>
      <c r="Y140" s="451"/>
      <c r="Z140" s="55"/>
      <c r="AA140" s="55"/>
    </row>
    <row r="141" spans="1:67" ht="16.5" customHeight="1" x14ac:dyDescent="0.25">
      <c r="A141" s="452" t="s">
        <v>247</v>
      </c>
      <c r="B141" s="452"/>
      <c r="C141" s="452"/>
      <c r="D141" s="452"/>
      <c r="E141" s="452"/>
      <c r="F141" s="452"/>
      <c r="G141" s="452"/>
      <c r="H141" s="452"/>
      <c r="I141" s="452"/>
      <c r="J141" s="452"/>
      <c r="K141" s="452"/>
      <c r="L141" s="452"/>
      <c r="M141" s="452"/>
      <c r="N141" s="452"/>
      <c r="O141" s="452"/>
      <c r="P141" s="452"/>
      <c r="Q141" s="452"/>
      <c r="R141" s="452"/>
      <c r="S141" s="452"/>
      <c r="T141" s="452"/>
      <c r="U141" s="452"/>
      <c r="V141" s="452"/>
      <c r="W141" s="452"/>
      <c r="X141" s="452"/>
      <c r="Y141" s="452"/>
      <c r="Z141" s="66"/>
      <c r="AA141" s="66"/>
    </row>
    <row r="142" spans="1:67" ht="14.25" customHeight="1" x14ac:dyDescent="0.25">
      <c r="A142" s="453" t="s">
        <v>126</v>
      </c>
      <c r="B142" s="453"/>
      <c r="C142" s="453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3"/>
      <c r="P142" s="453"/>
      <c r="Q142" s="453"/>
      <c r="R142" s="453"/>
      <c r="S142" s="453"/>
      <c r="T142" s="453"/>
      <c r="U142" s="453"/>
      <c r="V142" s="453"/>
      <c r="W142" s="453"/>
      <c r="X142" s="453"/>
      <c r="Y142" s="453"/>
      <c r="Z142" s="67"/>
      <c r="AA142" s="67"/>
    </row>
    <row r="143" spans="1:67" ht="27" customHeight="1" x14ac:dyDescent="0.25">
      <c r="A143" s="64" t="s">
        <v>248</v>
      </c>
      <c r="B143" s="64" t="s">
        <v>249</v>
      </c>
      <c r="C143" s="37">
        <v>4301011223</v>
      </c>
      <c r="D143" s="454">
        <v>4607091383423</v>
      </c>
      <c r="E143" s="454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122</v>
      </c>
      <c r="L143" s="39" t="s">
        <v>141</v>
      </c>
      <c r="M143" s="39"/>
      <c r="N143" s="38">
        <v>35</v>
      </c>
      <c r="O143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56"/>
      <c r="Q143" s="456"/>
      <c r="R143" s="456"/>
      <c r="S143" s="457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27" customHeight="1" x14ac:dyDescent="0.25">
      <c r="A144" s="64" t="s">
        <v>250</v>
      </c>
      <c r="B144" s="64" t="s">
        <v>251</v>
      </c>
      <c r="C144" s="37">
        <v>4301011876</v>
      </c>
      <c r="D144" s="454">
        <v>4680115885707</v>
      </c>
      <c r="E144" s="454"/>
      <c r="F144" s="63">
        <v>0.9</v>
      </c>
      <c r="G144" s="38">
        <v>10</v>
      </c>
      <c r="H144" s="63">
        <v>9</v>
      </c>
      <c r="I144" s="63">
        <v>9.48</v>
      </c>
      <c r="J144" s="38">
        <v>56</v>
      </c>
      <c r="K144" s="38" t="s">
        <v>122</v>
      </c>
      <c r="L144" s="39" t="s">
        <v>121</v>
      </c>
      <c r="M144" s="39"/>
      <c r="N144" s="38">
        <v>31</v>
      </c>
      <c r="O144" s="538" t="s">
        <v>252</v>
      </c>
      <c r="P144" s="456"/>
      <c r="Q144" s="456"/>
      <c r="R144" s="456"/>
      <c r="S144" s="45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253</v>
      </c>
      <c r="B145" s="64" t="s">
        <v>254</v>
      </c>
      <c r="C145" s="37">
        <v>4301011878</v>
      </c>
      <c r="D145" s="454">
        <v>4680115885660</v>
      </c>
      <c r="E145" s="45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122</v>
      </c>
      <c r="L145" s="39" t="s">
        <v>80</v>
      </c>
      <c r="M145" s="39"/>
      <c r="N145" s="38">
        <v>35</v>
      </c>
      <c r="O145" s="539" t="s">
        <v>255</v>
      </c>
      <c r="P145" s="456"/>
      <c r="Q145" s="456"/>
      <c r="R145" s="456"/>
      <c r="S145" s="45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256</v>
      </c>
      <c r="B146" s="64" t="s">
        <v>257</v>
      </c>
      <c r="C146" s="37">
        <v>4301011879</v>
      </c>
      <c r="D146" s="454">
        <v>4680115885691</v>
      </c>
      <c r="E146" s="45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30</v>
      </c>
      <c r="O146" s="540" t="s">
        <v>258</v>
      </c>
      <c r="P146" s="456"/>
      <c r="Q146" s="456"/>
      <c r="R146" s="456"/>
      <c r="S146" s="45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3"/>
      <c r="O147" s="459" t="s">
        <v>43</v>
      </c>
      <c r="P147" s="460"/>
      <c r="Q147" s="460"/>
      <c r="R147" s="460"/>
      <c r="S147" s="460"/>
      <c r="T147" s="460"/>
      <c r="U147" s="461"/>
      <c r="V147" s="43" t="s">
        <v>42</v>
      </c>
      <c r="W147" s="44">
        <f>IFERROR(W143/H143,"0")+IFERROR(W144/H144,"0")+IFERROR(W145/H145,"0")+IFERROR(W146/H146,"0")</f>
        <v>0</v>
      </c>
      <c r="X147" s="44">
        <f>IFERROR(X143/H143,"0")+IFERROR(X144/H144,"0")+IFERROR(X145/H145,"0")+IFERROR(X146/H146,"0")</f>
        <v>0</v>
      </c>
      <c r="Y147" s="44">
        <f>IFERROR(IF(Y143="",0,Y143),"0")+IFERROR(IF(Y144="",0,Y144),"0")+IFERROR(IF(Y145="",0,Y145),"0")+IFERROR(IF(Y146="",0,Y146),"0")</f>
        <v>0</v>
      </c>
      <c r="Z147" s="68"/>
      <c r="AA147" s="68"/>
    </row>
    <row r="148" spans="1:67" x14ac:dyDescent="0.2">
      <c r="A148" s="462"/>
      <c r="B148" s="462"/>
      <c r="C148" s="462"/>
      <c r="D148" s="462"/>
      <c r="E148" s="462"/>
      <c r="F148" s="462"/>
      <c r="G148" s="462"/>
      <c r="H148" s="462"/>
      <c r="I148" s="462"/>
      <c r="J148" s="462"/>
      <c r="K148" s="462"/>
      <c r="L148" s="462"/>
      <c r="M148" s="462"/>
      <c r="N148" s="463"/>
      <c r="O148" s="459" t="s">
        <v>43</v>
      </c>
      <c r="P148" s="460"/>
      <c r="Q148" s="460"/>
      <c r="R148" s="460"/>
      <c r="S148" s="460"/>
      <c r="T148" s="460"/>
      <c r="U148" s="461"/>
      <c r="V148" s="43" t="s">
        <v>0</v>
      </c>
      <c r="W148" s="44">
        <f>IFERROR(SUM(W143:W146),"0")</f>
        <v>0</v>
      </c>
      <c r="X148" s="44">
        <f>IFERROR(SUM(X143:X146),"0")</f>
        <v>0</v>
      </c>
      <c r="Y148" s="43"/>
      <c r="Z148" s="68"/>
      <c r="AA148" s="68"/>
    </row>
    <row r="149" spans="1:67" ht="16.5" customHeight="1" x14ac:dyDescent="0.25">
      <c r="A149" s="452" t="s">
        <v>259</v>
      </c>
      <c r="B149" s="452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2"/>
      <c r="X149" s="452"/>
      <c r="Y149" s="452"/>
      <c r="Z149" s="66"/>
      <c r="AA149" s="66"/>
    </row>
    <row r="150" spans="1:67" ht="14.25" customHeight="1" x14ac:dyDescent="0.25">
      <c r="A150" s="453" t="s">
        <v>77</v>
      </c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3"/>
      <c r="P150" s="453"/>
      <c r="Q150" s="453"/>
      <c r="R150" s="453"/>
      <c r="S150" s="453"/>
      <c r="T150" s="453"/>
      <c r="U150" s="453"/>
      <c r="V150" s="453"/>
      <c r="W150" s="453"/>
      <c r="X150" s="453"/>
      <c r="Y150" s="453"/>
      <c r="Z150" s="67"/>
      <c r="AA150" s="67"/>
    </row>
    <row r="151" spans="1:67" ht="27" customHeight="1" x14ac:dyDescent="0.25">
      <c r="A151" s="64" t="s">
        <v>260</v>
      </c>
      <c r="B151" s="64" t="s">
        <v>261</v>
      </c>
      <c r="C151" s="37">
        <v>4301031191</v>
      </c>
      <c r="D151" s="454">
        <v>4680115880993</v>
      </c>
      <c r="E151" s="45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56"/>
      <c r="Q151" s="456"/>
      <c r="R151" s="456"/>
      <c r="S151" s="45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8" si="23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8" si="24">IFERROR(W151*I151/H151,"0")</f>
        <v>0</v>
      </c>
      <c r="BM151" s="80">
        <f t="shared" ref="BM151:BM158" si="25">IFERROR(X151*I151/H151,"0")</f>
        <v>0</v>
      </c>
      <c r="BN151" s="80">
        <f t="shared" ref="BN151:BN158" si="26">IFERROR(1/J151*(W151/H151),"0")</f>
        <v>0</v>
      </c>
      <c r="BO151" s="80">
        <f t="shared" ref="BO151:BO158" si="27">IFERROR(1/J151*(X151/H151),"0")</f>
        <v>0</v>
      </c>
    </row>
    <row r="152" spans="1:67" ht="27" customHeight="1" x14ac:dyDescent="0.25">
      <c r="A152" s="64" t="s">
        <v>262</v>
      </c>
      <c r="B152" s="64" t="s">
        <v>263</v>
      </c>
      <c r="C152" s="37">
        <v>4301031204</v>
      </c>
      <c r="D152" s="454">
        <v>4680115881761</v>
      </c>
      <c r="E152" s="45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56"/>
      <c r="Q152" s="456"/>
      <c r="R152" s="456"/>
      <c r="S152" s="45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3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4"/>
        <v>0</v>
      </c>
      <c r="BM152" s="80">
        <f t="shared" si="25"/>
        <v>0</v>
      </c>
      <c r="BN152" s="80">
        <f t="shared" si="26"/>
        <v>0</v>
      </c>
      <c r="BO152" s="80">
        <f t="shared" si="27"/>
        <v>0</v>
      </c>
    </row>
    <row r="153" spans="1:67" ht="27" customHeight="1" x14ac:dyDescent="0.25">
      <c r="A153" s="64" t="s">
        <v>264</v>
      </c>
      <c r="B153" s="64" t="s">
        <v>265</v>
      </c>
      <c r="C153" s="37">
        <v>4301031201</v>
      </c>
      <c r="D153" s="454">
        <v>4680115881563</v>
      </c>
      <c r="E153" s="45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56"/>
      <c r="Q153" s="456"/>
      <c r="R153" s="456"/>
      <c r="S153" s="45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266</v>
      </c>
      <c r="B154" s="64" t="s">
        <v>267</v>
      </c>
      <c r="C154" s="37">
        <v>4301031199</v>
      </c>
      <c r="D154" s="454">
        <v>4680115880986</v>
      </c>
      <c r="E154" s="45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5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56"/>
      <c r="Q154" s="456"/>
      <c r="R154" s="456"/>
      <c r="S154" s="45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4301031205</v>
      </c>
      <c r="D155" s="454">
        <v>4680115881785</v>
      </c>
      <c r="E155" s="454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6"/>
      <c r="Q155" s="456"/>
      <c r="R155" s="456"/>
      <c r="S155" s="45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4301031202</v>
      </c>
      <c r="D156" s="454">
        <v>4680115881679</v>
      </c>
      <c r="E156" s="454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6"/>
      <c r="Q156" s="456"/>
      <c r="R156" s="456"/>
      <c r="S156" s="45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4301031158</v>
      </c>
      <c r="D157" s="454">
        <v>4680115880191</v>
      </c>
      <c r="E157" s="454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6"/>
      <c r="Q157" s="456"/>
      <c r="R157" s="456"/>
      <c r="S157" s="45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16.5" customHeight="1" x14ac:dyDescent="0.25">
      <c r="A158" s="64" t="s">
        <v>274</v>
      </c>
      <c r="B158" s="64" t="s">
        <v>275</v>
      </c>
      <c r="C158" s="37">
        <v>4301031245</v>
      </c>
      <c r="D158" s="454">
        <v>4680115883963</v>
      </c>
      <c r="E158" s="454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6"/>
      <c r="Q158" s="456"/>
      <c r="R158" s="456"/>
      <c r="S158" s="45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x14ac:dyDescent="0.2">
      <c r="A159" s="462"/>
      <c r="B159" s="462"/>
      <c r="C159" s="462"/>
      <c r="D159" s="462"/>
      <c r="E159" s="462"/>
      <c r="F159" s="462"/>
      <c r="G159" s="462"/>
      <c r="H159" s="462"/>
      <c r="I159" s="462"/>
      <c r="J159" s="462"/>
      <c r="K159" s="462"/>
      <c r="L159" s="462"/>
      <c r="M159" s="462"/>
      <c r="N159" s="463"/>
      <c r="O159" s="459" t="s">
        <v>43</v>
      </c>
      <c r="P159" s="460"/>
      <c r="Q159" s="460"/>
      <c r="R159" s="460"/>
      <c r="S159" s="460"/>
      <c r="T159" s="460"/>
      <c r="U159" s="461"/>
      <c r="V159" s="43" t="s">
        <v>42</v>
      </c>
      <c r="W159" s="44">
        <f>IFERROR(W151/H151,"0")+IFERROR(W152/H152,"0")+IFERROR(W153/H153,"0")+IFERROR(W154/H154,"0")+IFERROR(W155/H155,"0")+IFERROR(W156/H156,"0")+IFERROR(W157/H157,"0")+IFERROR(W158/H158,"0")</f>
        <v>0</v>
      </c>
      <c r="X159" s="44">
        <f>IFERROR(X151/H151,"0")+IFERROR(X152/H152,"0")+IFERROR(X153/H153,"0")+IFERROR(X154/H154,"0")+IFERROR(X155/H155,"0")+IFERROR(X156/H156,"0")+IFERROR(X157/H157,"0")+IFERROR(X158/H158,"0")</f>
        <v>0</v>
      </c>
      <c r="Y159" s="44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62"/>
      <c r="B160" s="462"/>
      <c r="C160" s="462"/>
      <c r="D160" s="462"/>
      <c r="E160" s="462"/>
      <c r="F160" s="462"/>
      <c r="G160" s="462"/>
      <c r="H160" s="462"/>
      <c r="I160" s="462"/>
      <c r="J160" s="462"/>
      <c r="K160" s="462"/>
      <c r="L160" s="462"/>
      <c r="M160" s="462"/>
      <c r="N160" s="463"/>
      <c r="O160" s="459" t="s">
        <v>43</v>
      </c>
      <c r="P160" s="460"/>
      <c r="Q160" s="460"/>
      <c r="R160" s="460"/>
      <c r="S160" s="460"/>
      <c r="T160" s="460"/>
      <c r="U160" s="461"/>
      <c r="V160" s="43" t="s">
        <v>0</v>
      </c>
      <c r="W160" s="44">
        <f>IFERROR(SUM(W151:W158),"0")</f>
        <v>0</v>
      </c>
      <c r="X160" s="44">
        <f>IFERROR(SUM(X151:X158),"0")</f>
        <v>0</v>
      </c>
      <c r="Y160" s="43"/>
      <c r="Z160" s="68"/>
      <c r="AA160" s="68"/>
    </row>
    <row r="161" spans="1:67" ht="16.5" customHeight="1" x14ac:dyDescent="0.25">
      <c r="A161" s="452" t="s">
        <v>276</v>
      </c>
      <c r="B161" s="452"/>
      <c r="C161" s="452"/>
      <c r="D161" s="452"/>
      <c r="E161" s="452"/>
      <c r="F161" s="452"/>
      <c r="G161" s="452"/>
      <c r="H161" s="452"/>
      <c r="I161" s="452"/>
      <c r="J161" s="452"/>
      <c r="K161" s="452"/>
      <c r="L161" s="452"/>
      <c r="M161" s="452"/>
      <c r="N161" s="452"/>
      <c r="O161" s="452"/>
      <c r="P161" s="452"/>
      <c r="Q161" s="452"/>
      <c r="R161" s="452"/>
      <c r="S161" s="452"/>
      <c r="T161" s="452"/>
      <c r="U161" s="452"/>
      <c r="V161" s="452"/>
      <c r="W161" s="452"/>
      <c r="X161" s="452"/>
      <c r="Y161" s="452"/>
      <c r="Z161" s="66"/>
      <c r="AA161" s="66"/>
    </row>
    <row r="162" spans="1:67" ht="14.25" customHeight="1" x14ac:dyDescent="0.25">
      <c r="A162" s="453" t="s">
        <v>126</v>
      </c>
      <c r="B162" s="453"/>
      <c r="C162" s="453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3"/>
      <c r="P162" s="453"/>
      <c r="Q162" s="453"/>
      <c r="R162" s="453"/>
      <c r="S162" s="453"/>
      <c r="T162" s="453"/>
      <c r="U162" s="453"/>
      <c r="V162" s="453"/>
      <c r="W162" s="453"/>
      <c r="X162" s="453"/>
      <c r="Y162" s="453"/>
      <c r="Z162" s="67"/>
      <c r="AA162" s="67"/>
    </row>
    <row r="163" spans="1:67" ht="16.5" customHeight="1" x14ac:dyDescent="0.25">
      <c r="A163" s="64" t="s">
        <v>277</v>
      </c>
      <c r="B163" s="64" t="s">
        <v>278</v>
      </c>
      <c r="C163" s="37">
        <v>4301011450</v>
      </c>
      <c r="D163" s="454">
        <v>4680115881402</v>
      </c>
      <c r="E163" s="45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122</v>
      </c>
      <c r="L163" s="39" t="s">
        <v>121</v>
      </c>
      <c r="M163" s="39"/>
      <c r="N163" s="38">
        <v>55</v>
      </c>
      <c r="O163" s="5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6"/>
      <c r="Q163" s="456"/>
      <c r="R163" s="456"/>
      <c r="S163" s="457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68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279</v>
      </c>
      <c r="B164" s="64" t="s">
        <v>280</v>
      </c>
      <c r="C164" s="37">
        <v>4301011454</v>
      </c>
      <c r="D164" s="454">
        <v>4680115881396</v>
      </c>
      <c r="E164" s="454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5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6"/>
      <c r="Q164" s="456"/>
      <c r="R164" s="456"/>
      <c r="S164" s="45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62"/>
      <c r="B165" s="462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  <c r="O165" s="459" t="s">
        <v>43</v>
      </c>
      <c r="P165" s="460"/>
      <c r="Q165" s="460"/>
      <c r="R165" s="460"/>
      <c r="S165" s="460"/>
      <c r="T165" s="460"/>
      <c r="U165" s="461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62"/>
      <c r="B166" s="462"/>
      <c r="C166" s="462"/>
      <c r="D166" s="462"/>
      <c r="E166" s="462"/>
      <c r="F166" s="462"/>
      <c r="G166" s="462"/>
      <c r="H166" s="462"/>
      <c r="I166" s="462"/>
      <c r="J166" s="462"/>
      <c r="K166" s="462"/>
      <c r="L166" s="462"/>
      <c r="M166" s="462"/>
      <c r="N166" s="463"/>
      <c r="O166" s="459" t="s">
        <v>43</v>
      </c>
      <c r="P166" s="460"/>
      <c r="Q166" s="460"/>
      <c r="R166" s="460"/>
      <c r="S166" s="460"/>
      <c r="T166" s="460"/>
      <c r="U166" s="461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53" t="s">
        <v>118</v>
      </c>
      <c r="B167" s="453"/>
      <c r="C167" s="453"/>
      <c r="D167" s="453"/>
      <c r="E167" s="453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3"/>
      <c r="Q167" s="453"/>
      <c r="R167" s="453"/>
      <c r="S167" s="453"/>
      <c r="T167" s="453"/>
      <c r="U167" s="453"/>
      <c r="V167" s="453"/>
      <c r="W167" s="453"/>
      <c r="X167" s="453"/>
      <c r="Y167" s="453"/>
      <c r="Z167" s="67"/>
      <c r="AA167" s="67"/>
    </row>
    <row r="168" spans="1:67" ht="16.5" customHeight="1" x14ac:dyDescent="0.25">
      <c r="A168" s="64" t="s">
        <v>281</v>
      </c>
      <c r="B168" s="64" t="s">
        <v>282</v>
      </c>
      <c r="C168" s="37">
        <v>4301020262</v>
      </c>
      <c r="D168" s="454">
        <v>4680115882935</v>
      </c>
      <c r="E168" s="45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122</v>
      </c>
      <c r="L168" s="39" t="s">
        <v>141</v>
      </c>
      <c r="M168" s="39"/>
      <c r="N168" s="38">
        <v>50</v>
      </c>
      <c r="O168" s="5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6"/>
      <c r="Q168" s="456"/>
      <c r="R168" s="456"/>
      <c r="S168" s="45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0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283</v>
      </c>
      <c r="B169" s="64" t="s">
        <v>284</v>
      </c>
      <c r="C169" s="37">
        <v>4301020220</v>
      </c>
      <c r="D169" s="454">
        <v>4680115880764</v>
      </c>
      <c r="E169" s="454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121</v>
      </c>
      <c r="M169" s="39"/>
      <c r="N169" s="38">
        <v>50</v>
      </c>
      <c r="O169" s="5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6"/>
      <c r="Q169" s="456"/>
      <c r="R169" s="456"/>
      <c r="S169" s="45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62"/>
      <c r="B170" s="462"/>
      <c r="C170" s="462"/>
      <c r="D170" s="462"/>
      <c r="E170" s="462"/>
      <c r="F170" s="462"/>
      <c r="G170" s="462"/>
      <c r="H170" s="462"/>
      <c r="I170" s="462"/>
      <c r="J170" s="462"/>
      <c r="K170" s="462"/>
      <c r="L170" s="462"/>
      <c r="M170" s="462"/>
      <c r="N170" s="463"/>
      <c r="O170" s="459" t="s">
        <v>43</v>
      </c>
      <c r="P170" s="460"/>
      <c r="Q170" s="460"/>
      <c r="R170" s="460"/>
      <c r="S170" s="460"/>
      <c r="T170" s="460"/>
      <c r="U170" s="46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62"/>
      <c r="B171" s="462"/>
      <c r="C171" s="462"/>
      <c r="D171" s="462"/>
      <c r="E171" s="462"/>
      <c r="F171" s="462"/>
      <c r="G171" s="462"/>
      <c r="H171" s="462"/>
      <c r="I171" s="462"/>
      <c r="J171" s="462"/>
      <c r="K171" s="462"/>
      <c r="L171" s="462"/>
      <c r="M171" s="462"/>
      <c r="N171" s="463"/>
      <c r="O171" s="459" t="s">
        <v>43</v>
      </c>
      <c r="P171" s="460"/>
      <c r="Q171" s="460"/>
      <c r="R171" s="460"/>
      <c r="S171" s="460"/>
      <c r="T171" s="460"/>
      <c r="U171" s="46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53" t="s">
        <v>77</v>
      </c>
      <c r="B172" s="453"/>
      <c r="C172" s="453"/>
      <c r="D172" s="453"/>
      <c r="E172" s="453"/>
      <c r="F172" s="453"/>
      <c r="G172" s="453"/>
      <c r="H172" s="453"/>
      <c r="I172" s="453"/>
      <c r="J172" s="453"/>
      <c r="K172" s="453"/>
      <c r="L172" s="453"/>
      <c r="M172" s="453"/>
      <c r="N172" s="453"/>
      <c r="O172" s="453"/>
      <c r="P172" s="453"/>
      <c r="Q172" s="453"/>
      <c r="R172" s="453"/>
      <c r="S172" s="453"/>
      <c r="T172" s="453"/>
      <c r="U172" s="453"/>
      <c r="V172" s="453"/>
      <c r="W172" s="453"/>
      <c r="X172" s="453"/>
      <c r="Y172" s="453"/>
      <c r="Z172" s="67"/>
      <c r="AA172" s="67"/>
    </row>
    <row r="173" spans="1:67" ht="27" customHeight="1" x14ac:dyDescent="0.25">
      <c r="A173" s="64" t="s">
        <v>285</v>
      </c>
      <c r="B173" s="64" t="s">
        <v>286</v>
      </c>
      <c r="C173" s="37">
        <v>4301031224</v>
      </c>
      <c r="D173" s="454">
        <v>4680115882683</v>
      </c>
      <c r="E173" s="454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6"/>
      <c r="Q173" s="456"/>
      <c r="R173" s="456"/>
      <c r="S173" s="457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ref="X173:X180" si="28"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 t="shared" ref="BL173:BL180" si="29">IFERROR(W173*I173/H173,"0")</f>
        <v>0</v>
      </c>
      <c r="BM173" s="80">
        <f t="shared" ref="BM173:BM180" si="30">IFERROR(X173*I173/H173,"0")</f>
        <v>0</v>
      </c>
      <c r="BN173" s="80">
        <f t="shared" ref="BN173:BN180" si="31">IFERROR(1/J173*(W173/H173),"0")</f>
        <v>0</v>
      </c>
      <c r="BO173" s="80">
        <f t="shared" ref="BO173:BO180" si="32">IFERROR(1/J173*(X173/H173),"0")</f>
        <v>0</v>
      </c>
    </row>
    <row r="174" spans="1:67" ht="27" customHeight="1" x14ac:dyDescent="0.25">
      <c r="A174" s="64" t="s">
        <v>287</v>
      </c>
      <c r="B174" s="64" t="s">
        <v>288</v>
      </c>
      <c r="C174" s="37">
        <v>4301031230</v>
      </c>
      <c r="D174" s="454">
        <v>4680115882690</v>
      </c>
      <c r="E174" s="45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6"/>
      <c r="Q174" s="456"/>
      <c r="R174" s="456"/>
      <c r="S174" s="457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28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si="29"/>
        <v>0</v>
      </c>
      <c r="BM174" s="80">
        <f t="shared" si="30"/>
        <v>0</v>
      </c>
      <c r="BN174" s="80">
        <f t="shared" si="31"/>
        <v>0</v>
      </c>
      <c r="BO174" s="80">
        <f t="shared" si="32"/>
        <v>0</v>
      </c>
    </row>
    <row r="175" spans="1:67" ht="27" customHeight="1" x14ac:dyDescent="0.25">
      <c r="A175" s="64" t="s">
        <v>289</v>
      </c>
      <c r="B175" s="64" t="s">
        <v>290</v>
      </c>
      <c r="C175" s="37">
        <v>4301031220</v>
      </c>
      <c r="D175" s="454">
        <v>4680115882669</v>
      </c>
      <c r="E175" s="45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6"/>
      <c r="Q175" s="456"/>
      <c r="R175" s="456"/>
      <c r="S175" s="45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291</v>
      </c>
      <c r="B176" s="64" t="s">
        <v>292</v>
      </c>
      <c r="C176" s="37">
        <v>4301031221</v>
      </c>
      <c r="D176" s="454">
        <v>4680115882676</v>
      </c>
      <c r="E176" s="45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6"/>
      <c r="Q176" s="456"/>
      <c r="R176" s="456"/>
      <c r="S176" s="45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293</v>
      </c>
      <c r="B177" s="64" t="s">
        <v>294</v>
      </c>
      <c r="C177" s="37">
        <v>4301031223</v>
      </c>
      <c r="D177" s="454">
        <v>4680115884014</v>
      </c>
      <c r="E177" s="454"/>
      <c r="F177" s="63">
        <v>0.3</v>
      </c>
      <c r="G177" s="38">
        <v>6</v>
      </c>
      <c r="H177" s="63">
        <v>1.8</v>
      </c>
      <c r="I177" s="63">
        <v>1.93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5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456"/>
      <c r="Q177" s="456"/>
      <c r="R177" s="456"/>
      <c r="S177" s="45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4301031222</v>
      </c>
      <c r="D178" s="454">
        <v>4680115884007</v>
      </c>
      <c r="E178" s="454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456"/>
      <c r="Q178" s="456"/>
      <c r="R178" s="456"/>
      <c r="S178" s="45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4301031229</v>
      </c>
      <c r="D179" s="454">
        <v>4680115884038</v>
      </c>
      <c r="E179" s="454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56"/>
      <c r="Q179" s="456"/>
      <c r="R179" s="456"/>
      <c r="S179" s="45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4301031225</v>
      </c>
      <c r="D180" s="454">
        <v>4680115884021</v>
      </c>
      <c r="E180" s="454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456"/>
      <c r="Q180" s="456"/>
      <c r="R180" s="456"/>
      <c r="S180" s="45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x14ac:dyDescent="0.2">
      <c r="A181" s="462"/>
      <c r="B181" s="462"/>
      <c r="C181" s="462"/>
      <c r="D181" s="462"/>
      <c r="E181" s="462"/>
      <c r="F181" s="462"/>
      <c r="G181" s="462"/>
      <c r="H181" s="462"/>
      <c r="I181" s="462"/>
      <c r="J181" s="462"/>
      <c r="K181" s="462"/>
      <c r="L181" s="462"/>
      <c r="M181" s="462"/>
      <c r="N181" s="463"/>
      <c r="O181" s="459" t="s">
        <v>43</v>
      </c>
      <c r="P181" s="460"/>
      <c r="Q181" s="460"/>
      <c r="R181" s="460"/>
      <c r="S181" s="460"/>
      <c r="T181" s="460"/>
      <c r="U181" s="461"/>
      <c r="V181" s="43" t="s">
        <v>42</v>
      </c>
      <c r="W181" s="44">
        <f>IFERROR(W173/H173,"0")+IFERROR(W174/H174,"0")+IFERROR(W175/H175,"0")+IFERROR(W176/H176,"0")+IFERROR(W177/H177,"0")+IFERROR(W178/H178,"0")+IFERROR(W179/H179,"0")+IFERROR(W180/H180,"0")</f>
        <v>0</v>
      </c>
      <c r="X181" s="44">
        <f>IFERROR(X173/H173,"0")+IFERROR(X174/H174,"0")+IFERROR(X175/H175,"0")+IFERROR(X176/H176,"0")+IFERROR(X177/H177,"0")+IFERROR(X178/H178,"0")+IFERROR(X179/H179,"0")+IFERROR(X180/H180,"0")</f>
        <v>0</v>
      </c>
      <c r="Y181" s="44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8"/>
      <c r="AA181" s="68"/>
    </row>
    <row r="182" spans="1:67" x14ac:dyDescent="0.2">
      <c r="A182" s="462"/>
      <c r="B182" s="462"/>
      <c r="C182" s="462"/>
      <c r="D182" s="462"/>
      <c r="E182" s="462"/>
      <c r="F182" s="462"/>
      <c r="G182" s="462"/>
      <c r="H182" s="462"/>
      <c r="I182" s="462"/>
      <c r="J182" s="462"/>
      <c r="K182" s="462"/>
      <c r="L182" s="462"/>
      <c r="M182" s="462"/>
      <c r="N182" s="463"/>
      <c r="O182" s="459" t="s">
        <v>43</v>
      </c>
      <c r="P182" s="460"/>
      <c r="Q182" s="460"/>
      <c r="R182" s="460"/>
      <c r="S182" s="460"/>
      <c r="T182" s="460"/>
      <c r="U182" s="461"/>
      <c r="V182" s="43" t="s">
        <v>0</v>
      </c>
      <c r="W182" s="44">
        <f>IFERROR(SUM(W173:W180),"0")</f>
        <v>0</v>
      </c>
      <c r="X182" s="44">
        <f>IFERROR(SUM(X173:X180),"0")</f>
        <v>0</v>
      </c>
      <c r="Y182" s="43"/>
      <c r="Z182" s="68"/>
      <c r="AA182" s="68"/>
    </row>
    <row r="183" spans="1:67" ht="14.25" customHeight="1" x14ac:dyDescent="0.25">
      <c r="A183" s="453" t="s">
        <v>85</v>
      </c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67"/>
      <c r="AA183" s="67"/>
    </row>
    <row r="184" spans="1:67" ht="27" customHeight="1" x14ac:dyDescent="0.25">
      <c r="A184" s="64" t="s">
        <v>301</v>
      </c>
      <c r="B184" s="64" t="s">
        <v>302</v>
      </c>
      <c r="C184" s="37">
        <v>4301051409</v>
      </c>
      <c r="D184" s="454">
        <v>4680115881556</v>
      </c>
      <c r="E184" s="454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122</v>
      </c>
      <c r="L184" s="39" t="s">
        <v>141</v>
      </c>
      <c r="M184" s="39"/>
      <c r="N184" s="38">
        <v>45</v>
      </c>
      <c r="O1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56"/>
      <c r="Q184" s="456"/>
      <c r="R184" s="456"/>
      <c r="S184" s="45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ref="X184:X200" si="33">IFERROR(IF(W184="",0,CEILING((W184/$H184),1)*$H184),"")</f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ref="BL184:BL200" si="34">IFERROR(W184*I184/H184,"0")</f>
        <v>0</v>
      </c>
      <c r="BM184" s="80">
        <f t="shared" ref="BM184:BM200" si="35">IFERROR(X184*I184/H184,"0")</f>
        <v>0</v>
      </c>
      <c r="BN184" s="80">
        <f t="shared" ref="BN184:BN200" si="36">IFERROR(1/J184*(W184/H184),"0")</f>
        <v>0</v>
      </c>
      <c r="BO184" s="80">
        <f t="shared" ref="BO184:BO200" si="37">IFERROR(1/J184*(X184/H184),"0")</f>
        <v>0</v>
      </c>
    </row>
    <row r="185" spans="1:67" ht="27" customHeight="1" x14ac:dyDescent="0.25">
      <c r="A185" s="64" t="s">
        <v>303</v>
      </c>
      <c r="B185" s="64" t="s">
        <v>304</v>
      </c>
      <c r="C185" s="37">
        <v>4301051408</v>
      </c>
      <c r="D185" s="454">
        <v>4680115881594</v>
      </c>
      <c r="E185" s="454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8" t="s">
        <v>122</v>
      </c>
      <c r="L185" s="39" t="s">
        <v>141</v>
      </c>
      <c r="M185" s="39"/>
      <c r="N185" s="38">
        <v>40</v>
      </c>
      <c r="O185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56"/>
      <c r="Q185" s="456"/>
      <c r="R185" s="456"/>
      <c r="S185" s="45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27" customHeight="1" x14ac:dyDescent="0.25">
      <c r="A186" s="64" t="s">
        <v>305</v>
      </c>
      <c r="B186" s="64" t="s">
        <v>306</v>
      </c>
      <c r="C186" s="37">
        <v>4301051505</v>
      </c>
      <c r="D186" s="454">
        <v>4680115881587</v>
      </c>
      <c r="E186" s="454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8" t="s">
        <v>122</v>
      </c>
      <c r="L186" s="39" t="s">
        <v>80</v>
      </c>
      <c r="M186" s="39"/>
      <c r="N186" s="38">
        <v>40</v>
      </c>
      <c r="O186" s="56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56"/>
      <c r="Q186" s="456"/>
      <c r="R186" s="456"/>
      <c r="S186" s="45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IFERROR(IF(X186=0,"",ROUNDUP(X186/H186,0)*0.01196),"")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16.5" customHeight="1" x14ac:dyDescent="0.25">
      <c r="A187" s="64" t="s">
        <v>307</v>
      </c>
      <c r="B187" s="64" t="s">
        <v>308</v>
      </c>
      <c r="C187" s="37">
        <v>4301051754</v>
      </c>
      <c r="D187" s="454">
        <v>4680115880962</v>
      </c>
      <c r="E187" s="45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122</v>
      </c>
      <c r="L187" s="39" t="s">
        <v>80</v>
      </c>
      <c r="M187" s="39"/>
      <c r="N187" s="38">
        <v>40</v>
      </c>
      <c r="O187" s="564" t="s">
        <v>309</v>
      </c>
      <c r="P187" s="456"/>
      <c r="Q187" s="456"/>
      <c r="R187" s="456"/>
      <c r="S187" s="45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310</v>
      </c>
      <c r="B188" s="64" t="s">
        <v>311</v>
      </c>
      <c r="C188" s="37">
        <v>4301051411</v>
      </c>
      <c r="D188" s="454">
        <v>4680115881617</v>
      </c>
      <c r="E188" s="454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122</v>
      </c>
      <c r="L188" s="39" t="s">
        <v>141</v>
      </c>
      <c r="M188" s="39"/>
      <c r="N188" s="38">
        <v>40</v>
      </c>
      <c r="O188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6"/>
      <c r="Q188" s="456"/>
      <c r="R188" s="456"/>
      <c r="S188" s="45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16.5" customHeight="1" x14ac:dyDescent="0.25">
      <c r="A189" s="64" t="s">
        <v>312</v>
      </c>
      <c r="B189" s="64" t="s">
        <v>313</v>
      </c>
      <c r="C189" s="37">
        <v>4301051632</v>
      </c>
      <c r="D189" s="454">
        <v>4680115880573</v>
      </c>
      <c r="E189" s="454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122</v>
      </c>
      <c r="L189" s="39" t="s">
        <v>80</v>
      </c>
      <c r="M189" s="39"/>
      <c r="N189" s="38">
        <v>45</v>
      </c>
      <c r="O189" s="566" t="s">
        <v>314</v>
      </c>
      <c r="P189" s="456"/>
      <c r="Q189" s="456"/>
      <c r="R189" s="456"/>
      <c r="S189" s="45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315</v>
      </c>
      <c r="B190" s="64" t="s">
        <v>316</v>
      </c>
      <c r="C190" s="37">
        <v>4301051487</v>
      </c>
      <c r="D190" s="454">
        <v>4680115881228</v>
      </c>
      <c r="E190" s="45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6"/>
      <c r="Q190" s="456"/>
      <c r="R190" s="456"/>
      <c r="S190" s="45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4301051506</v>
      </c>
      <c r="D191" s="454">
        <v>4680115881037</v>
      </c>
      <c r="E191" s="454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6"/>
      <c r="Q191" s="456"/>
      <c r="R191" s="456"/>
      <c r="S191" s="45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4301051384</v>
      </c>
      <c r="D192" s="454">
        <v>4680115881211</v>
      </c>
      <c r="E192" s="45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6"/>
      <c r="Q192" s="456"/>
      <c r="R192" s="456"/>
      <c r="S192" s="45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4301051378</v>
      </c>
      <c r="D193" s="454">
        <v>4680115881020</v>
      </c>
      <c r="E193" s="454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6"/>
      <c r="Q193" s="456"/>
      <c r="R193" s="456"/>
      <c r="S193" s="45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4301051407</v>
      </c>
      <c r="D194" s="454">
        <v>4680115882195</v>
      </c>
      <c r="E194" s="454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141</v>
      </c>
      <c r="M194" s="39"/>
      <c r="N194" s="38">
        <v>40</v>
      </c>
      <c r="O194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6"/>
      <c r="Q194" s="456"/>
      <c r="R194" s="456"/>
      <c r="S194" s="45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ref="Y194:Y200" si="38">IFERROR(IF(X194=0,"",ROUNDUP(X194/H194,0)*0.00753),"")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4301051752</v>
      </c>
      <c r="D195" s="454">
        <v>4680115882607</v>
      </c>
      <c r="E195" s="45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81</v>
      </c>
      <c r="L195" s="39" t="s">
        <v>146</v>
      </c>
      <c r="M195" s="39"/>
      <c r="N195" s="38">
        <v>45</v>
      </c>
      <c r="O195" s="572" t="s">
        <v>327</v>
      </c>
      <c r="P195" s="456"/>
      <c r="Q195" s="456"/>
      <c r="R195" s="456"/>
      <c r="S195" s="45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328</v>
      </c>
      <c r="B196" s="64" t="s">
        <v>329</v>
      </c>
      <c r="C196" s="37">
        <v>4301051630</v>
      </c>
      <c r="D196" s="454">
        <v>4680115880092</v>
      </c>
      <c r="E196" s="45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73" t="s">
        <v>330</v>
      </c>
      <c r="P196" s="456"/>
      <c r="Q196" s="456"/>
      <c r="R196" s="456"/>
      <c r="S196" s="45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331</v>
      </c>
      <c r="B197" s="64" t="s">
        <v>332</v>
      </c>
      <c r="C197" s="37">
        <v>4301051631</v>
      </c>
      <c r="D197" s="454">
        <v>4680115880221</v>
      </c>
      <c r="E197" s="45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74" t="s">
        <v>333</v>
      </c>
      <c r="P197" s="456"/>
      <c r="Q197" s="456"/>
      <c r="R197" s="456"/>
      <c r="S197" s="45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16.5" customHeight="1" x14ac:dyDescent="0.25">
      <c r="A198" s="64" t="s">
        <v>334</v>
      </c>
      <c r="B198" s="64" t="s">
        <v>335</v>
      </c>
      <c r="C198" s="37">
        <v>4301051749</v>
      </c>
      <c r="D198" s="454">
        <v>4680115882942</v>
      </c>
      <c r="E198" s="454"/>
      <c r="F198" s="63">
        <v>0.3</v>
      </c>
      <c r="G198" s="38">
        <v>6</v>
      </c>
      <c r="H198" s="63">
        <v>1.8</v>
      </c>
      <c r="I198" s="63">
        <v>2.0720000000000001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575" t="s">
        <v>336</v>
      </c>
      <c r="P198" s="456"/>
      <c r="Q198" s="456"/>
      <c r="R198" s="456"/>
      <c r="S198" s="45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customHeight="1" x14ac:dyDescent="0.25">
      <c r="A199" s="64" t="s">
        <v>337</v>
      </c>
      <c r="B199" s="64" t="s">
        <v>338</v>
      </c>
      <c r="C199" s="37">
        <v>4301051753</v>
      </c>
      <c r="D199" s="454">
        <v>4680115880504</v>
      </c>
      <c r="E199" s="454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76" t="s">
        <v>339</v>
      </c>
      <c r="P199" s="456"/>
      <c r="Q199" s="456"/>
      <c r="R199" s="456"/>
      <c r="S199" s="45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4301051410</v>
      </c>
      <c r="D200" s="454">
        <v>4680115882164</v>
      </c>
      <c r="E200" s="454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141</v>
      </c>
      <c r="M200" s="39"/>
      <c r="N200" s="38">
        <v>40</v>
      </c>
      <c r="O200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56"/>
      <c r="Q200" s="456"/>
      <c r="R200" s="456"/>
      <c r="S200" s="45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x14ac:dyDescent="0.2">
      <c r="A201" s="462"/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3"/>
      <c r="O201" s="459" t="s">
        <v>43</v>
      </c>
      <c r="P201" s="460"/>
      <c r="Q201" s="460"/>
      <c r="R201" s="460"/>
      <c r="S201" s="460"/>
      <c r="T201" s="460"/>
      <c r="U201" s="461"/>
      <c r="V201" s="43" t="s">
        <v>42</v>
      </c>
      <c r="W201" s="44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3"/>
      <c r="O202" s="459" t="s">
        <v>43</v>
      </c>
      <c r="P202" s="460"/>
      <c r="Q202" s="460"/>
      <c r="R202" s="460"/>
      <c r="S202" s="460"/>
      <c r="T202" s="460"/>
      <c r="U202" s="461"/>
      <c r="V202" s="43" t="s">
        <v>0</v>
      </c>
      <c r="W202" s="44">
        <f>IFERROR(SUM(W184:W200),"0")</f>
        <v>0</v>
      </c>
      <c r="X202" s="44">
        <f>IFERROR(SUM(X184:X200),"0")</f>
        <v>0</v>
      </c>
      <c r="Y202" s="43"/>
      <c r="Z202" s="68"/>
      <c r="AA202" s="68"/>
    </row>
    <row r="203" spans="1:67" ht="14.25" customHeight="1" x14ac:dyDescent="0.25">
      <c r="A203" s="453" t="s">
        <v>226</v>
      </c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53"/>
      <c r="W203" s="453"/>
      <c r="X203" s="453"/>
      <c r="Y203" s="453"/>
      <c r="Z203" s="67"/>
      <c r="AA203" s="67"/>
    </row>
    <row r="204" spans="1:67" ht="16.5" customHeight="1" x14ac:dyDescent="0.25">
      <c r="A204" s="64" t="s">
        <v>342</v>
      </c>
      <c r="B204" s="64" t="s">
        <v>343</v>
      </c>
      <c r="C204" s="37">
        <v>4301060404</v>
      </c>
      <c r="D204" s="454">
        <v>4680115882874</v>
      </c>
      <c r="E204" s="454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40</v>
      </c>
      <c r="O204" s="578" t="s">
        <v>344</v>
      </c>
      <c r="P204" s="456"/>
      <c r="Q204" s="456"/>
      <c r="R204" s="456"/>
      <c r="S204" s="45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342</v>
      </c>
      <c r="B205" s="64" t="s">
        <v>345</v>
      </c>
      <c r="C205" s="37">
        <v>4301060360</v>
      </c>
      <c r="D205" s="454">
        <v>4680115882874</v>
      </c>
      <c r="E205" s="45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6"/>
      <c r="Q205" s="456"/>
      <c r="R205" s="456"/>
      <c r="S205" s="45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346</v>
      </c>
      <c r="B206" s="64" t="s">
        <v>347</v>
      </c>
      <c r="C206" s="37">
        <v>4301060359</v>
      </c>
      <c r="D206" s="454">
        <v>4680115884434</v>
      </c>
      <c r="E206" s="45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6"/>
      <c r="Q206" s="456"/>
      <c r="R206" s="456"/>
      <c r="S206" s="45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348</v>
      </c>
      <c r="B207" s="64" t="s">
        <v>349</v>
      </c>
      <c r="C207" s="37">
        <v>4301060375</v>
      </c>
      <c r="D207" s="454">
        <v>4680115880818</v>
      </c>
      <c r="E207" s="454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81" t="s">
        <v>350</v>
      </c>
      <c r="P207" s="456"/>
      <c r="Q207" s="456"/>
      <c r="R207" s="456"/>
      <c r="S207" s="45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351</v>
      </c>
      <c r="B208" s="64" t="s">
        <v>352</v>
      </c>
      <c r="C208" s="37">
        <v>4301060389</v>
      </c>
      <c r="D208" s="454">
        <v>4680115880801</v>
      </c>
      <c r="E208" s="45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141</v>
      </c>
      <c r="M208" s="39"/>
      <c r="N208" s="38">
        <v>40</v>
      </c>
      <c r="O208" s="582" t="s">
        <v>353</v>
      </c>
      <c r="P208" s="456"/>
      <c r="Q208" s="456"/>
      <c r="R208" s="456"/>
      <c r="S208" s="45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62"/>
      <c r="B209" s="462"/>
      <c r="C209" s="462"/>
      <c r="D209" s="462"/>
      <c r="E209" s="462"/>
      <c r="F209" s="462"/>
      <c r="G209" s="462"/>
      <c r="H209" s="462"/>
      <c r="I209" s="462"/>
      <c r="J209" s="462"/>
      <c r="K209" s="462"/>
      <c r="L209" s="462"/>
      <c r="M209" s="462"/>
      <c r="N209" s="463"/>
      <c r="O209" s="459" t="s">
        <v>43</v>
      </c>
      <c r="P209" s="460"/>
      <c r="Q209" s="460"/>
      <c r="R209" s="460"/>
      <c r="S209" s="460"/>
      <c r="T209" s="460"/>
      <c r="U209" s="461"/>
      <c r="V209" s="43" t="s">
        <v>42</v>
      </c>
      <c r="W209" s="44">
        <f>IFERROR(W204/H204,"0")+IFERROR(W205/H205,"0")+IFERROR(W206/H206,"0")+IFERROR(W207/H207,"0")+IFERROR(W208/H208,"0")</f>
        <v>0</v>
      </c>
      <c r="X209" s="44">
        <f>IFERROR(X204/H204,"0")+IFERROR(X205/H205,"0")+IFERROR(X206/H206,"0")+IFERROR(X207/H207,"0")+IFERROR(X208/H208,"0")</f>
        <v>0</v>
      </c>
      <c r="Y209" s="44">
        <f>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62"/>
      <c r="B210" s="462"/>
      <c r="C210" s="462"/>
      <c r="D210" s="462"/>
      <c r="E210" s="462"/>
      <c r="F210" s="462"/>
      <c r="G210" s="462"/>
      <c r="H210" s="462"/>
      <c r="I210" s="462"/>
      <c r="J210" s="462"/>
      <c r="K210" s="462"/>
      <c r="L210" s="462"/>
      <c r="M210" s="462"/>
      <c r="N210" s="463"/>
      <c r="O210" s="459" t="s">
        <v>43</v>
      </c>
      <c r="P210" s="460"/>
      <c r="Q210" s="460"/>
      <c r="R210" s="460"/>
      <c r="S210" s="460"/>
      <c r="T210" s="460"/>
      <c r="U210" s="461"/>
      <c r="V210" s="43" t="s">
        <v>0</v>
      </c>
      <c r="W210" s="44">
        <f>IFERROR(SUM(W204:W208),"0")</f>
        <v>0</v>
      </c>
      <c r="X210" s="44">
        <f>IFERROR(SUM(X204:X208),"0")</f>
        <v>0</v>
      </c>
      <c r="Y210" s="43"/>
      <c r="Z210" s="68"/>
      <c r="AA210" s="68"/>
    </row>
    <row r="211" spans="1:67" ht="16.5" customHeight="1" x14ac:dyDescent="0.25">
      <c r="A211" s="452" t="s">
        <v>354</v>
      </c>
      <c r="B211" s="452"/>
      <c r="C211" s="452"/>
      <c r="D211" s="452"/>
      <c r="E211" s="452"/>
      <c r="F211" s="452"/>
      <c r="G211" s="452"/>
      <c r="H211" s="452"/>
      <c r="I211" s="452"/>
      <c r="J211" s="452"/>
      <c r="K211" s="452"/>
      <c r="L211" s="452"/>
      <c r="M211" s="452"/>
      <c r="N211" s="452"/>
      <c r="O211" s="452"/>
      <c r="P211" s="452"/>
      <c r="Q211" s="452"/>
      <c r="R211" s="452"/>
      <c r="S211" s="452"/>
      <c r="T211" s="452"/>
      <c r="U211" s="452"/>
      <c r="V211" s="452"/>
      <c r="W211" s="452"/>
      <c r="X211" s="452"/>
      <c r="Y211" s="452"/>
      <c r="Z211" s="66"/>
      <c r="AA211" s="66"/>
    </row>
    <row r="212" spans="1:67" ht="14.25" customHeight="1" x14ac:dyDescent="0.25">
      <c r="A212" s="453" t="s">
        <v>126</v>
      </c>
      <c r="B212" s="453"/>
      <c r="C212" s="453"/>
      <c r="D212" s="453"/>
      <c r="E212" s="453"/>
      <c r="F212" s="453"/>
      <c r="G212" s="453"/>
      <c r="H212" s="453"/>
      <c r="I212" s="453"/>
      <c r="J212" s="453"/>
      <c r="K212" s="453"/>
      <c r="L212" s="453"/>
      <c r="M212" s="453"/>
      <c r="N212" s="453"/>
      <c r="O212" s="453"/>
      <c r="P212" s="453"/>
      <c r="Q212" s="453"/>
      <c r="R212" s="453"/>
      <c r="S212" s="453"/>
      <c r="T212" s="453"/>
      <c r="U212" s="453"/>
      <c r="V212" s="453"/>
      <c r="W212" s="453"/>
      <c r="X212" s="453"/>
      <c r="Y212" s="453"/>
      <c r="Z212" s="67"/>
      <c r="AA212" s="67"/>
    </row>
    <row r="213" spans="1:67" ht="27" customHeight="1" x14ac:dyDescent="0.25">
      <c r="A213" s="64" t="s">
        <v>355</v>
      </c>
      <c r="B213" s="64" t="s">
        <v>356</v>
      </c>
      <c r="C213" s="37">
        <v>4301011717</v>
      </c>
      <c r="D213" s="454">
        <v>4680115884274</v>
      </c>
      <c r="E213" s="454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122</v>
      </c>
      <c r="L213" s="39" t="s">
        <v>121</v>
      </c>
      <c r="M213" s="39"/>
      <c r="N213" s="38">
        <v>55</v>
      </c>
      <c r="O213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6"/>
      <c r="Q213" s="456"/>
      <c r="R213" s="456"/>
      <c r="S213" s="45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39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ref="BL213:BL219" si="40">IFERROR(W213*I213/H213,"0")</f>
        <v>0</v>
      </c>
      <c r="BM213" s="80">
        <f t="shared" ref="BM213:BM219" si="41">IFERROR(X213*I213/H213,"0")</f>
        <v>0</v>
      </c>
      <c r="BN213" s="80">
        <f t="shared" ref="BN213:BN219" si="42">IFERROR(1/J213*(W213/H213),"0")</f>
        <v>0</v>
      </c>
      <c r="BO213" s="80">
        <f t="shared" ref="BO213:BO219" si="43">IFERROR(1/J213*(X213/H213),"0")</f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4301011719</v>
      </c>
      <c r="D214" s="454">
        <v>4680115884298</v>
      </c>
      <c r="E214" s="45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6"/>
      <c r="Q214" s="456"/>
      <c r="R214" s="456"/>
      <c r="S214" s="45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4301011733</v>
      </c>
      <c r="D215" s="454">
        <v>4680115884250</v>
      </c>
      <c r="E215" s="45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141</v>
      </c>
      <c r="M215" s="39"/>
      <c r="N215" s="38">
        <v>55</v>
      </c>
      <c r="O215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6"/>
      <c r="Q215" s="456"/>
      <c r="R215" s="456"/>
      <c r="S215" s="45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361</v>
      </c>
      <c r="B216" s="64" t="s">
        <v>362</v>
      </c>
      <c r="C216" s="37">
        <v>4301011718</v>
      </c>
      <c r="D216" s="454">
        <v>4680115884281</v>
      </c>
      <c r="E216" s="45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121</v>
      </c>
      <c r="M216" s="39"/>
      <c r="N216" s="38">
        <v>55</v>
      </c>
      <c r="O216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6"/>
      <c r="Q216" s="456"/>
      <c r="R216" s="456"/>
      <c r="S216" s="45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363</v>
      </c>
      <c r="B217" s="64" t="s">
        <v>364</v>
      </c>
      <c r="C217" s="37">
        <v>4301011720</v>
      </c>
      <c r="D217" s="454">
        <v>4680115884199</v>
      </c>
      <c r="E217" s="454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5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6"/>
      <c r="Q217" s="456"/>
      <c r="R217" s="456"/>
      <c r="S217" s="45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4301011716</v>
      </c>
      <c r="D218" s="454">
        <v>4680115884267</v>
      </c>
      <c r="E218" s="45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6"/>
      <c r="Q218" s="456"/>
      <c r="R218" s="456"/>
      <c r="S218" s="45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4301011593</v>
      </c>
      <c r="D219" s="454">
        <v>4680115882973</v>
      </c>
      <c r="E219" s="454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122</v>
      </c>
      <c r="L219" s="39" t="s">
        <v>121</v>
      </c>
      <c r="M219" s="39"/>
      <c r="N219" s="38">
        <v>55</v>
      </c>
      <c r="O219" s="58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56"/>
      <c r="Q219" s="456"/>
      <c r="R219" s="456"/>
      <c r="S219" s="45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x14ac:dyDescent="0.2">
      <c r="A220" s="462"/>
      <c r="B220" s="462"/>
      <c r="C220" s="462"/>
      <c r="D220" s="462"/>
      <c r="E220" s="462"/>
      <c r="F220" s="462"/>
      <c r="G220" s="462"/>
      <c r="H220" s="462"/>
      <c r="I220" s="462"/>
      <c r="J220" s="462"/>
      <c r="K220" s="462"/>
      <c r="L220" s="462"/>
      <c r="M220" s="462"/>
      <c r="N220" s="463"/>
      <c r="O220" s="459" t="s">
        <v>43</v>
      </c>
      <c r="P220" s="460"/>
      <c r="Q220" s="460"/>
      <c r="R220" s="460"/>
      <c r="S220" s="460"/>
      <c r="T220" s="460"/>
      <c r="U220" s="461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62"/>
      <c r="B221" s="462"/>
      <c r="C221" s="462"/>
      <c r="D221" s="462"/>
      <c r="E221" s="462"/>
      <c r="F221" s="462"/>
      <c r="G221" s="462"/>
      <c r="H221" s="462"/>
      <c r="I221" s="462"/>
      <c r="J221" s="462"/>
      <c r="K221" s="462"/>
      <c r="L221" s="462"/>
      <c r="M221" s="462"/>
      <c r="N221" s="463"/>
      <c r="O221" s="459" t="s">
        <v>43</v>
      </c>
      <c r="P221" s="460"/>
      <c r="Q221" s="460"/>
      <c r="R221" s="460"/>
      <c r="S221" s="460"/>
      <c r="T221" s="460"/>
      <c r="U221" s="461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customHeight="1" x14ac:dyDescent="0.25">
      <c r="A222" s="453" t="s">
        <v>77</v>
      </c>
      <c r="B222" s="453"/>
      <c r="C222" s="453"/>
      <c r="D222" s="453"/>
      <c r="E222" s="453"/>
      <c r="F222" s="453"/>
      <c r="G222" s="453"/>
      <c r="H222" s="453"/>
      <c r="I222" s="453"/>
      <c r="J222" s="453"/>
      <c r="K222" s="453"/>
      <c r="L222" s="453"/>
      <c r="M222" s="453"/>
      <c r="N222" s="453"/>
      <c r="O222" s="453"/>
      <c r="P222" s="453"/>
      <c r="Q222" s="453"/>
      <c r="R222" s="453"/>
      <c r="S222" s="453"/>
      <c r="T222" s="453"/>
      <c r="U222" s="453"/>
      <c r="V222" s="453"/>
      <c r="W222" s="453"/>
      <c r="X222" s="453"/>
      <c r="Y222" s="453"/>
      <c r="Z222" s="67"/>
      <c r="AA222" s="67"/>
    </row>
    <row r="223" spans="1:67" ht="27" customHeight="1" x14ac:dyDescent="0.25">
      <c r="A223" s="64" t="s">
        <v>369</v>
      </c>
      <c r="B223" s="64" t="s">
        <v>370</v>
      </c>
      <c r="C223" s="37">
        <v>4301031305</v>
      </c>
      <c r="D223" s="454">
        <v>4607091389845</v>
      </c>
      <c r="E223" s="45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56"/>
      <c r="Q223" s="456"/>
      <c r="R223" s="456"/>
      <c r="S223" s="457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371</v>
      </c>
      <c r="B224" s="64" t="s">
        <v>372</v>
      </c>
      <c r="C224" s="37">
        <v>4301031306</v>
      </c>
      <c r="D224" s="454">
        <v>4680115882881</v>
      </c>
      <c r="E224" s="454"/>
      <c r="F224" s="63">
        <v>0.28000000000000003</v>
      </c>
      <c r="G224" s="38">
        <v>6</v>
      </c>
      <c r="H224" s="63">
        <v>1.68</v>
      </c>
      <c r="I224" s="63">
        <v>1.81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56"/>
      <c r="Q224" s="456"/>
      <c r="R224" s="456"/>
      <c r="S224" s="457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x14ac:dyDescent="0.2">
      <c r="A225" s="462"/>
      <c r="B225" s="462"/>
      <c r="C225" s="462"/>
      <c r="D225" s="462"/>
      <c r="E225" s="462"/>
      <c r="F225" s="462"/>
      <c r="G225" s="462"/>
      <c r="H225" s="462"/>
      <c r="I225" s="462"/>
      <c r="J225" s="462"/>
      <c r="K225" s="462"/>
      <c r="L225" s="462"/>
      <c r="M225" s="462"/>
      <c r="N225" s="463"/>
      <c r="O225" s="459" t="s">
        <v>43</v>
      </c>
      <c r="P225" s="460"/>
      <c r="Q225" s="460"/>
      <c r="R225" s="460"/>
      <c r="S225" s="460"/>
      <c r="T225" s="460"/>
      <c r="U225" s="461"/>
      <c r="V225" s="43" t="s">
        <v>42</v>
      </c>
      <c r="W225" s="44">
        <f>IFERROR(W223/H223,"0")+IFERROR(W224/H224,"0")</f>
        <v>0</v>
      </c>
      <c r="X225" s="44">
        <f>IFERROR(X223/H223,"0")+IFERROR(X224/H224,"0")</f>
        <v>0</v>
      </c>
      <c r="Y225" s="44">
        <f>IFERROR(IF(Y223="",0,Y223),"0")+IFERROR(IF(Y224="",0,Y224),"0")</f>
        <v>0</v>
      </c>
      <c r="Z225" s="68"/>
      <c r="AA225" s="68"/>
    </row>
    <row r="226" spans="1:67" x14ac:dyDescent="0.2">
      <c r="A226" s="462"/>
      <c r="B226" s="462"/>
      <c r="C226" s="462"/>
      <c r="D226" s="462"/>
      <c r="E226" s="462"/>
      <c r="F226" s="462"/>
      <c r="G226" s="462"/>
      <c r="H226" s="462"/>
      <c r="I226" s="462"/>
      <c r="J226" s="462"/>
      <c r="K226" s="462"/>
      <c r="L226" s="462"/>
      <c r="M226" s="462"/>
      <c r="N226" s="463"/>
      <c r="O226" s="459" t="s">
        <v>43</v>
      </c>
      <c r="P226" s="460"/>
      <c r="Q226" s="460"/>
      <c r="R226" s="460"/>
      <c r="S226" s="460"/>
      <c r="T226" s="460"/>
      <c r="U226" s="461"/>
      <c r="V226" s="43" t="s">
        <v>0</v>
      </c>
      <c r="W226" s="44">
        <f>IFERROR(SUM(W223:W224),"0")</f>
        <v>0</v>
      </c>
      <c r="X226" s="44">
        <f>IFERROR(SUM(X223:X224),"0")</f>
        <v>0</v>
      </c>
      <c r="Y226" s="43"/>
      <c r="Z226" s="68"/>
      <c r="AA226" s="68"/>
    </row>
    <row r="227" spans="1:67" ht="16.5" customHeight="1" x14ac:dyDescent="0.25">
      <c r="A227" s="452" t="s">
        <v>373</v>
      </c>
      <c r="B227" s="452"/>
      <c r="C227" s="452"/>
      <c r="D227" s="452"/>
      <c r="E227" s="452"/>
      <c r="F227" s="452"/>
      <c r="G227" s="452"/>
      <c r="H227" s="452"/>
      <c r="I227" s="452"/>
      <c r="J227" s="452"/>
      <c r="K227" s="452"/>
      <c r="L227" s="452"/>
      <c r="M227" s="452"/>
      <c r="N227" s="452"/>
      <c r="O227" s="452"/>
      <c r="P227" s="452"/>
      <c r="Q227" s="452"/>
      <c r="R227" s="452"/>
      <c r="S227" s="452"/>
      <c r="T227" s="452"/>
      <c r="U227" s="452"/>
      <c r="V227" s="452"/>
      <c r="W227" s="452"/>
      <c r="X227" s="452"/>
      <c r="Y227" s="452"/>
      <c r="Z227" s="66"/>
      <c r="AA227" s="66"/>
    </row>
    <row r="228" spans="1:67" ht="14.25" customHeight="1" x14ac:dyDescent="0.25">
      <c r="A228" s="453" t="s">
        <v>126</v>
      </c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67"/>
      <c r="AA228" s="67"/>
    </row>
    <row r="229" spans="1:67" ht="27" customHeight="1" x14ac:dyDescent="0.25">
      <c r="A229" s="64" t="s">
        <v>374</v>
      </c>
      <c r="B229" s="64" t="s">
        <v>375</v>
      </c>
      <c r="C229" s="37">
        <v>4301011826</v>
      </c>
      <c r="D229" s="454">
        <v>4680115884137</v>
      </c>
      <c r="E229" s="454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122</v>
      </c>
      <c r="L229" s="39" t="s">
        <v>121</v>
      </c>
      <c r="M229" s="39"/>
      <c r="N229" s="38">
        <v>55</v>
      </c>
      <c r="O229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56"/>
      <c r="Q229" s="456"/>
      <c r="R229" s="456"/>
      <c r="S229" s="45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ref="X229:X236" si="44">IFERROR(IF(W229="",0,CEILING((W229/$H229),1)*$H229),"")</f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ref="BL229:BL236" si="45">IFERROR(W229*I229/H229,"0")</f>
        <v>0</v>
      </c>
      <c r="BM229" s="80">
        <f t="shared" ref="BM229:BM236" si="46">IFERROR(X229*I229/H229,"0")</f>
        <v>0</v>
      </c>
      <c r="BN229" s="80">
        <f t="shared" ref="BN229:BN236" si="47">IFERROR(1/J229*(W229/H229),"0")</f>
        <v>0</v>
      </c>
      <c r="BO229" s="80">
        <f t="shared" ref="BO229:BO236" si="48">IFERROR(1/J229*(X229/H229),"0")</f>
        <v>0</v>
      </c>
    </row>
    <row r="230" spans="1:67" ht="27" customHeight="1" x14ac:dyDescent="0.25">
      <c r="A230" s="64" t="s">
        <v>374</v>
      </c>
      <c r="B230" s="64" t="s">
        <v>376</v>
      </c>
      <c r="C230" s="37">
        <v>4301011942</v>
      </c>
      <c r="D230" s="454">
        <v>4680115884137</v>
      </c>
      <c r="E230" s="454"/>
      <c r="F230" s="63">
        <v>1.45</v>
      </c>
      <c r="G230" s="38">
        <v>8</v>
      </c>
      <c r="H230" s="63">
        <v>11.6</v>
      </c>
      <c r="I230" s="63">
        <v>12.08</v>
      </c>
      <c r="J230" s="38">
        <v>48</v>
      </c>
      <c r="K230" s="38" t="s">
        <v>122</v>
      </c>
      <c r="L230" s="39" t="s">
        <v>130</v>
      </c>
      <c r="M230" s="39"/>
      <c r="N230" s="38">
        <v>55</v>
      </c>
      <c r="O230" s="593" t="s">
        <v>377</v>
      </c>
      <c r="P230" s="456"/>
      <c r="Q230" s="456"/>
      <c r="R230" s="456"/>
      <c r="S230" s="457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4"/>
        <v>0</v>
      </c>
      <c r="Y230" s="42" t="str">
        <f>IFERROR(IF(X230=0,"",ROUNDUP(X230/H230,0)*0.02039),"")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45"/>
        <v>0</v>
      </c>
      <c r="BM230" s="80">
        <f t="shared" si="46"/>
        <v>0</v>
      </c>
      <c r="BN230" s="80">
        <f t="shared" si="47"/>
        <v>0</v>
      </c>
      <c r="BO230" s="80">
        <f t="shared" si="48"/>
        <v>0</v>
      </c>
    </row>
    <row r="231" spans="1:67" ht="27" customHeight="1" x14ac:dyDescent="0.25">
      <c r="A231" s="64" t="s">
        <v>378</v>
      </c>
      <c r="B231" s="64" t="s">
        <v>379</v>
      </c>
      <c r="C231" s="37">
        <v>4301011724</v>
      </c>
      <c r="D231" s="454">
        <v>4680115884236</v>
      </c>
      <c r="E231" s="454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122</v>
      </c>
      <c r="L231" s="39" t="s">
        <v>121</v>
      </c>
      <c r="M231" s="39"/>
      <c r="N231" s="38">
        <v>55</v>
      </c>
      <c r="O231" s="5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56"/>
      <c r="Q231" s="456"/>
      <c r="R231" s="456"/>
      <c r="S231" s="457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customHeight="1" x14ac:dyDescent="0.25">
      <c r="A232" s="64" t="s">
        <v>380</v>
      </c>
      <c r="B232" s="64" t="s">
        <v>381</v>
      </c>
      <c r="C232" s="37">
        <v>4301011721</v>
      </c>
      <c r="D232" s="454">
        <v>4680115884175</v>
      </c>
      <c r="E232" s="45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56"/>
      <c r="Q232" s="456"/>
      <c r="R232" s="456"/>
      <c r="S232" s="45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382</v>
      </c>
      <c r="B233" s="64" t="s">
        <v>383</v>
      </c>
      <c r="C233" s="37">
        <v>4301011824</v>
      </c>
      <c r="D233" s="454">
        <v>4680115884144</v>
      </c>
      <c r="E233" s="454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121</v>
      </c>
      <c r="M233" s="39"/>
      <c r="N233" s="38">
        <v>55</v>
      </c>
      <c r="O233" s="5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56"/>
      <c r="Q233" s="456"/>
      <c r="R233" s="456"/>
      <c r="S233" s="45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4301011963</v>
      </c>
      <c r="D234" s="454">
        <v>4680115885288</v>
      </c>
      <c r="E234" s="454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97" t="s">
        <v>386</v>
      </c>
      <c r="P234" s="456"/>
      <c r="Q234" s="456"/>
      <c r="R234" s="456"/>
      <c r="S234" s="45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4301011726</v>
      </c>
      <c r="D235" s="454">
        <v>4680115884182</v>
      </c>
      <c r="E235" s="454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56"/>
      <c r="Q235" s="456"/>
      <c r="R235" s="456"/>
      <c r="S235" s="45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4301011722</v>
      </c>
      <c r="D236" s="454">
        <v>4680115884205</v>
      </c>
      <c r="E236" s="45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56"/>
      <c r="Q236" s="456"/>
      <c r="R236" s="456"/>
      <c r="S236" s="45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x14ac:dyDescent="0.2">
      <c r="A237" s="462"/>
      <c r="B237" s="462"/>
      <c r="C237" s="462"/>
      <c r="D237" s="462"/>
      <c r="E237" s="462"/>
      <c r="F237" s="462"/>
      <c r="G237" s="462"/>
      <c r="H237" s="462"/>
      <c r="I237" s="462"/>
      <c r="J237" s="462"/>
      <c r="K237" s="462"/>
      <c r="L237" s="462"/>
      <c r="M237" s="462"/>
      <c r="N237" s="463"/>
      <c r="O237" s="459" t="s">
        <v>43</v>
      </c>
      <c r="P237" s="460"/>
      <c r="Q237" s="460"/>
      <c r="R237" s="460"/>
      <c r="S237" s="460"/>
      <c r="T237" s="460"/>
      <c r="U237" s="461"/>
      <c r="V237" s="43" t="s">
        <v>42</v>
      </c>
      <c r="W237" s="44">
        <f>IFERROR(W229/H229,"0")+IFERROR(W230/H230,"0")+IFERROR(W231/H231,"0")+IFERROR(W232/H232,"0")+IFERROR(W233/H233,"0")+IFERROR(W234/H234,"0")+IFERROR(W235/H235,"0")+IFERROR(W236/H236,"0")</f>
        <v>0</v>
      </c>
      <c r="X237" s="44">
        <f>IFERROR(X229/H229,"0")+IFERROR(X230/H230,"0")+IFERROR(X231/H231,"0")+IFERROR(X232/H232,"0")+IFERROR(X233/H233,"0")+IFERROR(X234/H234,"0")+IFERROR(X235/H235,"0")+IFERROR(X236/H236,"0")</f>
        <v>0</v>
      </c>
      <c r="Y237" s="44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68"/>
      <c r="AA237" s="68"/>
    </row>
    <row r="238" spans="1:67" x14ac:dyDescent="0.2">
      <c r="A238" s="462"/>
      <c r="B238" s="462"/>
      <c r="C238" s="462"/>
      <c r="D238" s="462"/>
      <c r="E238" s="462"/>
      <c r="F238" s="462"/>
      <c r="G238" s="462"/>
      <c r="H238" s="462"/>
      <c r="I238" s="462"/>
      <c r="J238" s="462"/>
      <c r="K238" s="462"/>
      <c r="L238" s="462"/>
      <c r="M238" s="462"/>
      <c r="N238" s="463"/>
      <c r="O238" s="459" t="s">
        <v>43</v>
      </c>
      <c r="P238" s="460"/>
      <c r="Q238" s="460"/>
      <c r="R238" s="460"/>
      <c r="S238" s="460"/>
      <c r="T238" s="460"/>
      <c r="U238" s="461"/>
      <c r="V238" s="43" t="s">
        <v>0</v>
      </c>
      <c r="W238" s="44">
        <f>IFERROR(SUM(W229:W236),"0")</f>
        <v>0</v>
      </c>
      <c r="X238" s="44">
        <f>IFERROR(SUM(X229:X236),"0")</f>
        <v>0</v>
      </c>
      <c r="Y238" s="43"/>
      <c r="Z238" s="68"/>
      <c r="AA238" s="68"/>
    </row>
    <row r="239" spans="1:67" ht="16.5" customHeight="1" x14ac:dyDescent="0.25">
      <c r="A239" s="452" t="s">
        <v>391</v>
      </c>
      <c r="B239" s="452"/>
      <c r="C239" s="452"/>
      <c r="D239" s="452"/>
      <c r="E239" s="452"/>
      <c r="F239" s="452"/>
      <c r="G239" s="452"/>
      <c r="H239" s="452"/>
      <c r="I239" s="452"/>
      <c r="J239" s="452"/>
      <c r="K239" s="452"/>
      <c r="L239" s="452"/>
      <c r="M239" s="452"/>
      <c r="N239" s="452"/>
      <c r="O239" s="452"/>
      <c r="P239" s="452"/>
      <c r="Q239" s="452"/>
      <c r="R239" s="452"/>
      <c r="S239" s="452"/>
      <c r="T239" s="452"/>
      <c r="U239" s="452"/>
      <c r="V239" s="452"/>
      <c r="W239" s="452"/>
      <c r="X239" s="452"/>
      <c r="Y239" s="452"/>
      <c r="Z239" s="66"/>
      <c r="AA239" s="66"/>
    </row>
    <row r="240" spans="1:67" ht="14.25" customHeight="1" x14ac:dyDescent="0.25">
      <c r="A240" s="453" t="s">
        <v>126</v>
      </c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3"/>
      <c r="P240" s="453"/>
      <c r="Q240" s="453"/>
      <c r="R240" s="453"/>
      <c r="S240" s="453"/>
      <c r="T240" s="453"/>
      <c r="U240" s="453"/>
      <c r="V240" s="453"/>
      <c r="W240" s="453"/>
      <c r="X240" s="453"/>
      <c r="Y240" s="453"/>
      <c r="Z240" s="67"/>
      <c r="AA240" s="67"/>
    </row>
    <row r="241" spans="1:67" ht="27" customHeight="1" x14ac:dyDescent="0.25">
      <c r="A241" s="64" t="s">
        <v>392</v>
      </c>
      <c r="B241" s="64" t="s">
        <v>393</v>
      </c>
      <c r="C241" s="37">
        <v>4301012016</v>
      </c>
      <c r="D241" s="454">
        <v>4680115885554</v>
      </c>
      <c r="E241" s="454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122</v>
      </c>
      <c r="L241" s="39" t="s">
        <v>141</v>
      </c>
      <c r="M241" s="39"/>
      <c r="N241" s="38">
        <v>55</v>
      </c>
      <c r="O241" s="600" t="s">
        <v>394</v>
      </c>
      <c r="P241" s="456"/>
      <c r="Q241" s="456"/>
      <c r="R241" s="456"/>
      <c r="S241" s="45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ref="X241:X248" si="49">IFERROR(IF(W241="",0,CEILING((W241/$H241),1)*$H241),"")</f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ref="BL241:BL248" si="50">IFERROR(W241*I241/H241,"0")</f>
        <v>0</v>
      </c>
      <c r="BM241" s="80">
        <f t="shared" ref="BM241:BM248" si="51">IFERROR(X241*I241/H241,"0")</f>
        <v>0</v>
      </c>
      <c r="BN241" s="80">
        <f t="shared" ref="BN241:BN248" si="52">IFERROR(1/J241*(W241/H241),"0")</f>
        <v>0</v>
      </c>
      <c r="BO241" s="80">
        <f t="shared" ref="BO241:BO248" si="53">IFERROR(1/J241*(X241/H241),"0")</f>
        <v>0</v>
      </c>
    </row>
    <row r="242" spans="1:67" ht="27" customHeight="1" x14ac:dyDescent="0.25">
      <c r="A242" s="64" t="s">
        <v>395</v>
      </c>
      <c r="B242" s="64" t="s">
        <v>396</v>
      </c>
      <c r="C242" s="37">
        <v>4301012024</v>
      </c>
      <c r="D242" s="454">
        <v>4680115885615</v>
      </c>
      <c r="E242" s="45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601" t="s">
        <v>397</v>
      </c>
      <c r="P242" s="456"/>
      <c r="Q242" s="456"/>
      <c r="R242" s="456"/>
      <c r="S242" s="45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398</v>
      </c>
      <c r="B243" s="64" t="s">
        <v>399</v>
      </c>
      <c r="C243" s="37">
        <v>4301011858</v>
      </c>
      <c r="D243" s="454">
        <v>4680115885646</v>
      </c>
      <c r="E243" s="45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121</v>
      </c>
      <c r="M243" s="39"/>
      <c r="N243" s="38">
        <v>55</v>
      </c>
      <c r="O243" s="602" t="s">
        <v>400</v>
      </c>
      <c r="P243" s="456"/>
      <c r="Q243" s="456"/>
      <c r="R243" s="456"/>
      <c r="S243" s="45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401</v>
      </c>
      <c r="B244" s="64" t="s">
        <v>402</v>
      </c>
      <c r="C244" s="37">
        <v>4301011328</v>
      </c>
      <c r="D244" s="454">
        <v>4607091386011</v>
      </c>
      <c r="E244" s="454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81</v>
      </c>
      <c r="L244" s="39" t="s">
        <v>80</v>
      </c>
      <c r="M244" s="39"/>
      <c r="N244" s="38">
        <v>55</v>
      </c>
      <c r="O244" s="6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56"/>
      <c r="Q244" s="456"/>
      <c r="R244" s="456"/>
      <c r="S244" s="45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>IFERROR(IF(X244=0,"",ROUNDUP(X244/H244,0)*0.00937),"")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4301011329</v>
      </c>
      <c r="D245" s="454">
        <v>4607091387308</v>
      </c>
      <c r="E245" s="454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56"/>
      <c r="Q245" s="456"/>
      <c r="R245" s="456"/>
      <c r="S245" s="45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405</v>
      </c>
      <c r="B246" s="64" t="s">
        <v>406</v>
      </c>
      <c r="C246" s="37">
        <v>4301011049</v>
      </c>
      <c r="D246" s="454">
        <v>4607091387339</v>
      </c>
      <c r="E246" s="454"/>
      <c r="F246" s="63">
        <v>0.5</v>
      </c>
      <c r="G246" s="38">
        <v>10</v>
      </c>
      <c r="H246" s="63">
        <v>5</v>
      </c>
      <c r="I246" s="63">
        <v>5.24</v>
      </c>
      <c r="J246" s="38">
        <v>120</v>
      </c>
      <c r="K246" s="38" t="s">
        <v>81</v>
      </c>
      <c r="L246" s="39" t="s">
        <v>121</v>
      </c>
      <c r="M246" s="39"/>
      <c r="N246" s="38">
        <v>55</v>
      </c>
      <c r="O246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56"/>
      <c r="Q246" s="456"/>
      <c r="R246" s="456"/>
      <c r="S246" s="45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407</v>
      </c>
      <c r="B247" s="64" t="s">
        <v>408</v>
      </c>
      <c r="C247" s="37">
        <v>4301011573</v>
      </c>
      <c r="D247" s="454">
        <v>4680115881938</v>
      </c>
      <c r="E247" s="45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121</v>
      </c>
      <c r="M247" s="39"/>
      <c r="N247" s="38">
        <v>90</v>
      </c>
      <c r="O247" s="6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56"/>
      <c r="Q247" s="456"/>
      <c r="R247" s="456"/>
      <c r="S247" s="45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customHeight="1" x14ac:dyDescent="0.25">
      <c r="A248" s="64" t="s">
        <v>409</v>
      </c>
      <c r="B248" s="64" t="s">
        <v>410</v>
      </c>
      <c r="C248" s="37">
        <v>4301010944</v>
      </c>
      <c r="D248" s="454">
        <v>4607091387346</v>
      </c>
      <c r="E248" s="45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55</v>
      </c>
      <c r="O248" s="6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56"/>
      <c r="Q248" s="456"/>
      <c r="R248" s="456"/>
      <c r="S248" s="45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x14ac:dyDescent="0.2">
      <c r="A249" s="462"/>
      <c r="B249" s="462"/>
      <c r="C249" s="462"/>
      <c r="D249" s="462"/>
      <c r="E249" s="462"/>
      <c r="F249" s="462"/>
      <c r="G249" s="462"/>
      <c r="H249" s="462"/>
      <c r="I249" s="462"/>
      <c r="J249" s="462"/>
      <c r="K249" s="462"/>
      <c r="L249" s="462"/>
      <c r="M249" s="462"/>
      <c r="N249" s="463"/>
      <c r="O249" s="459" t="s">
        <v>43</v>
      </c>
      <c r="P249" s="460"/>
      <c r="Q249" s="460"/>
      <c r="R249" s="460"/>
      <c r="S249" s="460"/>
      <c r="T249" s="460"/>
      <c r="U249" s="461"/>
      <c r="V249" s="43" t="s">
        <v>42</v>
      </c>
      <c r="W249" s="44">
        <f>IFERROR(W241/H241,"0")+IFERROR(W242/H242,"0")+IFERROR(W243/H243,"0")+IFERROR(W244/H244,"0")+IFERROR(W245/H245,"0")+IFERROR(W246/H246,"0")+IFERROR(W247/H247,"0")+IFERROR(W248/H248,"0")</f>
        <v>0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x14ac:dyDescent="0.2">
      <c r="A250" s="462"/>
      <c r="B250" s="462"/>
      <c r="C250" s="462"/>
      <c r="D250" s="462"/>
      <c r="E250" s="462"/>
      <c r="F250" s="462"/>
      <c r="G250" s="462"/>
      <c r="H250" s="462"/>
      <c r="I250" s="462"/>
      <c r="J250" s="462"/>
      <c r="K250" s="462"/>
      <c r="L250" s="462"/>
      <c r="M250" s="462"/>
      <c r="N250" s="463"/>
      <c r="O250" s="459" t="s">
        <v>43</v>
      </c>
      <c r="P250" s="460"/>
      <c r="Q250" s="460"/>
      <c r="R250" s="460"/>
      <c r="S250" s="460"/>
      <c r="T250" s="460"/>
      <c r="U250" s="461"/>
      <c r="V250" s="43" t="s">
        <v>0</v>
      </c>
      <c r="W250" s="44">
        <f>IFERROR(SUM(W241:W248),"0")</f>
        <v>0</v>
      </c>
      <c r="X250" s="44">
        <f>IFERROR(SUM(X241:X248),"0")</f>
        <v>0</v>
      </c>
      <c r="Y250" s="43"/>
      <c r="Z250" s="68"/>
      <c r="AA250" s="68"/>
    </row>
    <row r="251" spans="1:67" ht="14.25" customHeight="1" x14ac:dyDescent="0.25">
      <c r="A251" s="453" t="s">
        <v>77</v>
      </c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3"/>
      <c r="P251" s="453"/>
      <c r="Q251" s="453"/>
      <c r="R251" s="453"/>
      <c r="S251" s="453"/>
      <c r="T251" s="453"/>
      <c r="U251" s="453"/>
      <c r="V251" s="453"/>
      <c r="W251" s="453"/>
      <c r="X251" s="453"/>
      <c r="Y251" s="453"/>
      <c r="Z251" s="67"/>
      <c r="AA251" s="67"/>
    </row>
    <row r="252" spans="1:67" ht="27" customHeight="1" x14ac:dyDescent="0.25">
      <c r="A252" s="64" t="s">
        <v>411</v>
      </c>
      <c r="B252" s="64" t="s">
        <v>412</v>
      </c>
      <c r="C252" s="37">
        <v>4301030878</v>
      </c>
      <c r="D252" s="454">
        <v>4607091387193</v>
      </c>
      <c r="E252" s="454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81</v>
      </c>
      <c r="L252" s="39" t="s">
        <v>80</v>
      </c>
      <c r="M252" s="39"/>
      <c r="N252" s="38">
        <v>35</v>
      </c>
      <c r="O252" s="6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56"/>
      <c r="Q252" s="456"/>
      <c r="R252" s="456"/>
      <c r="S252" s="457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27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413</v>
      </c>
      <c r="B253" s="64" t="s">
        <v>414</v>
      </c>
      <c r="C253" s="37">
        <v>4301031153</v>
      </c>
      <c r="D253" s="454">
        <v>4607091387230</v>
      </c>
      <c r="E253" s="454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40</v>
      </c>
      <c r="O253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56"/>
      <c r="Q253" s="456"/>
      <c r="R253" s="456"/>
      <c r="S253" s="457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415</v>
      </c>
      <c r="B254" s="64" t="s">
        <v>416</v>
      </c>
      <c r="C254" s="37">
        <v>4301031152</v>
      </c>
      <c r="D254" s="454">
        <v>4607091387285</v>
      </c>
      <c r="E254" s="454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84</v>
      </c>
      <c r="L254" s="39" t="s">
        <v>80</v>
      </c>
      <c r="M254" s="39"/>
      <c r="N254" s="38">
        <v>40</v>
      </c>
      <c r="O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56"/>
      <c r="Q254" s="456"/>
      <c r="R254" s="456"/>
      <c r="S254" s="457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x14ac:dyDescent="0.2">
      <c r="A255" s="462"/>
      <c r="B255" s="462"/>
      <c r="C255" s="462"/>
      <c r="D255" s="462"/>
      <c r="E255" s="462"/>
      <c r="F255" s="462"/>
      <c r="G255" s="462"/>
      <c r="H255" s="462"/>
      <c r="I255" s="462"/>
      <c r="J255" s="462"/>
      <c r="K255" s="462"/>
      <c r="L255" s="462"/>
      <c r="M255" s="462"/>
      <c r="N255" s="463"/>
      <c r="O255" s="459" t="s">
        <v>43</v>
      </c>
      <c r="P255" s="460"/>
      <c r="Q255" s="460"/>
      <c r="R255" s="460"/>
      <c r="S255" s="460"/>
      <c r="T255" s="460"/>
      <c r="U255" s="461"/>
      <c r="V255" s="43" t="s">
        <v>42</v>
      </c>
      <c r="W255" s="44">
        <f>IFERROR(W252/H252,"0")+IFERROR(W253/H253,"0")+IFERROR(W254/H254,"0")</f>
        <v>0</v>
      </c>
      <c r="X255" s="44">
        <f>IFERROR(X252/H252,"0")+IFERROR(X253/H253,"0")+IFERROR(X254/H254,"0")</f>
        <v>0</v>
      </c>
      <c r="Y255" s="44">
        <f>IFERROR(IF(Y252="",0,Y252),"0")+IFERROR(IF(Y253="",0,Y253),"0")+IFERROR(IF(Y254="",0,Y254),"0")</f>
        <v>0</v>
      </c>
      <c r="Z255" s="68"/>
      <c r="AA255" s="68"/>
    </row>
    <row r="256" spans="1:67" x14ac:dyDescent="0.2">
      <c r="A256" s="462"/>
      <c r="B256" s="462"/>
      <c r="C256" s="462"/>
      <c r="D256" s="462"/>
      <c r="E256" s="462"/>
      <c r="F256" s="462"/>
      <c r="G256" s="462"/>
      <c r="H256" s="462"/>
      <c r="I256" s="462"/>
      <c r="J256" s="462"/>
      <c r="K256" s="462"/>
      <c r="L256" s="462"/>
      <c r="M256" s="462"/>
      <c r="N256" s="463"/>
      <c r="O256" s="459" t="s">
        <v>43</v>
      </c>
      <c r="P256" s="460"/>
      <c r="Q256" s="460"/>
      <c r="R256" s="460"/>
      <c r="S256" s="460"/>
      <c r="T256" s="460"/>
      <c r="U256" s="461"/>
      <c r="V256" s="43" t="s">
        <v>0</v>
      </c>
      <c r="W256" s="44">
        <f>IFERROR(SUM(W252:W254),"0")</f>
        <v>0</v>
      </c>
      <c r="X256" s="44">
        <f>IFERROR(SUM(X252:X254),"0")</f>
        <v>0</v>
      </c>
      <c r="Y256" s="43"/>
      <c r="Z256" s="68"/>
      <c r="AA256" s="68"/>
    </row>
    <row r="257" spans="1:67" ht="14.25" customHeight="1" x14ac:dyDescent="0.25">
      <c r="A257" s="453" t="s">
        <v>85</v>
      </c>
      <c r="B257" s="453"/>
      <c r="C257" s="453"/>
      <c r="D257" s="453"/>
      <c r="E257" s="453"/>
      <c r="F257" s="453"/>
      <c r="G257" s="453"/>
      <c r="H257" s="453"/>
      <c r="I257" s="453"/>
      <c r="J257" s="453"/>
      <c r="K257" s="453"/>
      <c r="L257" s="453"/>
      <c r="M257" s="453"/>
      <c r="N257" s="453"/>
      <c r="O257" s="453"/>
      <c r="P257" s="453"/>
      <c r="Q257" s="453"/>
      <c r="R257" s="453"/>
      <c r="S257" s="453"/>
      <c r="T257" s="453"/>
      <c r="U257" s="453"/>
      <c r="V257" s="453"/>
      <c r="W257" s="453"/>
      <c r="X257" s="453"/>
      <c r="Y257" s="453"/>
      <c r="Z257" s="67"/>
      <c r="AA257" s="67"/>
    </row>
    <row r="258" spans="1:67" ht="16.5" customHeight="1" x14ac:dyDescent="0.25">
      <c r="A258" s="64" t="s">
        <v>417</v>
      </c>
      <c r="B258" s="64" t="s">
        <v>418</v>
      </c>
      <c r="C258" s="37">
        <v>4301051100</v>
      </c>
      <c r="D258" s="454">
        <v>4607091387766</v>
      </c>
      <c r="E258" s="454"/>
      <c r="F258" s="63">
        <v>1.3</v>
      </c>
      <c r="G258" s="38">
        <v>6</v>
      </c>
      <c r="H258" s="63">
        <v>7.8</v>
      </c>
      <c r="I258" s="63">
        <v>8.3580000000000005</v>
      </c>
      <c r="J258" s="38">
        <v>56</v>
      </c>
      <c r="K258" s="38" t="s">
        <v>122</v>
      </c>
      <c r="L258" s="39" t="s">
        <v>141</v>
      </c>
      <c r="M258" s="39"/>
      <c r="N258" s="38">
        <v>40</v>
      </c>
      <c r="O258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456"/>
      <c r="Q258" s="456"/>
      <c r="R258" s="456"/>
      <c r="S258" s="457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ref="X258:X264" si="54">IFERROR(IF(W258="",0,CEILING((W258/$H258),1)*$H258),"")</f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 t="shared" ref="BL258:BL264" si="55">IFERROR(W258*I258/H258,"0")</f>
        <v>0</v>
      </c>
      <c r="BM258" s="80">
        <f t="shared" ref="BM258:BM264" si="56">IFERROR(X258*I258/H258,"0")</f>
        <v>0</v>
      </c>
      <c r="BN258" s="80">
        <f t="shared" ref="BN258:BN264" si="57">IFERROR(1/J258*(W258/H258),"0")</f>
        <v>0</v>
      </c>
      <c r="BO258" s="80">
        <f t="shared" ref="BO258:BO264" si="58">IFERROR(1/J258*(X258/H258),"0")</f>
        <v>0</v>
      </c>
    </row>
    <row r="259" spans="1:67" ht="27" customHeight="1" x14ac:dyDescent="0.25">
      <c r="A259" s="64" t="s">
        <v>419</v>
      </c>
      <c r="B259" s="64" t="s">
        <v>420</v>
      </c>
      <c r="C259" s="37">
        <v>4301051116</v>
      </c>
      <c r="D259" s="454">
        <v>4607091387957</v>
      </c>
      <c r="E259" s="454"/>
      <c r="F259" s="63">
        <v>1.3</v>
      </c>
      <c r="G259" s="38">
        <v>6</v>
      </c>
      <c r="H259" s="63">
        <v>7.8</v>
      </c>
      <c r="I259" s="63">
        <v>8.3640000000000008</v>
      </c>
      <c r="J259" s="38">
        <v>56</v>
      </c>
      <c r="K259" s="38" t="s">
        <v>122</v>
      </c>
      <c r="L259" s="39" t="s">
        <v>80</v>
      </c>
      <c r="M259" s="39"/>
      <c r="N259" s="38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456"/>
      <c r="Q259" s="456"/>
      <c r="R259" s="456"/>
      <c r="S259" s="457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54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1" t="s">
        <v>67</v>
      </c>
      <c r="BL259" s="80">
        <f t="shared" si="55"/>
        <v>0</v>
      </c>
      <c r="BM259" s="80">
        <f t="shared" si="56"/>
        <v>0</v>
      </c>
      <c r="BN259" s="80">
        <f t="shared" si="57"/>
        <v>0</v>
      </c>
      <c r="BO259" s="80">
        <f t="shared" si="58"/>
        <v>0</v>
      </c>
    </row>
    <row r="260" spans="1:67" ht="27" customHeight="1" x14ac:dyDescent="0.25">
      <c r="A260" s="64" t="s">
        <v>421</v>
      </c>
      <c r="B260" s="64" t="s">
        <v>422</v>
      </c>
      <c r="C260" s="37">
        <v>4301051115</v>
      </c>
      <c r="D260" s="454">
        <v>4607091387964</v>
      </c>
      <c r="E260" s="454"/>
      <c r="F260" s="63">
        <v>1.35</v>
      </c>
      <c r="G260" s="38">
        <v>6</v>
      </c>
      <c r="H260" s="63">
        <v>8.1</v>
      </c>
      <c r="I260" s="63">
        <v>8.6460000000000008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456"/>
      <c r="Q260" s="456"/>
      <c r="R260" s="456"/>
      <c r="S260" s="457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16.5" customHeight="1" x14ac:dyDescent="0.25">
      <c r="A261" s="64" t="s">
        <v>423</v>
      </c>
      <c r="B261" s="64" t="s">
        <v>424</v>
      </c>
      <c r="C261" s="37">
        <v>4301051731</v>
      </c>
      <c r="D261" s="454">
        <v>4680115884618</v>
      </c>
      <c r="E261" s="454"/>
      <c r="F261" s="63">
        <v>0.6</v>
      </c>
      <c r="G261" s="38">
        <v>6</v>
      </c>
      <c r="H261" s="63">
        <v>3.6</v>
      </c>
      <c r="I261" s="63">
        <v>3.81</v>
      </c>
      <c r="J261" s="38">
        <v>120</v>
      </c>
      <c r="K261" s="38" t="s">
        <v>81</v>
      </c>
      <c r="L261" s="39" t="s">
        <v>80</v>
      </c>
      <c r="M261" s="39"/>
      <c r="N261" s="38">
        <v>45</v>
      </c>
      <c r="O261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456"/>
      <c r="Q261" s="456"/>
      <c r="R261" s="456"/>
      <c r="S261" s="457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27" customHeight="1" x14ac:dyDescent="0.25">
      <c r="A262" s="64" t="s">
        <v>425</v>
      </c>
      <c r="B262" s="64" t="s">
        <v>426</v>
      </c>
      <c r="C262" s="37">
        <v>4301051705</v>
      </c>
      <c r="D262" s="454">
        <v>4680115884588</v>
      </c>
      <c r="E262" s="454"/>
      <c r="F262" s="63">
        <v>0.5</v>
      </c>
      <c r="G262" s="38">
        <v>6</v>
      </c>
      <c r="H262" s="63">
        <v>3</v>
      </c>
      <c r="I262" s="63">
        <v>3.266</v>
      </c>
      <c r="J262" s="38">
        <v>156</v>
      </c>
      <c r="K262" s="38" t="s">
        <v>81</v>
      </c>
      <c r="L262" s="39" t="s">
        <v>80</v>
      </c>
      <c r="M262" s="39"/>
      <c r="N262" s="38">
        <v>40</v>
      </c>
      <c r="O26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456"/>
      <c r="Q262" s="456"/>
      <c r="R262" s="456"/>
      <c r="S262" s="45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IFERROR(IF(X262=0,"",ROUNDUP(X262/H262,0)*0.00753),"")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customHeight="1" x14ac:dyDescent="0.25">
      <c r="A263" s="64" t="s">
        <v>427</v>
      </c>
      <c r="B263" s="64" t="s">
        <v>428</v>
      </c>
      <c r="C263" s="37">
        <v>4301051130</v>
      </c>
      <c r="D263" s="454">
        <v>4607091387537</v>
      </c>
      <c r="E263" s="454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456"/>
      <c r="Q263" s="456"/>
      <c r="R263" s="456"/>
      <c r="S263" s="45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customHeight="1" x14ac:dyDescent="0.25">
      <c r="A264" s="64" t="s">
        <v>429</v>
      </c>
      <c r="B264" s="64" t="s">
        <v>430</v>
      </c>
      <c r="C264" s="37">
        <v>4301051132</v>
      </c>
      <c r="D264" s="454">
        <v>4607091387513</v>
      </c>
      <c r="E264" s="454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6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456"/>
      <c r="Q264" s="456"/>
      <c r="R264" s="456"/>
      <c r="S264" s="45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x14ac:dyDescent="0.2">
      <c r="A265" s="462"/>
      <c r="B265" s="462"/>
      <c r="C265" s="462"/>
      <c r="D265" s="462"/>
      <c r="E265" s="462"/>
      <c r="F265" s="462"/>
      <c r="G265" s="462"/>
      <c r="H265" s="462"/>
      <c r="I265" s="462"/>
      <c r="J265" s="462"/>
      <c r="K265" s="462"/>
      <c r="L265" s="462"/>
      <c r="M265" s="462"/>
      <c r="N265" s="463"/>
      <c r="O265" s="459" t="s">
        <v>43</v>
      </c>
      <c r="P265" s="460"/>
      <c r="Q265" s="460"/>
      <c r="R265" s="460"/>
      <c r="S265" s="460"/>
      <c r="T265" s="460"/>
      <c r="U265" s="461"/>
      <c r="V265" s="43" t="s">
        <v>42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IFERROR(X258/H258,"0")+IFERROR(X259/H259,"0")+IFERROR(X260/H260,"0")+IFERROR(X261/H261,"0")+IFERROR(X262/H262,"0")+IFERROR(X263/H263,"0")+IFERROR(X264/H264,"0")</f>
        <v>0</v>
      </c>
      <c r="Y265" s="44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68"/>
      <c r="AA265" s="68"/>
    </row>
    <row r="266" spans="1:67" x14ac:dyDescent="0.2">
      <c r="A266" s="462"/>
      <c r="B266" s="462"/>
      <c r="C266" s="462"/>
      <c r="D266" s="462"/>
      <c r="E266" s="462"/>
      <c r="F266" s="462"/>
      <c r="G266" s="462"/>
      <c r="H266" s="462"/>
      <c r="I266" s="462"/>
      <c r="J266" s="462"/>
      <c r="K266" s="462"/>
      <c r="L266" s="462"/>
      <c r="M266" s="462"/>
      <c r="N266" s="463"/>
      <c r="O266" s="459" t="s">
        <v>43</v>
      </c>
      <c r="P266" s="460"/>
      <c r="Q266" s="460"/>
      <c r="R266" s="460"/>
      <c r="S266" s="460"/>
      <c r="T266" s="460"/>
      <c r="U266" s="461"/>
      <c r="V266" s="43" t="s">
        <v>0</v>
      </c>
      <c r="W266" s="44">
        <f>IFERROR(SUM(W258:W264),"0")</f>
        <v>0</v>
      </c>
      <c r="X266" s="44">
        <f>IFERROR(SUM(X258:X264),"0")</f>
        <v>0</v>
      </c>
      <c r="Y266" s="43"/>
      <c r="Z266" s="68"/>
      <c r="AA266" s="68"/>
    </row>
    <row r="267" spans="1:67" ht="14.25" customHeight="1" x14ac:dyDescent="0.25">
      <c r="A267" s="453" t="s">
        <v>226</v>
      </c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3"/>
      <c r="P267" s="453"/>
      <c r="Q267" s="453"/>
      <c r="R267" s="453"/>
      <c r="S267" s="453"/>
      <c r="T267" s="453"/>
      <c r="U267" s="453"/>
      <c r="V267" s="453"/>
      <c r="W267" s="453"/>
      <c r="X267" s="453"/>
      <c r="Y267" s="453"/>
      <c r="Z267" s="67"/>
      <c r="AA267" s="67"/>
    </row>
    <row r="268" spans="1:67" ht="16.5" customHeight="1" x14ac:dyDescent="0.25">
      <c r="A268" s="64" t="s">
        <v>431</v>
      </c>
      <c r="B268" s="64" t="s">
        <v>432</v>
      </c>
      <c r="C268" s="37">
        <v>4301060379</v>
      </c>
      <c r="D268" s="454">
        <v>4607091380880</v>
      </c>
      <c r="E268" s="454"/>
      <c r="F268" s="63">
        <v>1.4</v>
      </c>
      <c r="G268" s="38">
        <v>6</v>
      </c>
      <c r="H268" s="63">
        <v>8.4</v>
      </c>
      <c r="I268" s="63">
        <v>8.9640000000000004</v>
      </c>
      <c r="J268" s="38">
        <v>56</v>
      </c>
      <c r="K268" s="38" t="s">
        <v>122</v>
      </c>
      <c r="L268" s="39" t="s">
        <v>80</v>
      </c>
      <c r="M268" s="39"/>
      <c r="N268" s="38">
        <v>30</v>
      </c>
      <c r="O268" s="618" t="s">
        <v>433</v>
      </c>
      <c r="P268" s="456"/>
      <c r="Q268" s="456"/>
      <c r="R268" s="456"/>
      <c r="S268" s="457"/>
      <c r="T268" s="40" t="s">
        <v>48</v>
      </c>
      <c r="U268" s="40" t="s">
        <v>48</v>
      </c>
      <c r="V268" s="41" t="s">
        <v>0</v>
      </c>
      <c r="W268" s="59">
        <v>0</v>
      </c>
      <c r="X268" s="56">
        <f>IFERROR(IF(W268="",0,CEILING((W268/$H268),1)*$H268),"")</f>
        <v>0</v>
      </c>
      <c r="Y268" s="42" t="str">
        <f>IFERROR(IF(X268=0,"",ROUNDUP(X268/H268,0)*0.02175),"")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>IFERROR(W268*I268/H268,"0")</f>
        <v>0</v>
      </c>
      <c r="BM268" s="80">
        <f>IFERROR(X268*I268/H268,"0")</f>
        <v>0</v>
      </c>
      <c r="BN268" s="80">
        <f>IFERROR(1/J268*(W268/H268),"0")</f>
        <v>0</v>
      </c>
      <c r="BO268" s="80">
        <f>IFERROR(1/J268*(X268/H268),"0")</f>
        <v>0</v>
      </c>
    </row>
    <row r="269" spans="1:67" ht="27" customHeight="1" x14ac:dyDescent="0.25">
      <c r="A269" s="64" t="s">
        <v>434</v>
      </c>
      <c r="B269" s="64" t="s">
        <v>435</v>
      </c>
      <c r="C269" s="37">
        <v>4301060308</v>
      </c>
      <c r="D269" s="454">
        <v>4607091384482</v>
      </c>
      <c r="E269" s="454"/>
      <c r="F269" s="63">
        <v>1.3</v>
      </c>
      <c r="G269" s="38">
        <v>6</v>
      </c>
      <c r="H269" s="63">
        <v>7.8</v>
      </c>
      <c r="I269" s="63">
        <v>8.3640000000000008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456"/>
      <c r="Q269" s="456"/>
      <c r="R269" s="456"/>
      <c r="S269" s="457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16.5" customHeight="1" x14ac:dyDescent="0.25">
      <c r="A270" s="64" t="s">
        <v>436</v>
      </c>
      <c r="B270" s="64" t="s">
        <v>437</v>
      </c>
      <c r="C270" s="37">
        <v>4301060325</v>
      </c>
      <c r="D270" s="454">
        <v>4607091380897</v>
      </c>
      <c r="E270" s="454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456"/>
      <c r="Q270" s="456"/>
      <c r="R270" s="456"/>
      <c r="S270" s="457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x14ac:dyDescent="0.2">
      <c r="A271" s="462"/>
      <c r="B271" s="462"/>
      <c r="C271" s="462"/>
      <c r="D271" s="462"/>
      <c r="E271" s="462"/>
      <c r="F271" s="462"/>
      <c r="G271" s="462"/>
      <c r="H271" s="462"/>
      <c r="I271" s="462"/>
      <c r="J271" s="462"/>
      <c r="K271" s="462"/>
      <c r="L271" s="462"/>
      <c r="M271" s="462"/>
      <c r="N271" s="463"/>
      <c r="O271" s="459" t="s">
        <v>43</v>
      </c>
      <c r="P271" s="460"/>
      <c r="Q271" s="460"/>
      <c r="R271" s="460"/>
      <c r="S271" s="460"/>
      <c r="T271" s="460"/>
      <c r="U271" s="461"/>
      <c r="V271" s="43" t="s">
        <v>42</v>
      </c>
      <c r="W271" s="44">
        <f>IFERROR(W268/H268,"0")+IFERROR(W269/H269,"0")+IFERROR(W270/H270,"0")</f>
        <v>0</v>
      </c>
      <c r="X271" s="44">
        <f>IFERROR(X268/H268,"0")+IFERROR(X269/H269,"0")+IFERROR(X270/H270,"0")</f>
        <v>0</v>
      </c>
      <c r="Y271" s="44">
        <f>IFERROR(IF(Y268="",0,Y268),"0")+IFERROR(IF(Y269="",0,Y269),"0")+IFERROR(IF(Y270="",0,Y270),"0")</f>
        <v>0</v>
      </c>
      <c r="Z271" s="68"/>
      <c r="AA271" s="68"/>
    </row>
    <row r="272" spans="1:67" x14ac:dyDescent="0.2">
      <c r="A272" s="462"/>
      <c r="B272" s="462"/>
      <c r="C272" s="462"/>
      <c r="D272" s="462"/>
      <c r="E272" s="462"/>
      <c r="F272" s="462"/>
      <c r="G272" s="462"/>
      <c r="H272" s="462"/>
      <c r="I272" s="462"/>
      <c r="J272" s="462"/>
      <c r="K272" s="462"/>
      <c r="L272" s="462"/>
      <c r="M272" s="462"/>
      <c r="N272" s="463"/>
      <c r="O272" s="459" t="s">
        <v>43</v>
      </c>
      <c r="P272" s="460"/>
      <c r="Q272" s="460"/>
      <c r="R272" s="460"/>
      <c r="S272" s="460"/>
      <c r="T272" s="460"/>
      <c r="U272" s="461"/>
      <c r="V272" s="43" t="s">
        <v>0</v>
      </c>
      <c r="W272" s="44">
        <f>IFERROR(SUM(W268:W270),"0")</f>
        <v>0</v>
      </c>
      <c r="X272" s="44">
        <f>IFERROR(SUM(X268:X270),"0")</f>
        <v>0</v>
      </c>
      <c r="Y272" s="43"/>
      <c r="Z272" s="68"/>
      <c r="AA272" s="68"/>
    </row>
    <row r="273" spans="1:67" ht="14.25" customHeight="1" x14ac:dyDescent="0.25">
      <c r="A273" s="453" t="s">
        <v>104</v>
      </c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3"/>
      <c r="P273" s="453"/>
      <c r="Q273" s="453"/>
      <c r="R273" s="453"/>
      <c r="S273" s="453"/>
      <c r="T273" s="453"/>
      <c r="U273" s="453"/>
      <c r="V273" s="453"/>
      <c r="W273" s="453"/>
      <c r="X273" s="453"/>
      <c r="Y273" s="453"/>
      <c r="Z273" s="67"/>
      <c r="AA273" s="67"/>
    </row>
    <row r="274" spans="1:67" ht="16.5" customHeight="1" x14ac:dyDescent="0.25">
      <c r="A274" s="64" t="s">
        <v>438</v>
      </c>
      <c r="B274" s="64" t="s">
        <v>439</v>
      </c>
      <c r="C274" s="37">
        <v>4301030232</v>
      </c>
      <c r="D274" s="454">
        <v>4607091388374</v>
      </c>
      <c r="E274" s="454"/>
      <c r="F274" s="63">
        <v>0.38</v>
      </c>
      <c r="G274" s="38">
        <v>8</v>
      </c>
      <c r="H274" s="63">
        <v>3.04</v>
      </c>
      <c r="I274" s="63">
        <v>3.28</v>
      </c>
      <c r="J274" s="38">
        <v>156</v>
      </c>
      <c r="K274" s="38" t="s">
        <v>81</v>
      </c>
      <c r="L274" s="39" t="s">
        <v>108</v>
      </c>
      <c r="M274" s="39"/>
      <c r="N274" s="38">
        <v>180</v>
      </c>
      <c r="O274" s="621" t="s">
        <v>440</v>
      </c>
      <c r="P274" s="456"/>
      <c r="Q274" s="456"/>
      <c r="R274" s="456"/>
      <c r="S274" s="45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IFERROR(IF(X274=0,"",ROUNDUP(X274/H274,0)*0.00753),"")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441</v>
      </c>
      <c r="B275" s="64" t="s">
        <v>442</v>
      </c>
      <c r="C275" s="37">
        <v>4301030235</v>
      </c>
      <c r="D275" s="454">
        <v>4607091388381</v>
      </c>
      <c r="E275" s="454"/>
      <c r="F275" s="63">
        <v>0.38</v>
      </c>
      <c r="G275" s="38">
        <v>8</v>
      </c>
      <c r="H275" s="63">
        <v>3.04</v>
      </c>
      <c r="I275" s="63">
        <v>3.32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622" t="s">
        <v>443</v>
      </c>
      <c r="P275" s="456"/>
      <c r="Q275" s="456"/>
      <c r="R275" s="456"/>
      <c r="S275" s="45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444</v>
      </c>
      <c r="B276" s="64" t="s">
        <v>445</v>
      </c>
      <c r="C276" s="37">
        <v>4301030233</v>
      </c>
      <c r="D276" s="454">
        <v>4607091388404</v>
      </c>
      <c r="E276" s="454"/>
      <c r="F276" s="63">
        <v>0.17</v>
      </c>
      <c r="G276" s="38">
        <v>15</v>
      </c>
      <c r="H276" s="63">
        <v>2.5499999999999998</v>
      </c>
      <c r="I276" s="63">
        <v>2.9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6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456"/>
      <c r="Q276" s="456"/>
      <c r="R276" s="456"/>
      <c r="S276" s="45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462"/>
      <c r="B277" s="462"/>
      <c r="C277" s="462"/>
      <c r="D277" s="462"/>
      <c r="E277" s="462"/>
      <c r="F277" s="462"/>
      <c r="G277" s="462"/>
      <c r="H277" s="462"/>
      <c r="I277" s="462"/>
      <c r="J277" s="462"/>
      <c r="K277" s="462"/>
      <c r="L277" s="462"/>
      <c r="M277" s="462"/>
      <c r="N277" s="463"/>
      <c r="O277" s="459" t="s">
        <v>43</v>
      </c>
      <c r="P277" s="460"/>
      <c r="Q277" s="460"/>
      <c r="R277" s="460"/>
      <c r="S277" s="460"/>
      <c r="T277" s="460"/>
      <c r="U277" s="46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462"/>
      <c r="B278" s="462"/>
      <c r="C278" s="462"/>
      <c r="D278" s="462"/>
      <c r="E278" s="462"/>
      <c r="F278" s="462"/>
      <c r="G278" s="462"/>
      <c r="H278" s="462"/>
      <c r="I278" s="462"/>
      <c r="J278" s="462"/>
      <c r="K278" s="462"/>
      <c r="L278" s="462"/>
      <c r="M278" s="462"/>
      <c r="N278" s="463"/>
      <c r="O278" s="459" t="s">
        <v>43</v>
      </c>
      <c r="P278" s="460"/>
      <c r="Q278" s="460"/>
      <c r="R278" s="460"/>
      <c r="S278" s="460"/>
      <c r="T278" s="460"/>
      <c r="U278" s="46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453" t="s">
        <v>446</v>
      </c>
      <c r="B279" s="453"/>
      <c r="C279" s="453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3"/>
      <c r="P279" s="453"/>
      <c r="Q279" s="453"/>
      <c r="R279" s="453"/>
      <c r="S279" s="453"/>
      <c r="T279" s="453"/>
      <c r="U279" s="453"/>
      <c r="V279" s="453"/>
      <c r="W279" s="453"/>
      <c r="X279" s="453"/>
      <c r="Y279" s="453"/>
      <c r="Z279" s="67"/>
      <c r="AA279" s="67"/>
    </row>
    <row r="280" spans="1:67" ht="16.5" customHeight="1" x14ac:dyDescent="0.25">
      <c r="A280" s="64" t="s">
        <v>447</v>
      </c>
      <c r="B280" s="64" t="s">
        <v>448</v>
      </c>
      <c r="C280" s="37">
        <v>4301180007</v>
      </c>
      <c r="D280" s="454">
        <v>4680115881808</v>
      </c>
      <c r="E280" s="454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450</v>
      </c>
      <c r="L280" s="39" t="s">
        <v>449</v>
      </c>
      <c r="M280" s="39"/>
      <c r="N280" s="38">
        <v>730</v>
      </c>
      <c r="O280" s="6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456"/>
      <c r="Q280" s="456"/>
      <c r="R280" s="456"/>
      <c r="S280" s="45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IFERROR(IF(X280=0,"",ROUNDUP(X280/H280,0)*0.00474),"")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451</v>
      </c>
      <c r="B281" s="64" t="s">
        <v>452</v>
      </c>
      <c r="C281" s="37">
        <v>4301180006</v>
      </c>
      <c r="D281" s="454">
        <v>4680115881822</v>
      </c>
      <c r="E281" s="454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450</v>
      </c>
      <c r="L281" s="39" t="s">
        <v>449</v>
      </c>
      <c r="M281" s="39"/>
      <c r="N281" s="38">
        <v>730</v>
      </c>
      <c r="O281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456"/>
      <c r="Q281" s="456"/>
      <c r="R281" s="456"/>
      <c r="S281" s="45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453</v>
      </c>
      <c r="B282" s="64" t="s">
        <v>454</v>
      </c>
      <c r="C282" s="37">
        <v>4301180001</v>
      </c>
      <c r="D282" s="454">
        <v>4680115880016</v>
      </c>
      <c r="E282" s="454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450</v>
      </c>
      <c r="L282" s="39" t="s">
        <v>449</v>
      </c>
      <c r="M282" s="39"/>
      <c r="N282" s="38">
        <v>730</v>
      </c>
      <c r="O282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456"/>
      <c r="Q282" s="456"/>
      <c r="R282" s="456"/>
      <c r="S282" s="45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62"/>
      <c r="B283" s="462"/>
      <c r="C283" s="462"/>
      <c r="D283" s="462"/>
      <c r="E283" s="462"/>
      <c r="F283" s="462"/>
      <c r="G283" s="462"/>
      <c r="H283" s="462"/>
      <c r="I283" s="462"/>
      <c r="J283" s="462"/>
      <c r="K283" s="462"/>
      <c r="L283" s="462"/>
      <c r="M283" s="462"/>
      <c r="N283" s="463"/>
      <c r="O283" s="459" t="s">
        <v>43</v>
      </c>
      <c r="P283" s="460"/>
      <c r="Q283" s="460"/>
      <c r="R283" s="460"/>
      <c r="S283" s="460"/>
      <c r="T283" s="460"/>
      <c r="U283" s="46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62"/>
      <c r="B284" s="462"/>
      <c r="C284" s="462"/>
      <c r="D284" s="462"/>
      <c r="E284" s="462"/>
      <c r="F284" s="462"/>
      <c r="G284" s="462"/>
      <c r="H284" s="462"/>
      <c r="I284" s="462"/>
      <c r="J284" s="462"/>
      <c r="K284" s="462"/>
      <c r="L284" s="462"/>
      <c r="M284" s="462"/>
      <c r="N284" s="463"/>
      <c r="O284" s="459" t="s">
        <v>43</v>
      </c>
      <c r="P284" s="460"/>
      <c r="Q284" s="460"/>
      <c r="R284" s="460"/>
      <c r="S284" s="460"/>
      <c r="T284" s="460"/>
      <c r="U284" s="46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6.5" customHeight="1" x14ac:dyDescent="0.25">
      <c r="A285" s="452" t="s">
        <v>455</v>
      </c>
      <c r="B285" s="452"/>
      <c r="C285" s="452"/>
      <c r="D285" s="452"/>
      <c r="E285" s="452"/>
      <c r="F285" s="452"/>
      <c r="G285" s="452"/>
      <c r="H285" s="452"/>
      <c r="I285" s="452"/>
      <c r="J285" s="452"/>
      <c r="K285" s="452"/>
      <c r="L285" s="452"/>
      <c r="M285" s="452"/>
      <c r="N285" s="452"/>
      <c r="O285" s="452"/>
      <c r="P285" s="452"/>
      <c r="Q285" s="452"/>
      <c r="R285" s="452"/>
      <c r="S285" s="452"/>
      <c r="T285" s="452"/>
      <c r="U285" s="452"/>
      <c r="V285" s="452"/>
      <c r="W285" s="452"/>
      <c r="X285" s="452"/>
      <c r="Y285" s="452"/>
      <c r="Z285" s="66"/>
      <c r="AA285" s="66"/>
    </row>
    <row r="286" spans="1:67" ht="14.25" customHeight="1" x14ac:dyDescent="0.25">
      <c r="A286" s="453" t="s">
        <v>126</v>
      </c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3"/>
      <c r="P286" s="453"/>
      <c r="Q286" s="453"/>
      <c r="R286" s="453"/>
      <c r="S286" s="453"/>
      <c r="T286" s="453"/>
      <c r="U286" s="453"/>
      <c r="V286" s="453"/>
      <c r="W286" s="453"/>
      <c r="X286" s="453"/>
      <c r="Y286" s="453"/>
      <c r="Z286" s="67"/>
      <c r="AA286" s="67"/>
    </row>
    <row r="287" spans="1:67" ht="27" customHeight="1" x14ac:dyDescent="0.25">
      <c r="A287" s="64" t="s">
        <v>456</v>
      </c>
      <c r="B287" s="64" t="s">
        <v>457</v>
      </c>
      <c r="C287" s="37">
        <v>4301011315</v>
      </c>
      <c r="D287" s="454">
        <v>4607091387421</v>
      </c>
      <c r="E287" s="454"/>
      <c r="F287" s="63">
        <v>1.35</v>
      </c>
      <c r="G287" s="38">
        <v>8</v>
      </c>
      <c r="H287" s="63">
        <v>10.8</v>
      </c>
      <c r="I287" s="63">
        <v>11.28</v>
      </c>
      <c r="J287" s="38">
        <v>56</v>
      </c>
      <c r="K287" s="38" t="s">
        <v>122</v>
      </c>
      <c r="L287" s="39" t="s">
        <v>121</v>
      </c>
      <c r="M287" s="39"/>
      <c r="N287" s="38">
        <v>55</v>
      </c>
      <c r="O287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456"/>
      <c r="Q287" s="456"/>
      <c r="R287" s="456"/>
      <c r="S287" s="457"/>
      <c r="T287" s="40" t="s">
        <v>48</v>
      </c>
      <c r="U287" s="40" t="s">
        <v>48</v>
      </c>
      <c r="V287" s="41" t="s">
        <v>0</v>
      </c>
      <c r="W287" s="59">
        <v>0</v>
      </c>
      <c r="X287" s="56">
        <f t="shared" ref="X287:X293" si="59">IFERROR(IF(W287="",0,CEILING((W287/$H287),1)*$H287),"")</f>
        <v>0</v>
      </c>
      <c r="Y287" s="42" t="str">
        <f>IFERROR(IF(X287=0,"",ROUNDUP(X287/H287,0)*0.02175),"")</f>
        <v/>
      </c>
      <c r="Z287" s="69" t="s">
        <v>48</v>
      </c>
      <c r="AA287" s="70" t="s">
        <v>48</v>
      </c>
      <c r="AE287" s="80"/>
      <c r="BB287" s="246" t="s">
        <v>67</v>
      </c>
      <c r="BL287" s="80">
        <f t="shared" ref="BL287:BL293" si="60">IFERROR(W287*I287/H287,"0")</f>
        <v>0</v>
      </c>
      <c r="BM287" s="80">
        <f t="shared" ref="BM287:BM293" si="61">IFERROR(X287*I287/H287,"0")</f>
        <v>0</v>
      </c>
      <c r="BN287" s="80">
        <f t="shared" ref="BN287:BN293" si="62">IFERROR(1/J287*(W287/H287),"0")</f>
        <v>0</v>
      </c>
      <c r="BO287" s="80">
        <f t="shared" ref="BO287:BO293" si="63">IFERROR(1/J287*(X287/H287),"0")</f>
        <v>0</v>
      </c>
    </row>
    <row r="288" spans="1:67" ht="27" customHeight="1" x14ac:dyDescent="0.25">
      <c r="A288" s="64" t="s">
        <v>456</v>
      </c>
      <c r="B288" s="64" t="s">
        <v>458</v>
      </c>
      <c r="C288" s="37">
        <v>4301011121</v>
      </c>
      <c r="D288" s="454">
        <v>4607091387421</v>
      </c>
      <c r="E288" s="454"/>
      <c r="F288" s="63">
        <v>1.35</v>
      </c>
      <c r="G288" s="38">
        <v>8</v>
      </c>
      <c r="H288" s="63">
        <v>10.8</v>
      </c>
      <c r="I288" s="63">
        <v>11.28</v>
      </c>
      <c r="J288" s="38">
        <v>48</v>
      </c>
      <c r="K288" s="38" t="s">
        <v>122</v>
      </c>
      <c r="L288" s="39" t="s">
        <v>130</v>
      </c>
      <c r="M288" s="39"/>
      <c r="N288" s="38">
        <v>55</v>
      </c>
      <c r="O288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56"/>
      <c r="Q288" s="456"/>
      <c r="R288" s="456"/>
      <c r="S288" s="457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si="59"/>
        <v>0</v>
      </c>
      <c r="Y288" s="42" t="str">
        <f>IFERROR(IF(X288=0,"",ROUNDUP(X288/H288,0)*0.02039),"")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si="60"/>
        <v>0</v>
      </c>
      <c r="BM288" s="80">
        <f t="shared" si="61"/>
        <v>0</v>
      </c>
      <c r="BN288" s="80">
        <f t="shared" si="62"/>
        <v>0</v>
      </c>
      <c r="BO288" s="80">
        <f t="shared" si="63"/>
        <v>0</v>
      </c>
    </row>
    <row r="289" spans="1:67" ht="27" customHeight="1" x14ac:dyDescent="0.25">
      <c r="A289" s="64" t="s">
        <v>459</v>
      </c>
      <c r="B289" s="64" t="s">
        <v>460</v>
      </c>
      <c r="C289" s="37">
        <v>4301011322</v>
      </c>
      <c r="D289" s="454">
        <v>4607091387452</v>
      </c>
      <c r="E289" s="454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122</v>
      </c>
      <c r="L289" s="39" t="s">
        <v>141</v>
      </c>
      <c r="M289" s="39"/>
      <c r="N289" s="38">
        <v>55</v>
      </c>
      <c r="O289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456"/>
      <c r="Q289" s="456"/>
      <c r="R289" s="456"/>
      <c r="S289" s="457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customHeight="1" x14ac:dyDescent="0.25">
      <c r="A290" s="64" t="s">
        <v>459</v>
      </c>
      <c r="B290" s="64" t="s">
        <v>461</v>
      </c>
      <c r="C290" s="37">
        <v>4301011619</v>
      </c>
      <c r="D290" s="454">
        <v>4607091387452</v>
      </c>
      <c r="E290" s="454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122</v>
      </c>
      <c r="L290" s="39" t="s">
        <v>121</v>
      </c>
      <c r="M290" s="39"/>
      <c r="N290" s="38">
        <v>55</v>
      </c>
      <c r="O290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56"/>
      <c r="Q290" s="456"/>
      <c r="R290" s="456"/>
      <c r="S290" s="457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customHeight="1" x14ac:dyDescent="0.25">
      <c r="A291" s="64" t="s">
        <v>462</v>
      </c>
      <c r="B291" s="64" t="s">
        <v>463</v>
      </c>
      <c r="C291" s="37">
        <v>4301011313</v>
      </c>
      <c r="D291" s="454">
        <v>4607091385984</v>
      </c>
      <c r="E291" s="454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456"/>
      <c r="Q291" s="456"/>
      <c r="R291" s="456"/>
      <c r="S291" s="457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customHeight="1" x14ac:dyDescent="0.25">
      <c r="A292" s="64" t="s">
        <v>464</v>
      </c>
      <c r="B292" s="64" t="s">
        <v>465</v>
      </c>
      <c r="C292" s="37">
        <v>4301011316</v>
      </c>
      <c r="D292" s="454">
        <v>4607091387438</v>
      </c>
      <c r="E292" s="454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81</v>
      </c>
      <c r="L292" s="39" t="s">
        <v>121</v>
      </c>
      <c r="M292" s="39"/>
      <c r="N292" s="38">
        <v>55</v>
      </c>
      <c r="O292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456"/>
      <c r="Q292" s="456"/>
      <c r="R292" s="456"/>
      <c r="S292" s="457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59"/>
        <v>0</v>
      </c>
      <c r="Y292" s="42" t="str">
        <f>IFERROR(IF(X292=0,"",ROUNDUP(X292/H292,0)*0.00937),"")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0</v>
      </c>
      <c r="BM292" s="80">
        <f t="shared" si="61"/>
        <v>0</v>
      </c>
      <c r="BN292" s="80">
        <f t="shared" si="62"/>
        <v>0</v>
      </c>
      <c r="BO292" s="80">
        <f t="shared" si="63"/>
        <v>0</v>
      </c>
    </row>
    <row r="293" spans="1:67" ht="27" customHeight="1" x14ac:dyDescent="0.25">
      <c r="A293" s="64" t="s">
        <v>466</v>
      </c>
      <c r="B293" s="64" t="s">
        <v>467</v>
      </c>
      <c r="C293" s="37">
        <v>4301011319</v>
      </c>
      <c r="D293" s="454">
        <v>4607091387469</v>
      </c>
      <c r="E293" s="454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6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456"/>
      <c r="Q293" s="456"/>
      <c r="R293" s="456"/>
      <c r="S293" s="45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x14ac:dyDescent="0.2">
      <c r="A294" s="462"/>
      <c r="B294" s="462"/>
      <c r="C294" s="462"/>
      <c r="D294" s="462"/>
      <c r="E294" s="462"/>
      <c r="F294" s="462"/>
      <c r="G294" s="462"/>
      <c r="H294" s="462"/>
      <c r="I294" s="462"/>
      <c r="J294" s="462"/>
      <c r="K294" s="462"/>
      <c r="L294" s="462"/>
      <c r="M294" s="462"/>
      <c r="N294" s="463"/>
      <c r="O294" s="459" t="s">
        <v>43</v>
      </c>
      <c r="P294" s="460"/>
      <c r="Q294" s="460"/>
      <c r="R294" s="460"/>
      <c r="S294" s="460"/>
      <c r="T294" s="460"/>
      <c r="U294" s="461"/>
      <c r="V294" s="43" t="s">
        <v>42</v>
      </c>
      <c r="W294" s="44">
        <f>IFERROR(W287/H287,"0")+IFERROR(W288/H288,"0")+IFERROR(W289/H289,"0")+IFERROR(W290/H290,"0")+IFERROR(W291/H291,"0")+IFERROR(W292/H292,"0")+IFERROR(W293/H293,"0")</f>
        <v>0</v>
      </c>
      <c r="X294" s="44">
        <f>IFERROR(X287/H287,"0")+IFERROR(X288/H288,"0")+IFERROR(X289/H289,"0")+IFERROR(X290/H290,"0")+IFERROR(X291/H291,"0")+IFERROR(X292/H292,"0")+IFERROR(X293/H293,"0")</f>
        <v>0</v>
      </c>
      <c r="Y294" s="44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68"/>
      <c r="AA294" s="68"/>
    </row>
    <row r="295" spans="1:67" x14ac:dyDescent="0.2">
      <c r="A295" s="462"/>
      <c r="B295" s="462"/>
      <c r="C295" s="462"/>
      <c r="D295" s="462"/>
      <c r="E295" s="462"/>
      <c r="F295" s="462"/>
      <c r="G295" s="462"/>
      <c r="H295" s="462"/>
      <c r="I295" s="462"/>
      <c r="J295" s="462"/>
      <c r="K295" s="462"/>
      <c r="L295" s="462"/>
      <c r="M295" s="462"/>
      <c r="N295" s="463"/>
      <c r="O295" s="459" t="s">
        <v>43</v>
      </c>
      <c r="P295" s="460"/>
      <c r="Q295" s="460"/>
      <c r="R295" s="460"/>
      <c r="S295" s="460"/>
      <c r="T295" s="460"/>
      <c r="U295" s="461"/>
      <c r="V295" s="43" t="s">
        <v>0</v>
      </c>
      <c r="W295" s="44">
        <f>IFERROR(SUM(W287:W293),"0")</f>
        <v>0</v>
      </c>
      <c r="X295" s="44">
        <f>IFERROR(SUM(X287:X293),"0")</f>
        <v>0</v>
      </c>
      <c r="Y295" s="43"/>
      <c r="Z295" s="68"/>
      <c r="AA295" s="68"/>
    </row>
    <row r="296" spans="1:67" ht="14.25" customHeight="1" x14ac:dyDescent="0.25">
      <c r="A296" s="453" t="s">
        <v>77</v>
      </c>
      <c r="B296" s="453"/>
      <c r="C296" s="453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3"/>
      <c r="P296" s="453"/>
      <c r="Q296" s="453"/>
      <c r="R296" s="453"/>
      <c r="S296" s="453"/>
      <c r="T296" s="453"/>
      <c r="U296" s="453"/>
      <c r="V296" s="453"/>
      <c r="W296" s="453"/>
      <c r="X296" s="453"/>
      <c r="Y296" s="453"/>
      <c r="Z296" s="67"/>
      <c r="AA296" s="67"/>
    </row>
    <row r="297" spans="1:67" ht="27" customHeight="1" x14ac:dyDescent="0.25">
      <c r="A297" s="64" t="s">
        <v>468</v>
      </c>
      <c r="B297" s="64" t="s">
        <v>469</v>
      </c>
      <c r="C297" s="37">
        <v>4301031154</v>
      </c>
      <c r="D297" s="454">
        <v>4607091387292</v>
      </c>
      <c r="E297" s="454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81</v>
      </c>
      <c r="L297" s="39" t="s">
        <v>80</v>
      </c>
      <c r="M297" s="39"/>
      <c r="N297" s="38">
        <v>45</v>
      </c>
      <c r="O297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456"/>
      <c r="Q297" s="456"/>
      <c r="R297" s="456"/>
      <c r="S297" s="457"/>
      <c r="T297" s="40" t="s">
        <v>48</v>
      </c>
      <c r="U297" s="40" t="s">
        <v>48</v>
      </c>
      <c r="V297" s="41" t="s">
        <v>0</v>
      </c>
      <c r="W297" s="59">
        <v>0</v>
      </c>
      <c r="X297" s="56">
        <f>IFERROR(IF(W297="",0,CEILING((W297/$H297),1)*$H297),"")</f>
        <v>0</v>
      </c>
      <c r="Y297" s="42" t="str">
        <f>IFERROR(IF(X297=0,"",ROUNDUP(X297/H297,0)*0.00753),"")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>IFERROR(W297*I297/H297,"0")</f>
        <v>0</v>
      </c>
      <c r="BM297" s="80">
        <f>IFERROR(X297*I297/H297,"0")</f>
        <v>0</v>
      </c>
      <c r="BN297" s="80">
        <f>IFERROR(1/J297*(W297/H297),"0")</f>
        <v>0</v>
      </c>
      <c r="BO297" s="80">
        <f>IFERROR(1/J297*(X297/H297),"0")</f>
        <v>0</v>
      </c>
    </row>
    <row r="298" spans="1:67" x14ac:dyDescent="0.2">
      <c r="A298" s="462"/>
      <c r="B298" s="462"/>
      <c r="C298" s="462"/>
      <c r="D298" s="462"/>
      <c r="E298" s="462"/>
      <c r="F298" s="462"/>
      <c r="G298" s="462"/>
      <c r="H298" s="462"/>
      <c r="I298" s="462"/>
      <c r="J298" s="462"/>
      <c r="K298" s="462"/>
      <c r="L298" s="462"/>
      <c r="M298" s="462"/>
      <c r="N298" s="463"/>
      <c r="O298" s="459" t="s">
        <v>43</v>
      </c>
      <c r="P298" s="460"/>
      <c r="Q298" s="460"/>
      <c r="R298" s="460"/>
      <c r="S298" s="460"/>
      <c r="T298" s="460"/>
      <c r="U298" s="461"/>
      <c r="V298" s="43" t="s">
        <v>42</v>
      </c>
      <c r="W298" s="44">
        <f>IFERROR(W297/H297,"0")</f>
        <v>0</v>
      </c>
      <c r="X298" s="44">
        <f>IFERROR(X297/H297,"0")</f>
        <v>0</v>
      </c>
      <c r="Y298" s="44">
        <f>IFERROR(IF(Y297="",0,Y297),"0")</f>
        <v>0</v>
      </c>
      <c r="Z298" s="68"/>
      <c r="AA298" s="68"/>
    </row>
    <row r="299" spans="1:67" x14ac:dyDescent="0.2">
      <c r="A299" s="462"/>
      <c r="B299" s="462"/>
      <c r="C299" s="462"/>
      <c r="D299" s="462"/>
      <c r="E299" s="462"/>
      <c r="F299" s="462"/>
      <c r="G299" s="462"/>
      <c r="H299" s="462"/>
      <c r="I299" s="462"/>
      <c r="J299" s="462"/>
      <c r="K299" s="462"/>
      <c r="L299" s="462"/>
      <c r="M299" s="462"/>
      <c r="N299" s="463"/>
      <c r="O299" s="459" t="s">
        <v>43</v>
      </c>
      <c r="P299" s="460"/>
      <c r="Q299" s="460"/>
      <c r="R299" s="460"/>
      <c r="S299" s="460"/>
      <c r="T299" s="460"/>
      <c r="U299" s="461"/>
      <c r="V299" s="43" t="s">
        <v>0</v>
      </c>
      <c r="W299" s="44">
        <f>IFERROR(SUM(W297:W297),"0")</f>
        <v>0</v>
      </c>
      <c r="X299" s="44">
        <f>IFERROR(SUM(X297:X297),"0")</f>
        <v>0</v>
      </c>
      <c r="Y299" s="43"/>
      <c r="Z299" s="68"/>
      <c r="AA299" s="68"/>
    </row>
    <row r="300" spans="1:67" ht="16.5" customHeight="1" x14ac:dyDescent="0.25">
      <c r="A300" s="452" t="s">
        <v>470</v>
      </c>
      <c r="B300" s="452"/>
      <c r="C300" s="452"/>
      <c r="D300" s="452"/>
      <c r="E300" s="452"/>
      <c r="F300" s="452"/>
      <c r="G300" s="452"/>
      <c r="H300" s="452"/>
      <c r="I300" s="452"/>
      <c r="J300" s="452"/>
      <c r="K300" s="452"/>
      <c r="L300" s="452"/>
      <c r="M300" s="452"/>
      <c r="N300" s="452"/>
      <c r="O300" s="452"/>
      <c r="P300" s="452"/>
      <c r="Q300" s="452"/>
      <c r="R300" s="452"/>
      <c r="S300" s="452"/>
      <c r="T300" s="452"/>
      <c r="U300" s="452"/>
      <c r="V300" s="452"/>
      <c r="W300" s="452"/>
      <c r="X300" s="452"/>
      <c r="Y300" s="452"/>
      <c r="Z300" s="66"/>
      <c r="AA300" s="66"/>
    </row>
    <row r="301" spans="1:67" ht="14.25" customHeight="1" x14ac:dyDescent="0.25">
      <c r="A301" s="453" t="s">
        <v>77</v>
      </c>
      <c r="B301" s="453"/>
      <c r="C301" s="453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3"/>
      <c r="P301" s="453"/>
      <c r="Q301" s="453"/>
      <c r="R301" s="453"/>
      <c r="S301" s="453"/>
      <c r="T301" s="453"/>
      <c r="U301" s="453"/>
      <c r="V301" s="453"/>
      <c r="W301" s="453"/>
      <c r="X301" s="453"/>
      <c r="Y301" s="453"/>
      <c r="Z301" s="67"/>
      <c r="AA301" s="67"/>
    </row>
    <row r="302" spans="1:67" ht="27" customHeight="1" x14ac:dyDescent="0.25">
      <c r="A302" s="64" t="s">
        <v>471</v>
      </c>
      <c r="B302" s="64" t="s">
        <v>472</v>
      </c>
      <c r="C302" s="37">
        <v>4301031066</v>
      </c>
      <c r="D302" s="454">
        <v>4607091383836</v>
      </c>
      <c r="E302" s="454"/>
      <c r="F302" s="63">
        <v>0.3</v>
      </c>
      <c r="G302" s="38">
        <v>6</v>
      </c>
      <c r="H302" s="63">
        <v>1.8</v>
      </c>
      <c r="I302" s="63">
        <v>2.048</v>
      </c>
      <c r="J302" s="38">
        <v>156</v>
      </c>
      <c r="K302" s="38" t="s">
        <v>81</v>
      </c>
      <c r="L302" s="39" t="s">
        <v>80</v>
      </c>
      <c r="M302" s="39"/>
      <c r="N302" s="38">
        <v>40</v>
      </c>
      <c r="O302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456"/>
      <c r="Q302" s="456"/>
      <c r="R302" s="456"/>
      <c r="S302" s="457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54" t="s">
        <v>67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x14ac:dyDescent="0.2">
      <c r="A303" s="462"/>
      <c r="B303" s="462"/>
      <c r="C303" s="462"/>
      <c r="D303" s="462"/>
      <c r="E303" s="462"/>
      <c r="F303" s="462"/>
      <c r="G303" s="462"/>
      <c r="H303" s="462"/>
      <c r="I303" s="462"/>
      <c r="J303" s="462"/>
      <c r="K303" s="462"/>
      <c r="L303" s="462"/>
      <c r="M303" s="462"/>
      <c r="N303" s="463"/>
      <c r="O303" s="459" t="s">
        <v>43</v>
      </c>
      <c r="P303" s="460"/>
      <c r="Q303" s="460"/>
      <c r="R303" s="460"/>
      <c r="S303" s="460"/>
      <c r="T303" s="460"/>
      <c r="U303" s="461"/>
      <c r="V303" s="43" t="s">
        <v>42</v>
      </c>
      <c r="W303" s="44">
        <f>IFERROR(W302/H302,"0")</f>
        <v>0</v>
      </c>
      <c r="X303" s="44">
        <f>IFERROR(X302/H302,"0")</f>
        <v>0</v>
      </c>
      <c r="Y303" s="44">
        <f>IFERROR(IF(Y302="",0,Y302),"0")</f>
        <v>0</v>
      </c>
      <c r="Z303" s="68"/>
      <c r="AA303" s="68"/>
    </row>
    <row r="304" spans="1:67" x14ac:dyDescent="0.2">
      <c r="A304" s="462"/>
      <c r="B304" s="462"/>
      <c r="C304" s="462"/>
      <c r="D304" s="462"/>
      <c r="E304" s="462"/>
      <c r="F304" s="462"/>
      <c r="G304" s="462"/>
      <c r="H304" s="462"/>
      <c r="I304" s="462"/>
      <c r="J304" s="462"/>
      <c r="K304" s="462"/>
      <c r="L304" s="462"/>
      <c r="M304" s="462"/>
      <c r="N304" s="463"/>
      <c r="O304" s="459" t="s">
        <v>43</v>
      </c>
      <c r="P304" s="460"/>
      <c r="Q304" s="460"/>
      <c r="R304" s="460"/>
      <c r="S304" s="460"/>
      <c r="T304" s="460"/>
      <c r="U304" s="461"/>
      <c r="V304" s="43" t="s">
        <v>0</v>
      </c>
      <c r="W304" s="44">
        <f>IFERROR(SUM(W302:W302),"0")</f>
        <v>0</v>
      </c>
      <c r="X304" s="44">
        <f>IFERROR(SUM(X302:X302),"0")</f>
        <v>0</v>
      </c>
      <c r="Y304" s="43"/>
      <c r="Z304" s="68"/>
      <c r="AA304" s="68"/>
    </row>
    <row r="305" spans="1:67" ht="14.25" customHeight="1" x14ac:dyDescent="0.25">
      <c r="A305" s="453" t="s">
        <v>85</v>
      </c>
      <c r="B305" s="453"/>
      <c r="C305" s="453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3"/>
      <c r="P305" s="453"/>
      <c r="Q305" s="453"/>
      <c r="R305" s="453"/>
      <c r="S305" s="453"/>
      <c r="T305" s="453"/>
      <c r="U305" s="453"/>
      <c r="V305" s="453"/>
      <c r="W305" s="453"/>
      <c r="X305" s="453"/>
      <c r="Y305" s="453"/>
      <c r="Z305" s="67"/>
      <c r="AA305" s="67"/>
    </row>
    <row r="306" spans="1:67" ht="27" customHeight="1" x14ac:dyDescent="0.25">
      <c r="A306" s="64" t="s">
        <v>473</v>
      </c>
      <c r="B306" s="64" t="s">
        <v>474</v>
      </c>
      <c r="C306" s="37">
        <v>4301051142</v>
      </c>
      <c r="D306" s="454">
        <v>4607091387919</v>
      </c>
      <c r="E306" s="454"/>
      <c r="F306" s="63">
        <v>1.35</v>
      </c>
      <c r="G306" s="38">
        <v>6</v>
      </c>
      <c r="H306" s="63">
        <v>8.1</v>
      </c>
      <c r="I306" s="63">
        <v>8.6639999999999997</v>
      </c>
      <c r="J306" s="38">
        <v>56</v>
      </c>
      <c r="K306" s="38" t="s">
        <v>122</v>
      </c>
      <c r="L306" s="39" t="s">
        <v>80</v>
      </c>
      <c r="M306" s="39"/>
      <c r="N306" s="38">
        <v>45</v>
      </c>
      <c r="O306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456"/>
      <c r="Q306" s="456"/>
      <c r="R306" s="456"/>
      <c r="S306" s="457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IFERROR(IF(X306=0,"",ROUNDUP(X306/H306,0)*0.02175),"")</f>
        <v/>
      </c>
      <c r="Z306" s="69" t="s">
        <v>48</v>
      </c>
      <c r="AA306" s="70" t="s">
        <v>48</v>
      </c>
      <c r="AE306" s="80"/>
      <c r="BB306" s="25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t="27" customHeight="1" x14ac:dyDescent="0.25">
      <c r="A307" s="64" t="s">
        <v>475</v>
      </c>
      <c r="B307" s="64" t="s">
        <v>476</v>
      </c>
      <c r="C307" s="37">
        <v>4301051461</v>
      </c>
      <c r="D307" s="454">
        <v>4680115883604</v>
      </c>
      <c r="E307" s="454"/>
      <c r="F307" s="63">
        <v>0.35</v>
      </c>
      <c r="G307" s="38">
        <v>6</v>
      </c>
      <c r="H307" s="63">
        <v>2.1</v>
      </c>
      <c r="I307" s="63">
        <v>2.3719999999999999</v>
      </c>
      <c r="J307" s="38">
        <v>156</v>
      </c>
      <c r="K307" s="38" t="s">
        <v>81</v>
      </c>
      <c r="L307" s="39" t="s">
        <v>141</v>
      </c>
      <c r="M307" s="39"/>
      <c r="N307" s="38">
        <v>45</v>
      </c>
      <c r="O307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456"/>
      <c r="Q307" s="456"/>
      <c r="R307" s="456"/>
      <c r="S307" s="457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t="27" customHeight="1" x14ac:dyDescent="0.25">
      <c r="A308" s="64" t="s">
        <v>477</v>
      </c>
      <c r="B308" s="64" t="s">
        <v>478</v>
      </c>
      <c r="C308" s="37">
        <v>4301051485</v>
      </c>
      <c r="D308" s="454">
        <v>4680115883567</v>
      </c>
      <c r="E308" s="454"/>
      <c r="F308" s="63">
        <v>0.35</v>
      </c>
      <c r="G308" s="38">
        <v>6</v>
      </c>
      <c r="H308" s="63">
        <v>2.1</v>
      </c>
      <c r="I308" s="63">
        <v>2.36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456"/>
      <c r="Q308" s="456"/>
      <c r="R308" s="456"/>
      <c r="S308" s="457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462"/>
      <c r="B309" s="462"/>
      <c r="C309" s="462"/>
      <c r="D309" s="462"/>
      <c r="E309" s="462"/>
      <c r="F309" s="462"/>
      <c r="G309" s="462"/>
      <c r="H309" s="462"/>
      <c r="I309" s="462"/>
      <c r="J309" s="462"/>
      <c r="K309" s="462"/>
      <c r="L309" s="462"/>
      <c r="M309" s="462"/>
      <c r="N309" s="463"/>
      <c r="O309" s="459" t="s">
        <v>43</v>
      </c>
      <c r="P309" s="460"/>
      <c r="Q309" s="460"/>
      <c r="R309" s="460"/>
      <c r="S309" s="460"/>
      <c r="T309" s="460"/>
      <c r="U309" s="461"/>
      <c r="V309" s="43" t="s">
        <v>42</v>
      </c>
      <c r="W309" s="44">
        <f>IFERROR(W306/H306,"0")+IFERROR(W307/H307,"0")+IFERROR(W308/H308,"0")</f>
        <v>0</v>
      </c>
      <c r="X309" s="44">
        <f>IFERROR(X306/H306,"0")+IFERROR(X307/H307,"0")+IFERROR(X308/H308,"0")</f>
        <v>0</v>
      </c>
      <c r="Y309" s="44">
        <f>IFERROR(IF(Y306="",0,Y306),"0")+IFERROR(IF(Y307="",0,Y307),"0")+IFERROR(IF(Y308="",0,Y308),"0")</f>
        <v>0</v>
      </c>
      <c r="Z309" s="68"/>
      <c r="AA309" s="68"/>
    </row>
    <row r="310" spans="1:67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3"/>
      <c r="O310" s="459" t="s">
        <v>43</v>
      </c>
      <c r="P310" s="460"/>
      <c r="Q310" s="460"/>
      <c r="R310" s="460"/>
      <c r="S310" s="460"/>
      <c r="T310" s="460"/>
      <c r="U310" s="461"/>
      <c r="V310" s="43" t="s">
        <v>0</v>
      </c>
      <c r="W310" s="44">
        <f>IFERROR(SUM(W306:W308),"0")</f>
        <v>0</v>
      </c>
      <c r="X310" s="44">
        <f>IFERROR(SUM(X306:X308),"0")</f>
        <v>0</v>
      </c>
      <c r="Y310" s="43"/>
      <c r="Z310" s="68"/>
      <c r="AA310" s="68"/>
    </row>
    <row r="311" spans="1:67" ht="14.25" customHeight="1" x14ac:dyDescent="0.25">
      <c r="A311" s="453" t="s">
        <v>104</v>
      </c>
      <c r="B311" s="453"/>
      <c r="C311" s="453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3"/>
      <c r="P311" s="453"/>
      <c r="Q311" s="453"/>
      <c r="R311" s="453"/>
      <c r="S311" s="453"/>
      <c r="T311" s="453"/>
      <c r="U311" s="453"/>
      <c r="V311" s="453"/>
      <c r="W311" s="453"/>
      <c r="X311" s="453"/>
      <c r="Y311" s="453"/>
      <c r="Z311" s="67"/>
      <c r="AA311" s="67"/>
    </row>
    <row r="312" spans="1:67" ht="27" customHeight="1" x14ac:dyDescent="0.25">
      <c r="A312" s="64" t="s">
        <v>479</v>
      </c>
      <c r="B312" s="64" t="s">
        <v>480</v>
      </c>
      <c r="C312" s="37">
        <v>4301032015</v>
      </c>
      <c r="D312" s="454">
        <v>4607091383102</v>
      </c>
      <c r="E312" s="454"/>
      <c r="F312" s="63">
        <v>0.17</v>
      </c>
      <c r="G312" s="38">
        <v>15</v>
      </c>
      <c r="H312" s="63">
        <v>2.5499999999999998</v>
      </c>
      <c r="I312" s="63">
        <v>2.9750000000000001</v>
      </c>
      <c r="J312" s="38">
        <v>156</v>
      </c>
      <c r="K312" s="38" t="s">
        <v>81</v>
      </c>
      <c r="L312" s="39" t="s">
        <v>108</v>
      </c>
      <c r="M312" s="39"/>
      <c r="N312" s="38">
        <v>180</v>
      </c>
      <c r="O312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456"/>
      <c r="Q312" s="456"/>
      <c r="R312" s="456"/>
      <c r="S312" s="457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58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462"/>
      <c r="B313" s="462"/>
      <c r="C313" s="462"/>
      <c r="D313" s="462"/>
      <c r="E313" s="462"/>
      <c r="F313" s="462"/>
      <c r="G313" s="462"/>
      <c r="H313" s="462"/>
      <c r="I313" s="462"/>
      <c r="J313" s="462"/>
      <c r="K313" s="462"/>
      <c r="L313" s="462"/>
      <c r="M313" s="462"/>
      <c r="N313" s="463"/>
      <c r="O313" s="459" t="s">
        <v>43</v>
      </c>
      <c r="P313" s="460"/>
      <c r="Q313" s="460"/>
      <c r="R313" s="460"/>
      <c r="S313" s="460"/>
      <c r="T313" s="460"/>
      <c r="U313" s="461"/>
      <c r="V313" s="43" t="s">
        <v>42</v>
      </c>
      <c r="W313" s="44">
        <f>IFERROR(W312/H312,"0")</f>
        <v>0</v>
      </c>
      <c r="X313" s="44">
        <f>IFERROR(X312/H312,"0")</f>
        <v>0</v>
      </c>
      <c r="Y313" s="44">
        <f>IFERROR(IF(Y312="",0,Y312),"0")</f>
        <v>0</v>
      </c>
      <c r="Z313" s="68"/>
      <c r="AA313" s="68"/>
    </row>
    <row r="314" spans="1:67" x14ac:dyDescent="0.2">
      <c r="A314" s="462"/>
      <c r="B314" s="462"/>
      <c r="C314" s="462"/>
      <c r="D314" s="462"/>
      <c r="E314" s="462"/>
      <c r="F314" s="462"/>
      <c r="G314" s="462"/>
      <c r="H314" s="462"/>
      <c r="I314" s="462"/>
      <c r="J314" s="462"/>
      <c r="K314" s="462"/>
      <c r="L314" s="462"/>
      <c r="M314" s="462"/>
      <c r="N314" s="463"/>
      <c r="O314" s="459" t="s">
        <v>43</v>
      </c>
      <c r="P314" s="460"/>
      <c r="Q314" s="460"/>
      <c r="R314" s="460"/>
      <c r="S314" s="460"/>
      <c r="T314" s="460"/>
      <c r="U314" s="461"/>
      <c r="V314" s="43" t="s">
        <v>0</v>
      </c>
      <c r="W314" s="44">
        <f>IFERROR(SUM(W312:W312),"0")</f>
        <v>0</v>
      </c>
      <c r="X314" s="44">
        <f>IFERROR(SUM(X312:X312),"0")</f>
        <v>0</v>
      </c>
      <c r="Y314" s="43"/>
      <c r="Z314" s="68"/>
      <c r="AA314" s="68"/>
    </row>
    <row r="315" spans="1:67" ht="27.75" customHeight="1" x14ac:dyDescent="0.2">
      <c r="A315" s="451" t="s">
        <v>481</v>
      </c>
      <c r="B315" s="451"/>
      <c r="C315" s="451"/>
      <c r="D315" s="451"/>
      <c r="E315" s="451"/>
      <c r="F315" s="451"/>
      <c r="G315" s="451"/>
      <c r="H315" s="451"/>
      <c r="I315" s="451"/>
      <c r="J315" s="451"/>
      <c r="K315" s="451"/>
      <c r="L315" s="451"/>
      <c r="M315" s="451"/>
      <c r="N315" s="451"/>
      <c r="O315" s="451"/>
      <c r="P315" s="451"/>
      <c r="Q315" s="451"/>
      <c r="R315" s="451"/>
      <c r="S315" s="451"/>
      <c r="T315" s="451"/>
      <c r="U315" s="451"/>
      <c r="V315" s="451"/>
      <c r="W315" s="451"/>
      <c r="X315" s="451"/>
      <c r="Y315" s="451"/>
      <c r="Z315" s="55"/>
      <c r="AA315" s="55"/>
    </row>
    <row r="316" spans="1:67" ht="16.5" customHeight="1" x14ac:dyDescent="0.25">
      <c r="A316" s="452" t="s">
        <v>482</v>
      </c>
      <c r="B316" s="452"/>
      <c r="C316" s="452"/>
      <c r="D316" s="452"/>
      <c r="E316" s="452"/>
      <c r="F316" s="452"/>
      <c r="G316" s="452"/>
      <c r="H316" s="452"/>
      <c r="I316" s="452"/>
      <c r="J316" s="452"/>
      <c r="K316" s="452"/>
      <c r="L316" s="452"/>
      <c r="M316" s="452"/>
      <c r="N316" s="452"/>
      <c r="O316" s="452"/>
      <c r="P316" s="452"/>
      <c r="Q316" s="452"/>
      <c r="R316" s="452"/>
      <c r="S316" s="452"/>
      <c r="T316" s="452"/>
      <c r="U316" s="452"/>
      <c r="V316" s="452"/>
      <c r="W316" s="452"/>
      <c r="X316" s="452"/>
      <c r="Y316" s="452"/>
      <c r="Z316" s="66"/>
      <c r="AA316" s="66"/>
    </row>
    <row r="317" spans="1:67" ht="14.25" customHeight="1" x14ac:dyDescent="0.25">
      <c r="A317" s="453" t="s">
        <v>126</v>
      </c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3"/>
      <c r="P317" s="453"/>
      <c r="Q317" s="453"/>
      <c r="R317" s="453"/>
      <c r="S317" s="453"/>
      <c r="T317" s="453"/>
      <c r="U317" s="453"/>
      <c r="V317" s="453"/>
      <c r="W317" s="453"/>
      <c r="X317" s="453"/>
      <c r="Y317" s="453"/>
      <c r="Z317" s="67"/>
      <c r="AA317" s="67"/>
    </row>
    <row r="318" spans="1:67" ht="37.5" customHeight="1" x14ac:dyDescent="0.25">
      <c r="A318" s="64" t="s">
        <v>483</v>
      </c>
      <c r="B318" s="64" t="s">
        <v>484</v>
      </c>
      <c r="C318" s="37">
        <v>4301011875</v>
      </c>
      <c r="D318" s="454">
        <v>4680115884885</v>
      </c>
      <c r="E318" s="454"/>
      <c r="F318" s="63">
        <v>0.8</v>
      </c>
      <c r="G318" s="38">
        <v>15</v>
      </c>
      <c r="H318" s="63">
        <v>12</v>
      </c>
      <c r="I318" s="63">
        <v>12.48</v>
      </c>
      <c r="J318" s="38">
        <v>56</v>
      </c>
      <c r="K318" s="38" t="s">
        <v>122</v>
      </c>
      <c r="L318" s="39" t="s">
        <v>80</v>
      </c>
      <c r="M318" s="39"/>
      <c r="N318" s="38">
        <v>60</v>
      </c>
      <c r="O318" s="64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456"/>
      <c r="Q318" s="456"/>
      <c r="R318" s="456"/>
      <c r="S318" s="457"/>
      <c r="T318" s="40" t="s">
        <v>48</v>
      </c>
      <c r="U318" s="40" t="s">
        <v>48</v>
      </c>
      <c r="V318" s="41" t="s">
        <v>0</v>
      </c>
      <c r="W318" s="59">
        <v>0</v>
      </c>
      <c r="X318" s="56">
        <f t="shared" ref="X318:X329" si="64">IFERROR(IF(W318="",0,CEILING((W318/$H318),1)*$H318),"")</f>
        <v>0</v>
      </c>
      <c r="Y318" s="42" t="str">
        <f>IFERROR(IF(X318=0,"",ROUNDUP(X318/H318,0)*0.02175),"")</f>
        <v/>
      </c>
      <c r="Z318" s="69" t="s">
        <v>48</v>
      </c>
      <c r="AA318" s="70" t="s">
        <v>48</v>
      </c>
      <c r="AE318" s="80"/>
      <c r="BB318" s="259" t="s">
        <v>67</v>
      </c>
      <c r="BL318" s="80">
        <f t="shared" ref="BL318:BL329" si="65">IFERROR(W318*I318/H318,"0")</f>
        <v>0</v>
      </c>
      <c r="BM318" s="80">
        <f t="shared" ref="BM318:BM329" si="66">IFERROR(X318*I318/H318,"0")</f>
        <v>0</v>
      </c>
      <c r="BN318" s="80">
        <f t="shared" ref="BN318:BN329" si="67">IFERROR(1/J318*(W318/H318),"0")</f>
        <v>0</v>
      </c>
      <c r="BO318" s="80">
        <f t="shared" ref="BO318:BO329" si="68">IFERROR(1/J318*(X318/H318),"0")</f>
        <v>0</v>
      </c>
    </row>
    <row r="319" spans="1:67" ht="37.5" customHeight="1" x14ac:dyDescent="0.25">
      <c r="A319" s="64" t="s">
        <v>485</v>
      </c>
      <c r="B319" s="64" t="s">
        <v>486</v>
      </c>
      <c r="C319" s="37">
        <v>4301011874</v>
      </c>
      <c r="D319" s="454">
        <v>4680115884892</v>
      </c>
      <c r="E319" s="454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6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456"/>
      <c r="Q319" s="456"/>
      <c r="R319" s="456"/>
      <c r="S319" s="457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si="64"/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si="65"/>
        <v>0</v>
      </c>
      <c r="BM319" s="80">
        <f t="shared" si="66"/>
        <v>0</v>
      </c>
      <c r="BN319" s="80">
        <f t="shared" si="67"/>
        <v>0</v>
      </c>
      <c r="BO319" s="80">
        <f t="shared" si="68"/>
        <v>0</v>
      </c>
    </row>
    <row r="320" spans="1:67" ht="27" customHeight="1" x14ac:dyDescent="0.25">
      <c r="A320" s="64" t="s">
        <v>487</v>
      </c>
      <c r="B320" s="64" t="s">
        <v>488</v>
      </c>
      <c r="C320" s="37">
        <v>4301011943</v>
      </c>
      <c r="D320" s="454">
        <v>4680115884830</v>
      </c>
      <c r="E320" s="454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122</v>
      </c>
      <c r="L320" s="39" t="s">
        <v>130</v>
      </c>
      <c r="M320" s="39"/>
      <c r="N320" s="38">
        <v>60</v>
      </c>
      <c r="O320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456"/>
      <c r="Q320" s="456"/>
      <c r="R320" s="456"/>
      <c r="S320" s="457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IFERROR(IF(X320=0,"",ROUNDUP(X320/H320,0)*0.02039),"")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customHeight="1" x14ac:dyDescent="0.25">
      <c r="A321" s="64" t="s">
        <v>487</v>
      </c>
      <c r="B321" s="64" t="s">
        <v>489</v>
      </c>
      <c r="C321" s="37">
        <v>4301011867</v>
      </c>
      <c r="D321" s="454">
        <v>4680115884830</v>
      </c>
      <c r="E321" s="454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80</v>
      </c>
      <c r="M321" s="39"/>
      <c r="N321" s="38">
        <v>60</v>
      </c>
      <c r="O321" s="6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56"/>
      <c r="Q321" s="456"/>
      <c r="R321" s="456"/>
      <c r="S321" s="457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IFERROR(IF(X321=0,"",ROUNDUP(X321/H321,0)*0.02175),"")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customHeight="1" x14ac:dyDescent="0.25">
      <c r="A322" s="64" t="s">
        <v>490</v>
      </c>
      <c r="B322" s="64" t="s">
        <v>491</v>
      </c>
      <c r="C322" s="37">
        <v>4301011946</v>
      </c>
      <c r="D322" s="454">
        <v>4680115884847</v>
      </c>
      <c r="E322" s="454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130</v>
      </c>
      <c r="M322" s="39"/>
      <c r="N322" s="38">
        <v>60</v>
      </c>
      <c r="O322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456"/>
      <c r="Q322" s="456"/>
      <c r="R322" s="456"/>
      <c r="S322" s="457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IFERROR(IF(X322=0,"",ROUNDUP(X322/H322,0)*0.02039),"")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customHeight="1" x14ac:dyDescent="0.25">
      <c r="A323" s="64" t="s">
        <v>490</v>
      </c>
      <c r="B323" s="64" t="s">
        <v>492</v>
      </c>
      <c r="C323" s="37">
        <v>4301011869</v>
      </c>
      <c r="D323" s="454">
        <v>4680115884847</v>
      </c>
      <c r="E323" s="454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80</v>
      </c>
      <c r="M323" s="39"/>
      <c r="N323" s="38">
        <v>60</v>
      </c>
      <c r="O323" s="6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56"/>
      <c r="Q323" s="456"/>
      <c r="R323" s="456"/>
      <c r="S323" s="457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IFERROR(IF(X323=0,"",ROUNDUP(X323/H323,0)*0.02175),"")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customHeight="1" x14ac:dyDescent="0.25">
      <c r="A324" s="64" t="s">
        <v>493</v>
      </c>
      <c r="B324" s="64" t="s">
        <v>494</v>
      </c>
      <c r="C324" s="37">
        <v>4301011947</v>
      </c>
      <c r="D324" s="454">
        <v>4680115884854</v>
      </c>
      <c r="E324" s="454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130</v>
      </c>
      <c r="M324" s="39"/>
      <c r="N324" s="38">
        <v>60</v>
      </c>
      <c r="O324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456"/>
      <c r="Q324" s="456"/>
      <c r="R324" s="456"/>
      <c r="S324" s="457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IFERROR(IF(X324=0,"",ROUNDUP(X324/H324,0)*0.02039),"")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customHeight="1" x14ac:dyDescent="0.25">
      <c r="A325" s="64" t="s">
        <v>493</v>
      </c>
      <c r="B325" s="64" t="s">
        <v>495</v>
      </c>
      <c r="C325" s="37">
        <v>4301011870</v>
      </c>
      <c r="D325" s="454">
        <v>4680115884854</v>
      </c>
      <c r="E325" s="454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80</v>
      </c>
      <c r="M325" s="39"/>
      <c r="N325" s="38">
        <v>60</v>
      </c>
      <c r="O325" s="6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56"/>
      <c r="Q325" s="456"/>
      <c r="R325" s="456"/>
      <c r="S325" s="457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37.5" customHeight="1" x14ac:dyDescent="0.25">
      <c r="A326" s="64" t="s">
        <v>496</v>
      </c>
      <c r="B326" s="64" t="s">
        <v>497</v>
      </c>
      <c r="C326" s="37">
        <v>4301011871</v>
      </c>
      <c r="D326" s="454">
        <v>4680115884908</v>
      </c>
      <c r="E326" s="454"/>
      <c r="F326" s="63">
        <v>0.4</v>
      </c>
      <c r="G326" s="38">
        <v>10</v>
      </c>
      <c r="H326" s="63">
        <v>4</v>
      </c>
      <c r="I326" s="63">
        <v>4.21</v>
      </c>
      <c r="J326" s="38">
        <v>120</v>
      </c>
      <c r="K326" s="38" t="s">
        <v>81</v>
      </c>
      <c r="L326" s="39" t="s">
        <v>80</v>
      </c>
      <c r="M326" s="39"/>
      <c r="N326" s="38">
        <v>60</v>
      </c>
      <c r="O326" s="6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456"/>
      <c r="Q326" s="456"/>
      <c r="R326" s="456"/>
      <c r="S326" s="457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IFERROR(IF(X326=0,"",ROUNDUP(X326/H326,0)*0.00937),"")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27" customHeight="1" x14ac:dyDescent="0.25">
      <c r="A327" s="64" t="s">
        <v>498</v>
      </c>
      <c r="B327" s="64" t="s">
        <v>499</v>
      </c>
      <c r="C327" s="37">
        <v>4301011868</v>
      </c>
      <c r="D327" s="454">
        <v>4680115884861</v>
      </c>
      <c r="E327" s="454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456"/>
      <c r="Q327" s="456"/>
      <c r="R327" s="456"/>
      <c r="S327" s="457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customHeight="1" x14ac:dyDescent="0.25">
      <c r="A328" s="64" t="s">
        <v>500</v>
      </c>
      <c r="B328" s="64" t="s">
        <v>501</v>
      </c>
      <c r="C328" s="37">
        <v>4301011952</v>
      </c>
      <c r="D328" s="454">
        <v>4680115884922</v>
      </c>
      <c r="E328" s="454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456"/>
      <c r="Q328" s="456"/>
      <c r="R328" s="456"/>
      <c r="S328" s="457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customHeight="1" x14ac:dyDescent="0.25">
      <c r="A329" s="64" t="s">
        <v>502</v>
      </c>
      <c r="B329" s="64" t="s">
        <v>503</v>
      </c>
      <c r="C329" s="37">
        <v>4301011433</v>
      </c>
      <c r="D329" s="454">
        <v>4680115882638</v>
      </c>
      <c r="E329" s="454"/>
      <c r="F329" s="63">
        <v>0.4</v>
      </c>
      <c r="G329" s="38">
        <v>10</v>
      </c>
      <c r="H329" s="63">
        <v>4</v>
      </c>
      <c r="I329" s="63">
        <v>4.24</v>
      </c>
      <c r="J329" s="38">
        <v>120</v>
      </c>
      <c r="K329" s="38" t="s">
        <v>81</v>
      </c>
      <c r="L329" s="39" t="s">
        <v>121</v>
      </c>
      <c r="M329" s="39"/>
      <c r="N329" s="38">
        <v>90</v>
      </c>
      <c r="O329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456"/>
      <c r="Q329" s="456"/>
      <c r="R329" s="456"/>
      <c r="S329" s="45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x14ac:dyDescent="0.2">
      <c r="A330" s="462"/>
      <c r="B330" s="462"/>
      <c r="C330" s="462"/>
      <c r="D330" s="462"/>
      <c r="E330" s="462"/>
      <c r="F330" s="462"/>
      <c r="G330" s="462"/>
      <c r="H330" s="462"/>
      <c r="I330" s="462"/>
      <c r="J330" s="462"/>
      <c r="K330" s="462"/>
      <c r="L330" s="462"/>
      <c r="M330" s="462"/>
      <c r="N330" s="463"/>
      <c r="O330" s="459" t="s">
        <v>43</v>
      </c>
      <c r="P330" s="460"/>
      <c r="Q330" s="460"/>
      <c r="R330" s="460"/>
      <c r="S330" s="460"/>
      <c r="T330" s="460"/>
      <c r="U330" s="461"/>
      <c r="V330" s="43" t="s">
        <v>42</v>
      </c>
      <c r="W330" s="44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44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44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68"/>
      <c r="AA330" s="68"/>
    </row>
    <row r="331" spans="1:67" x14ac:dyDescent="0.2">
      <c r="A331" s="462"/>
      <c r="B331" s="462"/>
      <c r="C331" s="462"/>
      <c r="D331" s="462"/>
      <c r="E331" s="462"/>
      <c r="F331" s="462"/>
      <c r="G331" s="462"/>
      <c r="H331" s="462"/>
      <c r="I331" s="462"/>
      <c r="J331" s="462"/>
      <c r="K331" s="462"/>
      <c r="L331" s="462"/>
      <c r="M331" s="462"/>
      <c r="N331" s="463"/>
      <c r="O331" s="459" t="s">
        <v>43</v>
      </c>
      <c r="P331" s="460"/>
      <c r="Q331" s="460"/>
      <c r="R331" s="460"/>
      <c r="S331" s="460"/>
      <c r="T331" s="460"/>
      <c r="U331" s="461"/>
      <c r="V331" s="43" t="s">
        <v>0</v>
      </c>
      <c r="W331" s="44">
        <f>IFERROR(SUM(W318:W329),"0")</f>
        <v>0</v>
      </c>
      <c r="X331" s="44">
        <f>IFERROR(SUM(X318:X329),"0")</f>
        <v>0</v>
      </c>
      <c r="Y331" s="43"/>
      <c r="Z331" s="68"/>
      <c r="AA331" s="68"/>
    </row>
    <row r="332" spans="1:67" ht="14.25" customHeight="1" x14ac:dyDescent="0.25">
      <c r="A332" s="453" t="s">
        <v>118</v>
      </c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3"/>
      <c r="P332" s="453"/>
      <c r="Q332" s="453"/>
      <c r="R332" s="453"/>
      <c r="S332" s="453"/>
      <c r="T332" s="453"/>
      <c r="U332" s="453"/>
      <c r="V332" s="453"/>
      <c r="W332" s="453"/>
      <c r="X332" s="453"/>
      <c r="Y332" s="453"/>
      <c r="Z332" s="67"/>
      <c r="AA332" s="67"/>
    </row>
    <row r="333" spans="1:67" ht="27" customHeight="1" x14ac:dyDescent="0.25">
      <c r="A333" s="64" t="s">
        <v>504</v>
      </c>
      <c r="B333" s="64" t="s">
        <v>505</v>
      </c>
      <c r="C333" s="37">
        <v>4301020178</v>
      </c>
      <c r="D333" s="454">
        <v>4607091383980</v>
      </c>
      <c r="E333" s="45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121</v>
      </c>
      <c r="M333" s="39"/>
      <c r="N333" s="38">
        <v>50</v>
      </c>
      <c r="O333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456"/>
      <c r="Q333" s="456"/>
      <c r="R333" s="456"/>
      <c r="S333" s="457"/>
      <c r="T333" s="40" t="s">
        <v>48</v>
      </c>
      <c r="U333" s="40" t="s">
        <v>48</v>
      </c>
      <c r="V333" s="41" t="s">
        <v>0</v>
      </c>
      <c r="W333" s="59">
        <v>0</v>
      </c>
      <c r="X333" s="56">
        <f>IFERROR(IF(W333="",0,CEILING((W333/$H333),1)*$H333),"")</f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>IFERROR(W333*I333/H333,"0")</f>
        <v>0</v>
      </c>
      <c r="BM333" s="80">
        <f>IFERROR(X333*I333/H333,"0")</f>
        <v>0</v>
      </c>
      <c r="BN333" s="80">
        <f>IFERROR(1/J333*(W333/H333),"0")</f>
        <v>0</v>
      </c>
      <c r="BO333" s="80">
        <f>IFERROR(1/J333*(X333/H333),"0")</f>
        <v>0</v>
      </c>
    </row>
    <row r="334" spans="1:67" ht="16.5" customHeight="1" x14ac:dyDescent="0.25">
      <c r="A334" s="64" t="s">
        <v>506</v>
      </c>
      <c r="B334" s="64" t="s">
        <v>507</v>
      </c>
      <c r="C334" s="37">
        <v>4301020270</v>
      </c>
      <c r="D334" s="454">
        <v>4680115883314</v>
      </c>
      <c r="E334" s="454"/>
      <c r="F334" s="63">
        <v>1.35</v>
      </c>
      <c r="G334" s="38">
        <v>8</v>
      </c>
      <c r="H334" s="63">
        <v>10.8</v>
      </c>
      <c r="I334" s="63">
        <v>11.28</v>
      </c>
      <c r="J334" s="38">
        <v>56</v>
      </c>
      <c r="K334" s="38" t="s">
        <v>122</v>
      </c>
      <c r="L334" s="39" t="s">
        <v>141</v>
      </c>
      <c r="M334" s="39"/>
      <c r="N334" s="38">
        <v>50</v>
      </c>
      <c r="O334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456"/>
      <c r="Q334" s="456"/>
      <c r="R334" s="456"/>
      <c r="S334" s="457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27" customHeight="1" x14ac:dyDescent="0.25">
      <c r="A335" s="64" t="s">
        <v>508</v>
      </c>
      <c r="B335" s="64" t="s">
        <v>509</v>
      </c>
      <c r="C335" s="37">
        <v>4301020179</v>
      </c>
      <c r="D335" s="454">
        <v>4607091384178</v>
      </c>
      <c r="E335" s="454"/>
      <c r="F335" s="63">
        <v>0.4</v>
      </c>
      <c r="G335" s="38">
        <v>10</v>
      </c>
      <c r="H335" s="63">
        <v>4</v>
      </c>
      <c r="I335" s="63">
        <v>4.24</v>
      </c>
      <c r="J335" s="38">
        <v>120</v>
      </c>
      <c r="K335" s="38" t="s">
        <v>81</v>
      </c>
      <c r="L335" s="39" t="s">
        <v>121</v>
      </c>
      <c r="M335" s="39"/>
      <c r="N335" s="38">
        <v>50</v>
      </c>
      <c r="O335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456"/>
      <c r="Q335" s="456"/>
      <c r="R335" s="456"/>
      <c r="S335" s="457"/>
      <c r="T335" s="40" t="s">
        <v>48</v>
      </c>
      <c r="U335" s="40" t="s">
        <v>48</v>
      </c>
      <c r="V335" s="41" t="s">
        <v>0</v>
      </c>
      <c r="W335" s="59">
        <v>0</v>
      </c>
      <c r="X335" s="56">
        <f>IFERROR(IF(W335="",0,CEILING((W335/$H335),1)*$H335),"")</f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0</v>
      </c>
      <c r="BM335" s="80">
        <f>IFERROR(X335*I335/H335,"0")</f>
        <v>0</v>
      </c>
      <c r="BN335" s="80">
        <f>IFERROR(1/J335*(W335/H335),"0")</f>
        <v>0</v>
      </c>
      <c r="BO335" s="80">
        <f>IFERROR(1/J335*(X335/H335),"0")</f>
        <v>0</v>
      </c>
    </row>
    <row r="336" spans="1:67" x14ac:dyDescent="0.2">
      <c r="A336" s="462"/>
      <c r="B336" s="462"/>
      <c r="C336" s="462"/>
      <c r="D336" s="462"/>
      <c r="E336" s="462"/>
      <c r="F336" s="462"/>
      <c r="G336" s="462"/>
      <c r="H336" s="462"/>
      <c r="I336" s="462"/>
      <c r="J336" s="462"/>
      <c r="K336" s="462"/>
      <c r="L336" s="462"/>
      <c r="M336" s="462"/>
      <c r="N336" s="463"/>
      <c r="O336" s="459" t="s">
        <v>43</v>
      </c>
      <c r="P336" s="460"/>
      <c r="Q336" s="460"/>
      <c r="R336" s="460"/>
      <c r="S336" s="460"/>
      <c r="T336" s="460"/>
      <c r="U336" s="461"/>
      <c r="V336" s="43" t="s">
        <v>42</v>
      </c>
      <c r="W336" s="44">
        <f>IFERROR(W333/H333,"0")+IFERROR(W334/H334,"0")+IFERROR(W335/H335,"0")</f>
        <v>0</v>
      </c>
      <c r="X336" s="44">
        <f>IFERROR(X333/H333,"0")+IFERROR(X334/H334,"0")+IFERROR(X335/H335,"0")</f>
        <v>0</v>
      </c>
      <c r="Y336" s="44">
        <f>IFERROR(IF(Y333="",0,Y333),"0")+IFERROR(IF(Y334="",0,Y334),"0")+IFERROR(IF(Y335="",0,Y335),"0")</f>
        <v>0</v>
      </c>
      <c r="Z336" s="68"/>
      <c r="AA336" s="68"/>
    </row>
    <row r="337" spans="1:67" x14ac:dyDescent="0.2">
      <c r="A337" s="462"/>
      <c r="B337" s="462"/>
      <c r="C337" s="462"/>
      <c r="D337" s="462"/>
      <c r="E337" s="462"/>
      <c r="F337" s="462"/>
      <c r="G337" s="462"/>
      <c r="H337" s="462"/>
      <c r="I337" s="462"/>
      <c r="J337" s="462"/>
      <c r="K337" s="462"/>
      <c r="L337" s="462"/>
      <c r="M337" s="462"/>
      <c r="N337" s="463"/>
      <c r="O337" s="459" t="s">
        <v>43</v>
      </c>
      <c r="P337" s="460"/>
      <c r="Q337" s="460"/>
      <c r="R337" s="460"/>
      <c r="S337" s="460"/>
      <c r="T337" s="460"/>
      <c r="U337" s="461"/>
      <c r="V337" s="43" t="s">
        <v>0</v>
      </c>
      <c r="W337" s="44">
        <f>IFERROR(SUM(W333:W335),"0")</f>
        <v>0</v>
      </c>
      <c r="X337" s="44">
        <f>IFERROR(SUM(X333:X335),"0")</f>
        <v>0</v>
      </c>
      <c r="Y337" s="43"/>
      <c r="Z337" s="68"/>
      <c r="AA337" s="68"/>
    </row>
    <row r="338" spans="1:67" ht="14.25" customHeight="1" x14ac:dyDescent="0.25">
      <c r="A338" s="453" t="s">
        <v>85</v>
      </c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3"/>
      <c r="P338" s="453"/>
      <c r="Q338" s="453"/>
      <c r="R338" s="453"/>
      <c r="S338" s="453"/>
      <c r="T338" s="453"/>
      <c r="U338" s="453"/>
      <c r="V338" s="453"/>
      <c r="W338" s="453"/>
      <c r="X338" s="453"/>
      <c r="Y338" s="453"/>
      <c r="Z338" s="67"/>
      <c r="AA338" s="67"/>
    </row>
    <row r="339" spans="1:67" ht="27" customHeight="1" x14ac:dyDescent="0.25">
      <c r="A339" s="64" t="s">
        <v>510</v>
      </c>
      <c r="B339" s="64" t="s">
        <v>511</v>
      </c>
      <c r="C339" s="37">
        <v>4301051560</v>
      </c>
      <c r="D339" s="454">
        <v>4607091383928</v>
      </c>
      <c r="E339" s="454"/>
      <c r="F339" s="63">
        <v>1.3</v>
      </c>
      <c r="G339" s="38">
        <v>6</v>
      </c>
      <c r="H339" s="63">
        <v>7.8</v>
      </c>
      <c r="I339" s="63">
        <v>8.3699999999999992</v>
      </c>
      <c r="J339" s="38">
        <v>56</v>
      </c>
      <c r="K339" s="38" t="s">
        <v>122</v>
      </c>
      <c r="L339" s="39" t="s">
        <v>141</v>
      </c>
      <c r="M339" s="39"/>
      <c r="N339" s="38">
        <v>40</v>
      </c>
      <c r="O339" s="6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456"/>
      <c r="Q339" s="456"/>
      <c r="R339" s="456"/>
      <c r="S339" s="457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80"/>
      <c r="BB339" s="274" t="s">
        <v>67</v>
      </c>
      <c r="BL339" s="80">
        <f>IFERROR(W339*I339/H339,"0")</f>
        <v>0</v>
      </c>
      <c r="BM339" s="80">
        <f>IFERROR(X339*I339/H339,"0")</f>
        <v>0</v>
      </c>
      <c r="BN339" s="80">
        <f>IFERROR(1/J339*(W339/H339),"0")</f>
        <v>0</v>
      </c>
      <c r="BO339" s="80">
        <f>IFERROR(1/J339*(X339/H339),"0")</f>
        <v>0</v>
      </c>
    </row>
    <row r="340" spans="1:67" ht="27" customHeight="1" x14ac:dyDescent="0.25">
      <c r="A340" s="64" t="s">
        <v>510</v>
      </c>
      <c r="B340" s="64" t="s">
        <v>512</v>
      </c>
      <c r="C340" s="37">
        <v>4301051639</v>
      </c>
      <c r="D340" s="454">
        <v>4607091383928</v>
      </c>
      <c r="E340" s="454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80</v>
      </c>
      <c r="M340" s="39"/>
      <c r="N340" s="38">
        <v>40</v>
      </c>
      <c r="O340" s="65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456"/>
      <c r="Q340" s="456"/>
      <c r="R340" s="456"/>
      <c r="S340" s="457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513</v>
      </c>
      <c r="B341" s="64" t="s">
        <v>514</v>
      </c>
      <c r="C341" s="37">
        <v>4301051636</v>
      </c>
      <c r="D341" s="454">
        <v>4607091384260</v>
      </c>
      <c r="E341" s="454"/>
      <c r="F341" s="63">
        <v>1.3</v>
      </c>
      <c r="G341" s="38">
        <v>6</v>
      </c>
      <c r="H341" s="63">
        <v>7.8</v>
      </c>
      <c r="I341" s="63">
        <v>8.3640000000000008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65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456"/>
      <c r="Q341" s="456"/>
      <c r="R341" s="456"/>
      <c r="S341" s="457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x14ac:dyDescent="0.2">
      <c r="A342" s="462"/>
      <c r="B342" s="462"/>
      <c r="C342" s="462"/>
      <c r="D342" s="462"/>
      <c r="E342" s="462"/>
      <c r="F342" s="462"/>
      <c r="G342" s="462"/>
      <c r="H342" s="462"/>
      <c r="I342" s="462"/>
      <c r="J342" s="462"/>
      <c r="K342" s="462"/>
      <c r="L342" s="462"/>
      <c r="M342" s="462"/>
      <c r="N342" s="463"/>
      <c r="O342" s="459" t="s">
        <v>43</v>
      </c>
      <c r="P342" s="460"/>
      <c r="Q342" s="460"/>
      <c r="R342" s="460"/>
      <c r="S342" s="460"/>
      <c r="T342" s="460"/>
      <c r="U342" s="461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67" x14ac:dyDescent="0.2">
      <c r="A343" s="462"/>
      <c r="B343" s="462"/>
      <c r="C343" s="462"/>
      <c r="D343" s="462"/>
      <c r="E343" s="462"/>
      <c r="F343" s="462"/>
      <c r="G343" s="462"/>
      <c r="H343" s="462"/>
      <c r="I343" s="462"/>
      <c r="J343" s="462"/>
      <c r="K343" s="462"/>
      <c r="L343" s="462"/>
      <c r="M343" s="462"/>
      <c r="N343" s="463"/>
      <c r="O343" s="459" t="s">
        <v>43</v>
      </c>
      <c r="P343" s="460"/>
      <c r="Q343" s="460"/>
      <c r="R343" s="460"/>
      <c r="S343" s="460"/>
      <c r="T343" s="460"/>
      <c r="U343" s="461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67" ht="14.25" customHeight="1" x14ac:dyDescent="0.25">
      <c r="A344" s="453" t="s">
        <v>226</v>
      </c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3"/>
      <c r="P344" s="453"/>
      <c r="Q344" s="453"/>
      <c r="R344" s="453"/>
      <c r="S344" s="453"/>
      <c r="T344" s="453"/>
      <c r="U344" s="453"/>
      <c r="V344" s="453"/>
      <c r="W344" s="453"/>
      <c r="X344" s="453"/>
      <c r="Y344" s="453"/>
      <c r="Z344" s="67"/>
      <c r="AA344" s="67"/>
    </row>
    <row r="345" spans="1:67" ht="16.5" customHeight="1" x14ac:dyDescent="0.25">
      <c r="A345" s="64" t="s">
        <v>515</v>
      </c>
      <c r="B345" s="64" t="s">
        <v>516</v>
      </c>
      <c r="C345" s="37">
        <v>4301060314</v>
      </c>
      <c r="D345" s="454">
        <v>4607091384673</v>
      </c>
      <c r="E345" s="454"/>
      <c r="F345" s="63">
        <v>1.3</v>
      </c>
      <c r="G345" s="38">
        <v>6</v>
      </c>
      <c r="H345" s="63">
        <v>7.8</v>
      </c>
      <c r="I345" s="63">
        <v>8.3640000000000008</v>
      </c>
      <c r="J345" s="38">
        <v>56</v>
      </c>
      <c r="K345" s="38" t="s">
        <v>122</v>
      </c>
      <c r="L345" s="39" t="s">
        <v>80</v>
      </c>
      <c r="M345" s="39"/>
      <c r="N345" s="38">
        <v>30</v>
      </c>
      <c r="O345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456"/>
      <c r="Q345" s="456"/>
      <c r="R345" s="456"/>
      <c r="S345" s="457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77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515</v>
      </c>
      <c r="B346" s="64" t="s">
        <v>517</v>
      </c>
      <c r="C346" s="37">
        <v>4301060345</v>
      </c>
      <c r="D346" s="454">
        <v>4607091384673</v>
      </c>
      <c r="E346" s="454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65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456"/>
      <c r="Q346" s="456"/>
      <c r="R346" s="456"/>
      <c r="S346" s="45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62"/>
      <c r="B347" s="462"/>
      <c r="C347" s="462"/>
      <c r="D347" s="462"/>
      <c r="E347" s="462"/>
      <c r="F347" s="462"/>
      <c r="G347" s="462"/>
      <c r="H347" s="462"/>
      <c r="I347" s="462"/>
      <c r="J347" s="462"/>
      <c r="K347" s="462"/>
      <c r="L347" s="462"/>
      <c r="M347" s="462"/>
      <c r="N347" s="463"/>
      <c r="O347" s="459" t="s">
        <v>43</v>
      </c>
      <c r="P347" s="460"/>
      <c r="Q347" s="460"/>
      <c r="R347" s="460"/>
      <c r="S347" s="460"/>
      <c r="T347" s="460"/>
      <c r="U347" s="461"/>
      <c r="V347" s="43" t="s">
        <v>42</v>
      </c>
      <c r="W347" s="44">
        <f>IFERROR(W345/H345,"0")+IFERROR(W346/H346,"0")</f>
        <v>0</v>
      </c>
      <c r="X347" s="44">
        <f>IFERROR(X345/H345,"0")+IFERROR(X346/H346,"0")</f>
        <v>0</v>
      </c>
      <c r="Y347" s="44">
        <f>IFERROR(IF(Y345="",0,Y345),"0")+IFERROR(IF(Y346="",0,Y346),"0")</f>
        <v>0</v>
      </c>
      <c r="Z347" s="68"/>
      <c r="AA347" s="68"/>
    </row>
    <row r="348" spans="1:67" x14ac:dyDescent="0.2">
      <c r="A348" s="462"/>
      <c r="B348" s="462"/>
      <c r="C348" s="462"/>
      <c r="D348" s="462"/>
      <c r="E348" s="462"/>
      <c r="F348" s="462"/>
      <c r="G348" s="462"/>
      <c r="H348" s="462"/>
      <c r="I348" s="462"/>
      <c r="J348" s="462"/>
      <c r="K348" s="462"/>
      <c r="L348" s="462"/>
      <c r="M348" s="462"/>
      <c r="N348" s="463"/>
      <c r="O348" s="459" t="s">
        <v>43</v>
      </c>
      <c r="P348" s="460"/>
      <c r="Q348" s="460"/>
      <c r="R348" s="460"/>
      <c r="S348" s="460"/>
      <c r="T348" s="460"/>
      <c r="U348" s="461"/>
      <c r="V348" s="43" t="s">
        <v>0</v>
      </c>
      <c r="W348" s="44">
        <f>IFERROR(SUM(W345:W346),"0")</f>
        <v>0</v>
      </c>
      <c r="X348" s="44">
        <f>IFERROR(SUM(X345:X346),"0")</f>
        <v>0</v>
      </c>
      <c r="Y348" s="43"/>
      <c r="Z348" s="68"/>
      <c r="AA348" s="68"/>
    </row>
    <row r="349" spans="1:67" ht="16.5" customHeight="1" x14ac:dyDescent="0.25">
      <c r="A349" s="452" t="s">
        <v>518</v>
      </c>
      <c r="B349" s="452"/>
      <c r="C349" s="452"/>
      <c r="D349" s="452"/>
      <c r="E349" s="452"/>
      <c r="F349" s="452"/>
      <c r="G349" s="452"/>
      <c r="H349" s="452"/>
      <c r="I349" s="452"/>
      <c r="J349" s="452"/>
      <c r="K349" s="452"/>
      <c r="L349" s="452"/>
      <c r="M349" s="452"/>
      <c r="N349" s="452"/>
      <c r="O349" s="452"/>
      <c r="P349" s="452"/>
      <c r="Q349" s="452"/>
      <c r="R349" s="452"/>
      <c r="S349" s="452"/>
      <c r="T349" s="452"/>
      <c r="U349" s="452"/>
      <c r="V349" s="452"/>
      <c r="W349" s="452"/>
      <c r="X349" s="452"/>
      <c r="Y349" s="452"/>
      <c r="Z349" s="66"/>
      <c r="AA349" s="66"/>
    </row>
    <row r="350" spans="1:67" ht="14.25" customHeight="1" x14ac:dyDescent="0.25">
      <c r="A350" s="453" t="s">
        <v>126</v>
      </c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3"/>
      <c r="P350" s="453"/>
      <c r="Q350" s="453"/>
      <c r="R350" s="453"/>
      <c r="S350" s="453"/>
      <c r="T350" s="453"/>
      <c r="U350" s="453"/>
      <c r="V350" s="453"/>
      <c r="W350" s="453"/>
      <c r="X350" s="453"/>
      <c r="Y350" s="453"/>
      <c r="Z350" s="67"/>
      <c r="AA350" s="67"/>
    </row>
    <row r="351" spans="1:67" ht="37.5" customHeight="1" x14ac:dyDescent="0.25">
      <c r="A351" s="64" t="s">
        <v>519</v>
      </c>
      <c r="B351" s="64" t="s">
        <v>520</v>
      </c>
      <c r="C351" s="37">
        <v>4301011324</v>
      </c>
      <c r="D351" s="454">
        <v>4607091384185</v>
      </c>
      <c r="E351" s="454"/>
      <c r="F351" s="63">
        <v>0.8</v>
      </c>
      <c r="G351" s="38">
        <v>15</v>
      </c>
      <c r="H351" s="63">
        <v>12</v>
      </c>
      <c r="I351" s="63">
        <v>12.48</v>
      </c>
      <c r="J351" s="38">
        <v>56</v>
      </c>
      <c r="K351" s="38" t="s">
        <v>122</v>
      </c>
      <c r="L351" s="39" t="s">
        <v>80</v>
      </c>
      <c r="M351" s="39"/>
      <c r="N351" s="38">
        <v>60</v>
      </c>
      <c r="O351" s="6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456"/>
      <c r="Q351" s="456"/>
      <c r="R351" s="456"/>
      <c r="S351" s="457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79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37.5" customHeight="1" x14ac:dyDescent="0.25">
      <c r="A352" s="64" t="s">
        <v>521</v>
      </c>
      <c r="B352" s="64" t="s">
        <v>522</v>
      </c>
      <c r="C352" s="37">
        <v>4301011312</v>
      </c>
      <c r="D352" s="454">
        <v>4607091384192</v>
      </c>
      <c r="E352" s="454"/>
      <c r="F352" s="63">
        <v>1.8</v>
      </c>
      <c r="G352" s="38">
        <v>6</v>
      </c>
      <c r="H352" s="63">
        <v>10.8</v>
      </c>
      <c r="I352" s="63">
        <v>11.28</v>
      </c>
      <c r="J352" s="38">
        <v>56</v>
      </c>
      <c r="K352" s="38" t="s">
        <v>122</v>
      </c>
      <c r="L352" s="39" t="s">
        <v>121</v>
      </c>
      <c r="M352" s="39"/>
      <c r="N352" s="38">
        <v>60</v>
      </c>
      <c r="O352" s="6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456"/>
      <c r="Q352" s="456"/>
      <c r="R352" s="456"/>
      <c r="S352" s="45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523</v>
      </c>
      <c r="B353" s="64" t="s">
        <v>524</v>
      </c>
      <c r="C353" s="37">
        <v>4301011483</v>
      </c>
      <c r="D353" s="454">
        <v>4680115881907</v>
      </c>
      <c r="E353" s="454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80</v>
      </c>
      <c r="M353" s="39"/>
      <c r="N353" s="38">
        <v>60</v>
      </c>
      <c r="O353" s="6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456"/>
      <c r="Q353" s="456"/>
      <c r="R353" s="456"/>
      <c r="S353" s="45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525</v>
      </c>
      <c r="B354" s="64" t="s">
        <v>526</v>
      </c>
      <c r="C354" s="37">
        <v>4301011655</v>
      </c>
      <c r="D354" s="454">
        <v>4680115883925</v>
      </c>
      <c r="E354" s="454"/>
      <c r="F354" s="63">
        <v>2.5</v>
      </c>
      <c r="G354" s="38">
        <v>6</v>
      </c>
      <c r="H354" s="63">
        <v>15</v>
      </c>
      <c r="I354" s="63">
        <v>15.48</v>
      </c>
      <c r="J354" s="38">
        <v>48</v>
      </c>
      <c r="K354" s="38" t="s">
        <v>122</v>
      </c>
      <c r="L354" s="39" t="s">
        <v>80</v>
      </c>
      <c r="M354" s="39"/>
      <c r="N354" s="38">
        <v>60</v>
      </c>
      <c r="O354" s="6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456"/>
      <c r="Q354" s="456"/>
      <c r="R354" s="456"/>
      <c r="S354" s="45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62"/>
      <c r="B355" s="462"/>
      <c r="C355" s="462"/>
      <c r="D355" s="462"/>
      <c r="E355" s="462"/>
      <c r="F355" s="462"/>
      <c r="G355" s="462"/>
      <c r="H355" s="462"/>
      <c r="I355" s="462"/>
      <c r="J355" s="462"/>
      <c r="K355" s="462"/>
      <c r="L355" s="462"/>
      <c r="M355" s="462"/>
      <c r="N355" s="463"/>
      <c r="O355" s="459" t="s">
        <v>43</v>
      </c>
      <c r="P355" s="460"/>
      <c r="Q355" s="460"/>
      <c r="R355" s="460"/>
      <c r="S355" s="460"/>
      <c r="T355" s="460"/>
      <c r="U355" s="461"/>
      <c r="V355" s="43" t="s">
        <v>42</v>
      </c>
      <c r="W355" s="44">
        <f>IFERROR(W351/H351,"0")+IFERROR(W352/H352,"0")+IFERROR(W353/H353,"0")+IFERROR(W354/H354,"0")</f>
        <v>0</v>
      </c>
      <c r="X355" s="44">
        <f>IFERROR(X351/H351,"0")+IFERROR(X352/H352,"0")+IFERROR(X353/H353,"0")+IFERROR(X354/H354,"0")</f>
        <v>0</v>
      </c>
      <c r="Y355" s="44">
        <f>IFERROR(IF(Y351="",0,Y351),"0")+IFERROR(IF(Y352="",0,Y352),"0")+IFERROR(IF(Y353="",0,Y353),"0")+IFERROR(IF(Y354="",0,Y354),"0")</f>
        <v>0</v>
      </c>
      <c r="Z355" s="68"/>
      <c r="AA355" s="68"/>
    </row>
    <row r="356" spans="1:67" x14ac:dyDescent="0.2">
      <c r="A356" s="462"/>
      <c r="B356" s="462"/>
      <c r="C356" s="462"/>
      <c r="D356" s="462"/>
      <c r="E356" s="462"/>
      <c r="F356" s="462"/>
      <c r="G356" s="462"/>
      <c r="H356" s="462"/>
      <c r="I356" s="462"/>
      <c r="J356" s="462"/>
      <c r="K356" s="462"/>
      <c r="L356" s="462"/>
      <c r="M356" s="462"/>
      <c r="N356" s="463"/>
      <c r="O356" s="459" t="s">
        <v>43</v>
      </c>
      <c r="P356" s="460"/>
      <c r="Q356" s="460"/>
      <c r="R356" s="460"/>
      <c r="S356" s="460"/>
      <c r="T356" s="460"/>
      <c r="U356" s="461"/>
      <c r="V356" s="43" t="s">
        <v>0</v>
      </c>
      <c r="W356" s="44">
        <f>IFERROR(SUM(W351:W354),"0")</f>
        <v>0</v>
      </c>
      <c r="X356" s="44">
        <f>IFERROR(SUM(X351:X354),"0")</f>
        <v>0</v>
      </c>
      <c r="Y356" s="43"/>
      <c r="Z356" s="68"/>
      <c r="AA356" s="68"/>
    </row>
    <row r="357" spans="1:67" ht="14.25" customHeight="1" x14ac:dyDescent="0.25">
      <c r="A357" s="453" t="s">
        <v>77</v>
      </c>
      <c r="B357" s="453"/>
      <c r="C357" s="453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3"/>
      <c r="P357" s="453"/>
      <c r="Q357" s="453"/>
      <c r="R357" s="453"/>
      <c r="S357" s="453"/>
      <c r="T357" s="453"/>
      <c r="U357" s="453"/>
      <c r="V357" s="453"/>
      <c r="W357" s="453"/>
      <c r="X357" s="453"/>
      <c r="Y357" s="453"/>
      <c r="Z357" s="67"/>
      <c r="AA357" s="67"/>
    </row>
    <row r="358" spans="1:67" ht="27" customHeight="1" x14ac:dyDescent="0.25">
      <c r="A358" s="64" t="s">
        <v>527</v>
      </c>
      <c r="B358" s="64" t="s">
        <v>528</v>
      </c>
      <c r="C358" s="37">
        <v>4301031139</v>
      </c>
      <c r="D358" s="454">
        <v>4607091384802</v>
      </c>
      <c r="E358" s="454"/>
      <c r="F358" s="63">
        <v>0.73</v>
      </c>
      <c r="G358" s="38">
        <v>6</v>
      </c>
      <c r="H358" s="63">
        <v>4.38</v>
      </c>
      <c r="I358" s="63">
        <v>4.58</v>
      </c>
      <c r="J358" s="38">
        <v>156</v>
      </c>
      <c r="K358" s="38" t="s">
        <v>81</v>
      </c>
      <c r="L358" s="39" t="s">
        <v>80</v>
      </c>
      <c r="M358" s="39"/>
      <c r="N358" s="38">
        <v>35</v>
      </c>
      <c r="O358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456"/>
      <c r="Q358" s="456"/>
      <c r="R358" s="456"/>
      <c r="S358" s="45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IFERROR(IF(X358=0,"",ROUNDUP(X358/H358,0)*0.00753),"")</f>
        <v/>
      </c>
      <c r="Z358" s="69" t="s">
        <v>48</v>
      </c>
      <c r="AA358" s="70" t="s">
        <v>48</v>
      </c>
      <c r="AE358" s="80"/>
      <c r="BB358" s="283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27" customHeight="1" x14ac:dyDescent="0.25">
      <c r="A359" s="64" t="s">
        <v>527</v>
      </c>
      <c r="B359" s="64" t="s">
        <v>529</v>
      </c>
      <c r="C359" s="37">
        <v>4301031303</v>
      </c>
      <c r="D359" s="454">
        <v>4607091384802</v>
      </c>
      <c r="E359" s="454"/>
      <c r="F359" s="63">
        <v>0.73</v>
      </c>
      <c r="G359" s="38">
        <v>6</v>
      </c>
      <c r="H359" s="63">
        <v>4.38</v>
      </c>
      <c r="I359" s="63">
        <v>4.6399999999999997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6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56"/>
      <c r="Q359" s="456"/>
      <c r="R359" s="456"/>
      <c r="S359" s="45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530</v>
      </c>
      <c r="B360" s="64" t="s">
        <v>531</v>
      </c>
      <c r="C360" s="37">
        <v>4301031304</v>
      </c>
      <c r="D360" s="454">
        <v>4607091384826</v>
      </c>
      <c r="E360" s="454"/>
      <c r="F360" s="63">
        <v>0.35</v>
      </c>
      <c r="G360" s="38">
        <v>8</v>
      </c>
      <c r="H360" s="63">
        <v>2.8</v>
      </c>
      <c r="I360" s="63">
        <v>2.98</v>
      </c>
      <c r="J360" s="38">
        <v>234</v>
      </c>
      <c r="K360" s="38" t="s">
        <v>84</v>
      </c>
      <c r="L360" s="39" t="s">
        <v>80</v>
      </c>
      <c r="M360" s="39"/>
      <c r="N360" s="38">
        <v>35</v>
      </c>
      <c r="O360" s="6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456"/>
      <c r="Q360" s="456"/>
      <c r="R360" s="456"/>
      <c r="S360" s="45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IFERROR(IF(X360=0,"",ROUNDUP(X360/H360,0)*0.00502),"")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x14ac:dyDescent="0.2">
      <c r="A361" s="462"/>
      <c r="B361" s="462"/>
      <c r="C361" s="462"/>
      <c r="D361" s="462"/>
      <c r="E361" s="462"/>
      <c r="F361" s="462"/>
      <c r="G361" s="462"/>
      <c r="H361" s="462"/>
      <c r="I361" s="462"/>
      <c r="J361" s="462"/>
      <c r="K361" s="462"/>
      <c r="L361" s="462"/>
      <c r="M361" s="462"/>
      <c r="N361" s="463"/>
      <c r="O361" s="459" t="s">
        <v>43</v>
      </c>
      <c r="P361" s="460"/>
      <c r="Q361" s="460"/>
      <c r="R361" s="460"/>
      <c r="S361" s="460"/>
      <c r="T361" s="460"/>
      <c r="U361" s="461"/>
      <c r="V361" s="43" t="s">
        <v>42</v>
      </c>
      <c r="W361" s="44">
        <f>IFERROR(W358/H358,"0")+IFERROR(W359/H359,"0")+IFERROR(W360/H360,"0")</f>
        <v>0</v>
      </c>
      <c r="X361" s="44">
        <f>IFERROR(X358/H358,"0")+IFERROR(X359/H359,"0")+IFERROR(X360/H360,"0")</f>
        <v>0</v>
      </c>
      <c r="Y361" s="44">
        <f>IFERROR(IF(Y358="",0,Y358),"0")+IFERROR(IF(Y359="",0,Y359),"0")+IFERROR(IF(Y360="",0,Y360),"0")</f>
        <v>0</v>
      </c>
      <c r="Z361" s="68"/>
      <c r="AA361" s="68"/>
    </row>
    <row r="362" spans="1:67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3"/>
      <c r="O362" s="459" t="s">
        <v>43</v>
      </c>
      <c r="P362" s="460"/>
      <c r="Q362" s="460"/>
      <c r="R362" s="460"/>
      <c r="S362" s="460"/>
      <c r="T362" s="460"/>
      <c r="U362" s="461"/>
      <c r="V362" s="43" t="s">
        <v>0</v>
      </c>
      <c r="W362" s="44">
        <f>IFERROR(SUM(W358:W360),"0")</f>
        <v>0</v>
      </c>
      <c r="X362" s="44">
        <f>IFERROR(SUM(X358:X360),"0")</f>
        <v>0</v>
      </c>
      <c r="Y362" s="43"/>
      <c r="Z362" s="68"/>
      <c r="AA362" s="68"/>
    </row>
    <row r="363" spans="1:67" ht="14.25" customHeight="1" x14ac:dyDescent="0.25">
      <c r="A363" s="453" t="s">
        <v>85</v>
      </c>
      <c r="B363" s="453"/>
      <c r="C363" s="453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3"/>
      <c r="P363" s="453"/>
      <c r="Q363" s="453"/>
      <c r="R363" s="453"/>
      <c r="S363" s="453"/>
      <c r="T363" s="453"/>
      <c r="U363" s="453"/>
      <c r="V363" s="453"/>
      <c r="W363" s="453"/>
      <c r="X363" s="453"/>
      <c r="Y363" s="453"/>
      <c r="Z363" s="67"/>
      <c r="AA363" s="67"/>
    </row>
    <row r="364" spans="1:67" ht="27" customHeight="1" x14ac:dyDescent="0.25">
      <c r="A364" s="64" t="s">
        <v>532</v>
      </c>
      <c r="B364" s="64" t="s">
        <v>533</v>
      </c>
      <c r="C364" s="37">
        <v>4301051635</v>
      </c>
      <c r="D364" s="454">
        <v>4607091384246</v>
      </c>
      <c r="E364" s="454"/>
      <c r="F364" s="63">
        <v>1.3</v>
      </c>
      <c r="G364" s="38">
        <v>6</v>
      </c>
      <c r="H364" s="63">
        <v>7.8</v>
      </c>
      <c r="I364" s="63">
        <v>8.3640000000000008</v>
      </c>
      <c r="J364" s="38">
        <v>56</v>
      </c>
      <c r="K364" s="38" t="s">
        <v>122</v>
      </c>
      <c r="L364" s="39" t="s">
        <v>80</v>
      </c>
      <c r="M364" s="39"/>
      <c r="N364" s="38">
        <v>40</v>
      </c>
      <c r="O364" s="66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456"/>
      <c r="Q364" s="456"/>
      <c r="R364" s="456"/>
      <c r="S364" s="45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6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534</v>
      </c>
      <c r="B365" s="64" t="s">
        <v>535</v>
      </c>
      <c r="C365" s="37">
        <v>4301051445</v>
      </c>
      <c r="D365" s="454">
        <v>4680115881976</v>
      </c>
      <c r="E365" s="454"/>
      <c r="F365" s="63">
        <v>1.3</v>
      </c>
      <c r="G365" s="38">
        <v>6</v>
      </c>
      <c r="H365" s="63">
        <v>7.8</v>
      </c>
      <c r="I365" s="63">
        <v>8.2799999999999994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456"/>
      <c r="Q365" s="456"/>
      <c r="R365" s="456"/>
      <c r="S365" s="45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536</v>
      </c>
      <c r="B366" s="64" t="s">
        <v>537</v>
      </c>
      <c r="C366" s="37">
        <v>4301051297</v>
      </c>
      <c r="D366" s="454">
        <v>4607091384253</v>
      </c>
      <c r="E366" s="454"/>
      <c r="F366" s="63">
        <v>0.4</v>
      </c>
      <c r="G366" s="38">
        <v>6</v>
      </c>
      <c r="H366" s="63">
        <v>2.4</v>
      </c>
      <c r="I366" s="63">
        <v>2.6840000000000002</v>
      </c>
      <c r="J366" s="38">
        <v>156</v>
      </c>
      <c r="K366" s="38" t="s">
        <v>81</v>
      </c>
      <c r="L366" s="39" t="s">
        <v>80</v>
      </c>
      <c r="M366" s="39"/>
      <c r="N366" s="38">
        <v>40</v>
      </c>
      <c r="O366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456"/>
      <c r="Q366" s="456"/>
      <c r="R366" s="456"/>
      <c r="S366" s="45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536</v>
      </c>
      <c r="B367" s="64" t="s">
        <v>538</v>
      </c>
      <c r="C367" s="37">
        <v>4301051634</v>
      </c>
      <c r="D367" s="454">
        <v>4607091384253</v>
      </c>
      <c r="E367" s="454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456"/>
      <c r="Q367" s="456"/>
      <c r="R367" s="456"/>
      <c r="S367" s="45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539</v>
      </c>
      <c r="B368" s="64" t="s">
        <v>540</v>
      </c>
      <c r="C368" s="37">
        <v>4301051444</v>
      </c>
      <c r="D368" s="454">
        <v>4680115881969</v>
      </c>
      <c r="E368" s="454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6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456"/>
      <c r="Q368" s="456"/>
      <c r="R368" s="456"/>
      <c r="S368" s="457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462"/>
      <c r="B369" s="462"/>
      <c r="C369" s="462"/>
      <c r="D369" s="462"/>
      <c r="E369" s="462"/>
      <c r="F369" s="462"/>
      <c r="G369" s="462"/>
      <c r="H369" s="462"/>
      <c r="I369" s="462"/>
      <c r="J369" s="462"/>
      <c r="K369" s="462"/>
      <c r="L369" s="462"/>
      <c r="M369" s="462"/>
      <c r="N369" s="463"/>
      <c r="O369" s="459" t="s">
        <v>43</v>
      </c>
      <c r="P369" s="460"/>
      <c r="Q369" s="460"/>
      <c r="R369" s="460"/>
      <c r="S369" s="460"/>
      <c r="T369" s="460"/>
      <c r="U369" s="461"/>
      <c r="V369" s="43" t="s">
        <v>42</v>
      </c>
      <c r="W369" s="44">
        <f>IFERROR(W364/H364,"0")+IFERROR(W365/H365,"0")+IFERROR(W366/H366,"0")+IFERROR(W367/H367,"0")+IFERROR(W368/H368,"0")</f>
        <v>0</v>
      </c>
      <c r="X369" s="44">
        <f>IFERROR(X364/H364,"0")+IFERROR(X365/H365,"0")+IFERROR(X366/H366,"0")+IFERROR(X367/H367,"0")+IFERROR(X368/H368,"0")</f>
        <v>0</v>
      </c>
      <c r="Y369" s="44">
        <f>IFERROR(IF(Y364="",0,Y364),"0")+IFERROR(IF(Y365="",0,Y365),"0")+IFERROR(IF(Y366="",0,Y366),"0")+IFERROR(IF(Y367="",0,Y367),"0")+IFERROR(IF(Y368="",0,Y368),"0")</f>
        <v>0</v>
      </c>
      <c r="Z369" s="68"/>
      <c r="AA369" s="68"/>
    </row>
    <row r="370" spans="1:67" x14ac:dyDescent="0.2">
      <c r="A370" s="462"/>
      <c r="B370" s="462"/>
      <c r="C370" s="462"/>
      <c r="D370" s="462"/>
      <c r="E370" s="462"/>
      <c r="F370" s="462"/>
      <c r="G370" s="462"/>
      <c r="H370" s="462"/>
      <c r="I370" s="462"/>
      <c r="J370" s="462"/>
      <c r="K370" s="462"/>
      <c r="L370" s="462"/>
      <c r="M370" s="462"/>
      <c r="N370" s="463"/>
      <c r="O370" s="459" t="s">
        <v>43</v>
      </c>
      <c r="P370" s="460"/>
      <c r="Q370" s="460"/>
      <c r="R370" s="460"/>
      <c r="S370" s="460"/>
      <c r="T370" s="460"/>
      <c r="U370" s="461"/>
      <c r="V370" s="43" t="s">
        <v>0</v>
      </c>
      <c r="W370" s="44">
        <f>IFERROR(SUM(W364:W368),"0")</f>
        <v>0</v>
      </c>
      <c r="X370" s="44">
        <f>IFERROR(SUM(X364:X368),"0")</f>
        <v>0</v>
      </c>
      <c r="Y370" s="43"/>
      <c r="Z370" s="68"/>
      <c r="AA370" s="68"/>
    </row>
    <row r="371" spans="1:67" ht="14.25" customHeight="1" x14ac:dyDescent="0.25">
      <c r="A371" s="453" t="s">
        <v>226</v>
      </c>
      <c r="B371" s="453"/>
      <c r="C371" s="453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67"/>
      <c r="AA371" s="67"/>
    </row>
    <row r="372" spans="1:67" ht="27" customHeight="1" x14ac:dyDescent="0.25">
      <c r="A372" s="64" t="s">
        <v>541</v>
      </c>
      <c r="B372" s="64" t="s">
        <v>542</v>
      </c>
      <c r="C372" s="37">
        <v>4301060322</v>
      </c>
      <c r="D372" s="454">
        <v>4607091389357</v>
      </c>
      <c r="E372" s="45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122</v>
      </c>
      <c r="L372" s="39" t="s">
        <v>80</v>
      </c>
      <c r="M372" s="39"/>
      <c r="N372" s="38">
        <v>40</v>
      </c>
      <c r="O372" s="67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456"/>
      <c r="Q372" s="456"/>
      <c r="R372" s="456"/>
      <c r="S372" s="45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541</v>
      </c>
      <c r="B373" s="64" t="s">
        <v>543</v>
      </c>
      <c r="C373" s="37">
        <v>4301060377</v>
      </c>
      <c r="D373" s="454">
        <v>4607091389357</v>
      </c>
      <c r="E373" s="454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6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456"/>
      <c r="Q373" s="456"/>
      <c r="R373" s="456"/>
      <c r="S373" s="45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62"/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3"/>
      <c r="O374" s="459" t="s">
        <v>43</v>
      </c>
      <c r="P374" s="460"/>
      <c r="Q374" s="460"/>
      <c r="R374" s="460"/>
      <c r="S374" s="460"/>
      <c r="T374" s="460"/>
      <c r="U374" s="461"/>
      <c r="V374" s="43" t="s">
        <v>42</v>
      </c>
      <c r="W374" s="44">
        <f>IFERROR(W372/H372,"0")+IFERROR(W373/H373,"0")</f>
        <v>0</v>
      </c>
      <c r="X374" s="44">
        <f>IFERROR(X372/H372,"0")+IFERROR(X373/H373,"0")</f>
        <v>0</v>
      </c>
      <c r="Y374" s="44">
        <f>IFERROR(IF(Y372="",0,Y372),"0")+IFERROR(IF(Y373="",0,Y373),"0")</f>
        <v>0</v>
      </c>
      <c r="Z374" s="68"/>
      <c r="AA374" s="68"/>
    </row>
    <row r="375" spans="1:67" x14ac:dyDescent="0.2">
      <c r="A375" s="462"/>
      <c r="B375" s="462"/>
      <c r="C375" s="462"/>
      <c r="D375" s="462"/>
      <c r="E375" s="462"/>
      <c r="F375" s="462"/>
      <c r="G375" s="462"/>
      <c r="H375" s="462"/>
      <c r="I375" s="462"/>
      <c r="J375" s="462"/>
      <c r="K375" s="462"/>
      <c r="L375" s="462"/>
      <c r="M375" s="462"/>
      <c r="N375" s="463"/>
      <c r="O375" s="459" t="s">
        <v>43</v>
      </c>
      <c r="P375" s="460"/>
      <c r="Q375" s="460"/>
      <c r="R375" s="460"/>
      <c r="S375" s="460"/>
      <c r="T375" s="460"/>
      <c r="U375" s="461"/>
      <c r="V375" s="43" t="s">
        <v>0</v>
      </c>
      <c r="W375" s="44">
        <f>IFERROR(SUM(W372:W373),"0")</f>
        <v>0</v>
      </c>
      <c r="X375" s="44">
        <f>IFERROR(SUM(X372:X373),"0")</f>
        <v>0</v>
      </c>
      <c r="Y375" s="43"/>
      <c r="Z375" s="68"/>
      <c r="AA375" s="68"/>
    </row>
    <row r="376" spans="1:67" ht="27.75" customHeight="1" x14ac:dyDescent="0.2">
      <c r="A376" s="451" t="s">
        <v>544</v>
      </c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1"/>
      <c r="O376" s="451"/>
      <c r="P376" s="451"/>
      <c r="Q376" s="451"/>
      <c r="R376" s="451"/>
      <c r="S376" s="451"/>
      <c r="T376" s="451"/>
      <c r="U376" s="451"/>
      <c r="V376" s="451"/>
      <c r="W376" s="451"/>
      <c r="X376" s="451"/>
      <c r="Y376" s="451"/>
      <c r="Z376" s="55"/>
      <c r="AA376" s="55"/>
    </row>
    <row r="377" spans="1:67" ht="16.5" customHeight="1" x14ac:dyDescent="0.25">
      <c r="A377" s="452" t="s">
        <v>545</v>
      </c>
      <c r="B377" s="452"/>
      <c r="C377" s="452"/>
      <c r="D377" s="452"/>
      <c r="E377" s="452"/>
      <c r="F377" s="452"/>
      <c r="G377" s="452"/>
      <c r="H377" s="452"/>
      <c r="I377" s="452"/>
      <c r="J377" s="452"/>
      <c r="K377" s="452"/>
      <c r="L377" s="452"/>
      <c r="M377" s="452"/>
      <c r="N377" s="452"/>
      <c r="O377" s="452"/>
      <c r="P377" s="452"/>
      <c r="Q377" s="452"/>
      <c r="R377" s="452"/>
      <c r="S377" s="452"/>
      <c r="T377" s="452"/>
      <c r="U377" s="452"/>
      <c r="V377" s="452"/>
      <c r="W377" s="452"/>
      <c r="X377" s="452"/>
      <c r="Y377" s="452"/>
      <c r="Z377" s="66"/>
      <c r="AA377" s="66"/>
    </row>
    <row r="378" spans="1:67" ht="14.25" customHeight="1" x14ac:dyDescent="0.25">
      <c r="A378" s="453" t="s">
        <v>126</v>
      </c>
      <c r="B378" s="453"/>
      <c r="C378" s="453"/>
      <c r="D378" s="453"/>
      <c r="E378" s="453"/>
      <c r="F378" s="453"/>
      <c r="G378" s="453"/>
      <c r="H378" s="453"/>
      <c r="I378" s="453"/>
      <c r="J378" s="453"/>
      <c r="K378" s="453"/>
      <c r="L378" s="453"/>
      <c r="M378" s="453"/>
      <c r="N378" s="453"/>
      <c r="O378" s="453"/>
      <c r="P378" s="453"/>
      <c r="Q378" s="453"/>
      <c r="R378" s="453"/>
      <c r="S378" s="453"/>
      <c r="T378" s="453"/>
      <c r="U378" s="453"/>
      <c r="V378" s="453"/>
      <c r="W378" s="453"/>
      <c r="X378" s="453"/>
      <c r="Y378" s="453"/>
      <c r="Z378" s="67"/>
      <c r="AA378" s="67"/>
    </row>
    <row r="379" spans="1:67" ht="27" customHeight="1" x14ac:dyDescent="0.25">
      <c r="A379" s="64" t="s">
        <v>546</v>
      </c>
      <c r="B379" s="64" t="s">
        <v>547</v>
      </c>
      <c r="C379" s="37">
        <v>4301011428</v>
      </c>
      <c r="D379" s="454">
        <v>4607091389708</v>
      </c>
      <c r="E379" s="454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81</v>
      </c>
      <c r="L379" s="39" t="s">
        <v>121</v>
      </c>
      <c r="M379" s="39"/>
      <c r="N379" s="38">
        <v>50</v>
      </c>
      <c r="O379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456"/>
      <c r="Q379" s="456"/>
      <c r="R379" s="456"/>
      <c r="S379" s="45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3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548</v>
      </c>
      <c r="B380" s="64" t="s">
        <v>549</v>
      </c>
      <c r="C380" s="37">
        <v>4301011427</v>
      </c>
      <c r="D380" s="454">
        <v>4607091389692</v>
      </c>
      <c r="E380" s="454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6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456"/>
      <c r="Q380" s="456"/>
      <c r="R380" s="456"/>
      <c r="S380" s="45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462"/>
      <c r="B381" s="462"/>
      <c r="C381" s="462"/>
      <c r="D381" s="462"/>
      <c r="E381" s="462"/>
      <c r="F381" s="462"/>
      <c r="G381" s="462"/>
      <c r="H381" s="462"/>
      <c r="I381" s="462"/>
      <c r="J381" s="462"/>
      <c r="K381" s="462"/>
      <c r="L381" s="462"/>
      <c r="M381" s="462"/>
      <c r="N381" s="463"/>
      <c r="O381" s="459" t="s">
        <v>43</v>
      </c>
      <c r="P381" s="460"/>
      <c r="Q381" s="460"/>
      <c r="R381" s="460"/>
      <c r="S381" s="460"/>
      <c r="T381" s="460"/>
      <c r="U381" s="461"/>
      <c r="V381" s="43" t="s">
        <v>42</v>
      </c>
      <c r="W381" s="44">
        <f>IFERROR(W379/H379,"0")+IFERROR(W380/H380,"0")</f>
        <v>0</v>
      </c>
      <c r="X381" s="44">
        <f>IFERROR(X379/H379,"0")+IFERROR(X380/H380,"0")</f>
        <v>0</v>
      </c>
      <c r="Y381" s="44">
        <f>IFERROR(IF(Y379="",0,Y379),"0")+IFERROR(IF(Y380="",0,Y380),"0")</f>
        <v>0</v>
      </c>
      <c r="Z381" s="68"/>
      <c r="AA381" s="68"/>
    </row>
    <row r="382" spans="1:67" x14ac:dyDescent="0.2">
      <c r="A382" s="462"/>
      <c r="B382" s="462"/>
      <c r="C382" s="462"/>
      <c r="D382" s="462"/>
      <c r="E382" s="462"/>
      <c r="F382" s="462"/>
      <c r="G382" s="462"/>
      <c r="H382" s="462"/>
      <c r="I382" s="462"/>
      <c r="J382" s="462"/>
      <c r="K382" s="462"/>
      <c r="L382" s="462"/>
      <c r="M382" s="462"/>
      <c r="N382" s="463"/>
      <c r="O382" s="459" t="s">
        <v>43</v>
      </c>
      <c r="P382" s="460"/>
      <c r="Q382" s="460"/>
      <c r="R382" s="460"/>
      <c r="S382" s="460"/>
      <c r="T382" s="460"/>
      <c r="U382" s="461"/>
      <c r="V382" s="43" t="s">
        <v>0</v>
      </c>
      <c r="W382" s="44">
        <f>IFERROR(SUM(W379:W380),"0")</f>
        <v>0</v>
      </c>
      <c r="X382" s="44">
        <f>IFERROR(SUM(X379:X380),"0")</f>
        <v>0</v>
      </c>
      <c r="Y382" s="43"/>
      <c r="Z382" s="68"/>
      <c r="AA382" s="68"/>
    </row>
    <row r="383" spans="1:67" ht="14.25" customHeight="1" x14ac:dyDescent="0.25">
      <c r="A383" s="453" t="s">
        <v>77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67"/>
      <c r="AA383" s="67"/>
    </row>
    <row r="384" spans="1:67" ht="27" customHeight="1" x14ac:dyDescent="0.25">
      <c r="A384" s="64" t="s">
        <v>550</v>
      </c>
      <c r="B384" s="64" t="s">
        <v>551</v>
      </c>
      <c r="C384" s="37">
        <v>4301031322</v>
      </c>
      <c r="D384" s="454">
        <v>4607091389753</v>
      </c>
      <c r="E384" s="45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81</v>
      </c>
      <c r="L384" s="39" t="s">
        <v>80</v>
      </c>
      <c r="M384" s="39"/>
      <c r="N384" s="38">
        <v>50</v>
      </c>
      <c r="O384" s="676" t="s">
        <v>552</v>
      </c>
      <c r="P384" s="456"/>
      <c r="Q384" s="456"/>
      <c r="R384" s="456"/>
      <c r="S384" s="457"/>
      <c r="T384" s="40" t="s">
        <v>48</v>
      </c>
      <c r="U384" s="40" t="s">
        <v>48</v>
      </c>
      <c r="V384" s="41" t="s">
        <v>0</v>
      </c>
      <c r="W384" s="59">
        <v>0</v>
      </c>
      <c r="X384" s="56">
        <f t="shared" ref="X384:X406" si="69">IFERROR(IF(W384="",0,CEILING((W384/$H384),1)*$H384),"")</f>
        <v>0</v>
      </c>
      <c r="Y384" s="42" t="str">
        <f t="shared" ref="Y384:Y390" si="70">IFERROR(IF(X384=0,"",ROUNDUP(X384/H384,0)*0.00753),"")</f>
        <v/>
      </c>
      <c r="Z384" s="69" t="s">
        <v>48</v>
      </c>
      <c r="AA384" s="70" t="s">
        <v>48</v>
      </c>
      <c r="AE384" s="80"/>
      <c r="BB384" s="295" t="s">
        <v>67</v>
      </c>
      <c r="BL384" s="80">
        <f t="shared" ref="BL384:BL406" si="71">IFERROR(W384*I384/H384,"0")</f>
        <v>0</v>
      </c>
      <c r="BM384" s="80">
        <f t="shared" ref="BM384:BM406" si="72">IFERROR(X384*I384/H384,"0")</f>
        <v>0</v>
      </c>
      <c r="BN384" s="80">
        <f t="shared" ref="BN384:BN406" si="73">IFERROR(1/J384*(W384/H384),"0")</f>
        <v>0</v>
      </c>
      <c r="BO384" s="80">
        <f t="shared" ref="BO384:BO406" si="74">IFERROR(1/J384*(X384/H384),"0")</f>
        <v>0</v>
      </c>
    </row>
    <row r="385" spans="1:67" ht="27" customHeight="1" x14ac:dyDescent="0.25">
      <c r="A385" s="64" t="s">
        <v>550</v>
      </c>
      <c r="B385" s="64" t="s">
        <v>553</v>
      </c>
      <c r="C385" s="37">
        <v>4301031177</v>
      </c>
      <c r="D385" s="454">
        <v>4607091389753</v>
      </c>
      <c r="E385" s="45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45</v>
      </c>
      <c r="O385" s="67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56"/>
      <c r="Q385" s="456"/>
      <c r="R385" s="456"/>
      <c r="S385" s="457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si="69"/>
        <v>0</v>
      </c>
      <c r="Y385" s="42" t="str">
        <f t="shared" si="70"/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si="71"/>
        <v>0</v>
      </c>
      <c r="BM385" s="80">
        <f t="shared" si="72"/>
        <v>0</v>
      </c>
      <c r="BN385" s="80">
        <f t="shared" si="73"/>
        <v>0</v>
      </c>
      <c r="BO385" s="80">
        <f t="shared" si="74"/>
        <v>0</v>
      </c>
    </row>
    <row r="386" spans="1:67" ht="27" customHeight="1" x14ac:dyDescent="0.25">
      <c r="A386" s="64" t="s">
        <v>554</v>
      </c>
      <c r="B386" s="64" t="s">
        <v>555</v>
      </c>
      <c r="C386" s="37">
        <v>4301031323</v>
      </c>
      <c r="D386" s="454">
        <v>4607091389760</v>
      </c>
      <c r="E386" s="454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50</v>
      </c>
      <c r="O386" s="678" t="s">
        <v>556</v>
      </c>
      <c r="P386" s="456"/>
      <c r="Q386" s="456"/>
      <c r="R386" s="456"/>
      <c r="S386" s="457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customHeight="1" x14ac:dyDescent="0.25">
      <c r="A387" s="64" t="s">
        <v>554</v>
      </c>
      <c r="B387" s="64" t="s">
        <v>557</v>
      </c>
      <c r="C387" s="37">
        <v>4301031174</v>
      </c>
      <c r="D387" s="454">
        <v>4607091389760</v>
      </c>
      <c r="E387" s="454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45</v>
      </c>
      <c r="O38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56"/>
      <c r="Q387" s="456"/>
      <c r="R387" s="456"/>
      <c r="S387" s="457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558</v>
      </c>
      <c r="B388" s="64" t="s">
        <v>559</v>
      </c>
      <c r="C388" s="37">
        <v>4301031325</v>
      </c>
      <c r="D388" s="454">
        <v>4607091389746</v>
      </c>
      <c r="E388" s="454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50</v>
      </c>
      <c r="O388" s="680" t="s">
        <v>560</v>
      </c>
      <c r="P388" s="456"/>
      <c r="Q388" s="456"/>
      <c r="R388" s="456"/>
      <c r="S388" s="457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customHeight="1" x14ac:dyDescent="0.25">
      <c r="A389" s="64" t="s">
        <v>558</v>
      </c>
      <c r="B389" s="64" t="s">
        <v>561</v>
      </c>
      <c r="C389" s="37">
        <v>4301031356</v>
      </c>
      <c r="D389" s="454">
        <v>4607091389746</v>
      </c>
      <c r="E389" s="45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681" t="s">
        <v>560</v>
      </c>
      <c r="P389" s="456"/>
      <c r="Q389" s="456"/>
      <c r="R389" s="456"/>
      <c r="S389" s="45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37.5" customHeight="1" x14ac:dyDescent="0.25">
      <c r="A390" s="64" t="s">
        <v>562</v>
      </c>
      <c r="B390" s="64" t="s">
        <v>563</v>
      </c>
      <c r="C390" s="37">
        <v>4301031236</v>
      </c>
      <c r="D390" s="454">
        <v>4680115882928</v>
      </c>
      <c r="E390" s="454"/>
      <c r="F390" s="63">
        <v>0.28000000000000003</v>
      </c>
      <c r="G390" s="38">
        <v>6</v>
      </c>
      <c r="H390" s="63">
        <v>1.68</v>
      </c>
      <c r="I390" s="63">
        <v>2.6</v>
      </c>
      <c r="J390" s="38">
        <v>156</v>
      </c>
      <c r="K390" s="38" t="s">
        <v>81</v>
      </c>
      <c r="L390" s="39" t="s">
        <v>80</v>
      </c>
      <c r="M390" s="39"/>
      <c r="N390" s="38">
        <v>35</v>
      </c>
      <c r="O390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456"/>
      <c r="Q390" s="456"/>
      <c r="R390" s="456"/>
      <c r="S390" s="45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564</v>
      </c>
      <c r="B391" s="64" t="s">
        <v>565</v>
      </c>
      <c r="C391" s="37">
        <v>4301031335</v>
      </c>
      <c r="D391" s="454">
        <v>4680115883147</v>
      </c>
      <c r="E391" s="454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84</v>
      </c>
      <c r="L391" s="39" t="s">
        <v>80</v>
      </c>
      <c r="M391" s="39"/>
      <c r="N391" s="38">
        <v>50</v>
      </c>
      <c r="O391" s="683" t="s">
        <v>566</v>
      </c>
      <c r="P391" s="456"/>
      <c r="Q391" s="456"/>
      <c r="R391" s="456"/>
      <c r="S391" s="45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ref="Y391:Y406" si="75">IFERROR(IF(X391=0,"",ROUNDUP(X391/H391,0)*0.00502),"")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customHeight="1" x14ac:dyDescent="0.25">
      <c r="A392" s="64" t="s">
        <v>564</v>
      </c>
      <c r="B392" s="64" t="s">
        <v>567</v>
      </c>
      <c r="C392" s="37">
        <v>4301031257</v>
      </c>
      <c r="D392" s="454">
        <v>4680115883147</v>
      </c>
      <c r="E392" s="454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45</v>
      </c>
      <c r="O392" s="6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456"/>
      <c r="Q392" s="456"/>
      <c r="R392" s="456"/>
      <c r="S392" s="45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si="75"/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568</v>
      </c>
      <c r="B393" s="64" t="s">
        <v>569</v>
      </c>
      <c r="C393" s="37">
        <v>4301031330</v>
      </c>
      <c r="D393" s="454">
        <v>4607091384338</v>
      </c>
      <c r="E393" s="454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84</v>
      </c>
      <c r="L393" s="39" t="s">
        <v>80</v>
      </c>
      <c r="M393" s="39"/>
      <c r="N393" s="38">
        <v>50</v>
      </c>
      <c r="O393" s="685" t="s">
        <v>570</v>
      </c>
      <c r="P393" s="456"/>
      <c r="Q393" s="456"/>
      <c r="R393" s="456"/>
      <c r="S393" s="45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9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568</v>
      </c>
      <c r="B394" s="64" t="s">
        <v>571</v>
      </c>
      <c r="C394" s="37">
        <v>4301031178</v>
      </c>
      <c r="D394" s="454">
        <v>4607091384338</v>
      </c>
      <c r="E394" s="45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56"/>
      <c r="Q394" s="456"/>
      <c r="R394" s="456"/>
      <c r="S394" s="45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customHeight="1" x14ac:dyDescent="0.25">
      <c r="A395" s="64" t="s">
        <v>572</v>
      </c>
      <c r="B395" s="64" t="s">
        <v>573</v>
      </c>
      <c r="C395" s="37">
        <v>4301031336</v>
      </c>
      <c r="D395" s="454">
        <v>4680115883154</v>
      </c>
      <c r="E395" s="45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50</v>
      </c>
      <c r="O395" s="687" t="s">
        <v>574</v>
      </c>
      <c r="P395" s="456"/>
      <c r="Q395" s="456"/>
      <c r="R395" s="456"/>
      <c r="S395" s="45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572</v>
      </c>
      <c r="B396" s="64" t="s">
        <v>575</v>
      </c>
      <c r="C396" s="37">
        <v>4301031254</v>
      </c>
      <c r="D396" s="454">
        <v>4680115883154</v>
      </c>
      <c r="E396" s="45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56"/>
      <c r="Q396" s="456"/>
      <c r="R396" s="456"/>
      <c r="S396" s="45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customHeight="1" x14ac:dyDescent="0.25">
      <c r="A397" s="64" t="s">
        <v>576</v>
      </c>
      <c r="B397" s="64" t="s">
        <v>577</v>
      </c>
      <c r="C397" s="37">
        <v>4301031331</v>
      </c>
      <c r="D397" s="454">
        <v>4607091389524</v>
      </c>
      <c r="E397" s="454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50</v>
      </c>
      <c r="O397" s="689" t="s">
        <v>578</v>
      </c>
      <c r="P397" s="456"/>
      <c r="Q397" s="456"/>
      <c r="R397" s="456"/>
      <c r="S397" s="45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customHeight="1" x14ac:dyDescent="0.25">
      <c r="A398" s="64" t="s">
        <v>576</v>
      </c>
      <c r="B398" s="64" t="s">
        <v>579</v>
      </c>
      <c r="C398" s="37">
        <v>4301031171</v>
      </c>
      <c r="D398" s="454">
        <v>4607091389524</v>
      </c>
      <c r="E398" s="45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56"/>
      <c r="Q398" s="456"/>
      <c r="R398" s="456"/>
      <c r="S398" s="45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9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customHeight="1" x14ac:dyDescent="0.25">
      <c r="A399" s="64" t="s">
        <v>580</v>
      </c>
      <c r="B399" s="64" t="s">
        <v>581</v>
      </c>
      <c r="C399" s="37">
        <v>4301031337</v>
      </c>
      <c r="D399" s="454">
        <v>4680115883161</v>
      </c>
      <c r="E399" s="45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691" t="s">
        <v>582</v>
      </c>
      <c r="P399" s="456"/>
      <c r="Q399" s="456"/>
      <c r="R399" s="456"/>
      <c r="S399" s="45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580</v>
      </c>
      <c r="B400" s="64" t="s">
        <v>583</v>
      </c>
      <c r="C400" s="37">
        <v>4301031258</v>
      </c>
      <c r="D400" s="454">
        <v>4680115883161</v>
      </c>
      <c r="E400" s="45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56"/>
      <c r="Q400" s="456"/>
      <c r="R400" s="456"/>
      <c r="S400" s="45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584</v>
      </c>
      <c r="B401" s="64" t="s">
        <v>585</v>
      </c>
      <c r="C401" s="37">
        <v>4301031332</v>
      </c>
      <c r="D401" s="454">
        <v>4607091384345</v>
      </c>
      <c r="E401" s="45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693" t="s">
        <v>586</v>
      </c>
      <c r="P401" s="456"/>
      <c r="Q401" s="456"/>
      <c r="R401" s="456"/>
      <c r="S401" s="45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9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t="27" customHeight="1" x14ac:dyDescent="0.25">
      <c r="A402" s="64" t="s">
        <v>587</v>
      </c>
      <c r="B402" s="64" t="s">
        <v>588</v>
      </c>
      <c r="C402" s="37">
        <v>4301031256</v>
      </c>
      <c r="D402" s="454">
        <v>4680115883178</v>
      </c>
      <c r="E402" s="454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6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456"/>
      <c r="Q402" s="456"/>
      <c r="R402" s="456"/>
      <c r="S402" s="45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customHeight="1" x14ac:dyDescent="0.25">
      <c r="A403" s="64" t="s">
        <v>589</v>
      </c>
      <c r="B403" s="64" t="s">
        <v>590</v>
      </c>
      <c r="C403" s="37">
        <v>4301031333</v>
      </c>
      <c r="D403" s="454">
        <v>4607091389531</v>
      </c>
      <c r="E403" s="45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50</v>
      </c>
      <c r="O403" s="695" t="s">
        <v>591</v>
      </c>
      <c r="P403" s="456"/>
      <c r="Q403" s="456"/>
      <c r="R403" s="456"/>
      <c r="S403" s="45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customHeight="1" x14ac:dyDescent="0.25">
      <c r="A404" s="64" t="s">
        <v>589</v>
      </c>
      <c r="B404" s="64" t="s">
        <v>592</v>
      </c>
      <c r="C404" s="37">
        <v>4301031172</v>
      </c>
      <c r="D404" s="454">
        <v>4607091389531</v>
      </c>
      <c r="E404" s="454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6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56"/>
      <c r="Q404" s="456"/>
      <c r="R404" s="456"/>
      <c r="S404" s="45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customHeight="1" x14ac:dyDescent="0.25">
      <c r="A405" s="64" t="s">
        <v>593</v>
      </c>
      <c r="B405" s="64" t="s">
        <v>594</v>
      </c>
      <c r="C405" s="37">
        <v>4301031255</v>
      </c>
      <c r="D405" s="454">
        <v>4680115883185</v>
      </c>
      <c r="E405" s="45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456"/>
      <c r="Q405" s="456"/>
      <c r="R405" s="456"/>
      <c r="S405" s="45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customHeight="1" x14ac:dyDescent="0.25">
      <c r="A406" s="64" t="s">
        <v>593</v>
      </c>
      <c r="B406" s="64" t="s">
        <v>595</v>
      </c>
      <c r="C406" s="37">
        <v>4301031338</v>
      </c>
      <c r="D406" s="454">
        <v>4680115883185</v>
      </c>
      <c r="E406" s="454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698" t="s">
        <v>596</v>
      </c>
      <c r="P406" s="456"/>
      <c r="Q406" s="456"/>
      <c r="R406" s="456"/>
      <c r="S406" s="45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x14ac:dyDescent="0.2">
      <c r="A407" s="462"/>
      <c r="B407" s="462"/>
      <c r="C407" s="462"/>
      <c r="D407" s="462"/>
      <c r="E407" s="462"/>
      <c r="F407" s="462"/>
      <c r="G407" s="462"/>
      <c r="H407" s="462"/>
      <c r="I407" s="462"/>
      <c r="J407" s="462"/>
      <c r="K407" s="462"/>
      <c r="L407" s="462"/>
      <c r="M407" s="462"/>
      <c r="N407" s="463"/>
      <c r="O407" s="459" t="s">
        <v>43</v>
      </c>
      <c r="P407" s="460"/>
      <c r="Q407" s="460"/>
      <c r="R407" s="460"/>
      <c r="S407" s="460"/>
      <c r="T407" s="460"/>
      <c r="U407" s="461"/>
      <c r="V407" s="43" t="s">
        <v>42</v>
      </c>
      <c r="W40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4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8"/>
      <c r="AA407" s="68"/>
    </row>
    <row r="408" spans="1:67" x14ac:dyDescent="0.2">
      <c r="A408" s="462"/>
      <c r="B408" s="462"/>
      <c r="C408" s="462"/>
      <c r="D408" s="462"/>
      <c r="E408" s="462"/>
      <c r="F408" s="462"/>
      <c r="G408" s="462"/>
      <c r="H408" s="462"/>
      <c r="I408" s="462"/>
      <c r="J408" s="462"/>
      <c r="K408" s="462"/>
      <c r="L408" s="462"/>
      <c r="M408" s="462"/>
      <c r="N408" s="463"/>
      <c r="O408" s="459" t="s">
        <v>43</v>
      </c>
      <c r="P408" s="460"/>
      <c r="Q408" s="460"/>
      <c r="R408" s="460"/>
      <c r="S408" s="460"/>
      <c r="T408" s="460"/>
      <c r="U408" s="461"/>
      <c r="V408" s="43" t="s">
        <v>0</v>
      </c>
      <c r="W408" s="44">
        <f>IFERROR(SUM(W384:W406),"0")</f>
        <v>0</v>
      </c>
      <c r="X408" s="44">
        <f>IFERROR(SUM(X384:X406),"0")</f>
        <v>0</v>
      </c>
      <c r="Y408" s="43"/>
      <c r="Z408" s="68"/>
      <c r="AA408" s="68"/>
    </row>
    <row r="409" spans="1:67" ht="14.25" customHeight="1" x14ac:dyDescent="0.25">
      <c r="A409" s="453" t="s">
        <v>85</v>
      </c>
      <c r="B409" s="453"/>
      <c r="C409" s="453"/>
      <c r="D409" s="453"/>
      <c r="E409" s="453"/>
      <c r="F409" s="453"/>
      <c r="G409" s="453"/>
      <c r="H409" s="453"/>
      <c r="I409" s="453"/>
      <c r="J409" s="453"/>
      <c r="K409" s="453"/>
      <c r="L409" s="453"/>
      <c r="M409" s="453"/>
      <c r="N409" s="453"/>
      <c r="O409" s="453"/>
      <c r="P409" s="453"/>
      <c r="Q409" s="453"/>
      <c r="R409" s="453"/>
      <c r="S409" s="453"/>
      <c r="T409" s="453"/>
      <c r="U409" s="453"/>
      <c r="V409" s="453"/>
      <c r="W409" s="453"/>
      <c r="X409" s="453"/>
      <c r="Y409" s="453"/>
      <c r="Z409" s="67"/>
      <c r="AA409" s="67"/>
    </row>
    <row r="410" spans="1:67" ht="27" customHeight="1" x14ac:dyDescent="0.25">
      <c r="A410" s="64" t="s">
        <v>597</v>
      </c>
      <c r="B410" s="64" t="s">
        <v>598</v>
      </c>
      <c r="C410" s="37">
        <v>4301051431</v>
      </c>
      <c r="D410" s="454">
        <v>4607091389654</v>
      </c>
      <c r="E410" s="454"/>
      <c r="F410" s="63">
        <v>0.33</v>
      </c>
      <c r="G410" s="38">
        <v>6</v>
      </c>
      <c r="H410" s="63">
        <v>1.98</v>
      </c>
      <c r="I410" s="63">
        <v>2.258</v>
      </c>
      <c r="J410" s="38">
        <v>156</v>
      </c>
      <c r="K410" s="38" t="s">
        <v>81</v>
      </c>
      <c r="L410" s="39" t="s">
        <v>141</v>
      </c>
      <c r="M410" s="39"/>
      <c r="N410" s="38">
        <v>45</v>
      </c>
      <c r="O410" s="6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456"/>
      <c r="Q410" s="456"/>
      <c r="R410" s="456"/>
      <c r="S410" s="457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IFERROR(IF(X410=0,"",ROUNDUP(X410/H410,0)*0.00753),"")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599</v>
      </c>
      <c r="B411" s="64" t="s">
        <v>600</v>
      </c>
      <c r="C411" s="37">
        <v>4301051284</v>
      </c>
      <c r="D411" s="454">
        <v>4607091384352</v>
      </c>
      <c r="E411" s="454"/>
      <c r="F411" s="63">
        <v>0.6</v>
      </c>
      <c r="G411" s="38">
        <v>4</v>
      </c>
      <c r="H411" s="63">
        <v>2.4</v>
      </c>
      <c r="I411" s="63">
        <v>2.6459999999999999</v>
      </c>
      <c r="J411" s="38">
        <v>120</v>
      </c>
      <c r="K411" s="38" t="s">
        <v>81</v>
      </c>
      <c r="L411" s="39" t="s">
        <v>141</v>
      </c>
      <c r="M411" s="39"/>
      <c r="N411" s="38">
        <v>45</v>
      </c>
      <c r="O411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456"/>
      <c r="Q411" s="456"/>
      <c r="R411" s="456"/>
      <c r="S411" s="45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IFERROR(IF(X411=0,"",ROUNDUP(X411/H411,0)*0.00937),"")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3"/>
      <c r="O412" s="459" t="s">
        <v>43</v>
      </c>
      <c r="P412" s="460"/>
      <c r="Q412" s="460"/>
      <c r="R412" s="460"/>
      <c r="S412" s="460"/>
      <c r="T412" s="460"/>
      <c r="U412" s="461"/>
      <c r="V412" s="43" t="s">
        <v>42</v>
      </c>
      <c r="W412" s="44">
        <f>IFERROR(W410/H410,"0")+IFERROR(W411/H411,"0")</f>
        <v>0</v>
      </c>
      <c r="X412" s="44">
        <f>IFERROR(X410/H410,"0")+IFERROR(X411/H411,"0")</f>
        <v>0</v>
      </c>
      <c r="Y412" s="44">
        <f>IFERROR(IF(Y410="",0,Y410),"0")+IFERROR(IF(Y411="",0,Y411),"0")</f>
        <v>0</v>
      </c>
      <c r="Z412" s="68"/>
      <c r="AA412" s="68"/>
    </row>
    <row r="413" spans="1:67" x14ac:dyDescent="0.2">
      <c r="A413" s="462"/>
      <c r="B413" s="462"/>
      <c r="C413" s="462"/>
      <c r="D413" s="462"/>
      <c r="E413" s="462"/>
      <c r="F413" s="462"/>
      <c r="G413" s="462"/>
      <c r="H413" s="462"/>
      <c r="I413" s="462"/>
      <c r="J413" s="462"/>
      <c r="K413" s="462"/>
      <c r="L413" s="462"/>
      <c r="M413" s="462"/>
      <c r="N413" s="463"/>
      <c r="O413" s="459" t="s">
        <v>43</v>
      </c>
      <c r="P413" s="460"/>
      <c r="Q413" s="460"/>
      <c r="R413" s="460"/>
      <c r="S413" s="460"/>
      <c r="T413" s="460"/>
      <c r="U413" s="461"/>
      <c r="V413" s="43" t="s">
        <v>0</v>
      </c>
      <c r="W413" s="44">
        <f>IFERROR(SUM(W410:W411),"0")</f>
        <v>0</v>
      </c>
      <c r="X413" s="44">
        <f>IFERROR(SUM(X410:X411),"0")</f>
        <v>0</v>
      </c>
      <c r="Y413" s="43"/>
      <c r="Z413" s="68"/>
      <c r="AA413" s="68"/>
    </row>
    <row r="414" spans="1:67" ht="14.25" customHeight="1" x14ac:dyDescent="0.25">
      <c r="A414" s="453" t="s">
        <v>104</v>
      </c>
      <c r="B414" s="453"/>
      <c r="C414" s="453"/>
      <c r="D414" s="453"/>
      <c r="E414" s="453"/>
      <c r="F414" s="453"/>
      <c r="G414" s="453"/>
      <c r="H414" s="453"/>
      <c r="I414" s="453"/>
      <c r="J414" s="453"/>
      <c r="K414" s="453"/>
      <c r="L414" s="453"/>
      <c r="M414" s="453"/>
      <c r="N414" s="453"/>
      <c r="O414" s="453"/>
      <c r="P414" s="453"/>
      <c r="Q414" s="453"/>
      <c r="R414" s="453"/>
      <c r="S414" s="453"/>
      <c r="T414" s="453"/>
      <c r="U414" s="453"/>
      <c r="V414" s="453"/>
      <c r="W414" s="453"/>
      <c r="X414" s="453"/>
      <c r="Y414" s="453"/>
      <c r="Z414" s="67"/>
      <c r="AA414" s="67"/>
    </row>
    <row r="415" spans="1:67" ht="27" customHeight="1" x14ac:dyDescent="0.25">
      <c r="A415" s="64" t="s">
        <v>601</v>
      </c>
      <c r="B415" s="64" t="s">
        <v>602</v>
      </c>
      <c r="C415" s="37">
        <v>4301032045</v>
      </c>
      <c r="D415" s="454">
        <v>4680115884335</v>
      </c>
      <c r="E415" s="45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604</v>
      </c>
      <c r="L415" s="39" t="s">
        <v>603</v>
      </c>
      <c r="M415" s="39"/>
      <c r="N415" s="38">
        <v>60</v>
      </c>
      <c r="O415" s="7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56"/>
      <c r="Q415" s="456"/>
      <c r="R415" s="456"/>
      <c r="S415" s="45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20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605</v>
      </c>
      <c r="B416" s="64" t="s">
        <v>606</v>
      </c>
      <c r="C416" s="37">
        <v>4301032047</v>
      </c>
      <c r="D416" s="454">
        <v>4680115884342</v>
      </c>
      <c r="E416" s="45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604</v>
      </c>
      <c r="L416" s="39" t="s">
        <v>603</v>
      </c>
      <c r="M416" s="39"/>
      <c r="N416" s="38">
        <v>60</v>
      </c>
      <c r="O416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56"/>
      <c r="Q416" s="456"/>
      <c r="R416" s="456"/>
      <c r="S416" s="45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607</v>
      </c>
      <c r="B417" s="64" t="s">
        <v>608</v>
      </c>
      <c r="C417" s="37">
        <v>4301170011</v>
      </c>
      <c r="D417" s="454">
        <v>4680115884113</v>
      </c>
      <c r="E417" s="45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604</v>
      </c>
      <c r="L417" s="39" t="s">
        <v>603</v>
      </c>
      <c r="M417" s="39"/>
      <c r="N417" s="38">
        <v>150</v>
      </c>
      <c r="O417" s="7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56"/>
      <c r="Q417" s="456"/>
      <c r="R417" s="456"/>
      <c r="S417" s="45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62"/>
      <c r="B418" s="462"/>
      <c r="C418" s="462"/>
      <c r="D418" s="462"/>
      <c r="E418" s="462"/>
      <c r="F418" s="462"/>
      <c r="G418" s="462"/>
      <c r="H418" s="462"/>
      <c r="I418" s="462"/>
      <c r="J418" s="462"/>
      <c r="K418" s="462"/>
      <c r="L418" s="462"/>
      <c r="M418" s="462"/>
      <c r="N418" s="463"/>
      <c r="O418" s="459" t="s">
        <v>43</v>
      </c>
      <c r="P418" s="460"/>
      <c r="Q418" s="460"/>
      <c r="R418" s="460"/>
      <c r="S418" s="460"/>
      <c r="T418" s="460"/>
      <c r="U418" s="46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462"/>
      <c r="B419" s="462"/>
      <c r="C419" s="462"/>
      <c r="D419" s="462"/>
      <c r="E419" s="462"/>
      <c r="F419" s="462"/>
      <c r="G419" s="462"/>
      <c r="H419" s="462"/>
      <c r="I419" s="462"/>
      <c r="J419" s="462"/>
      <c r="K419" s="462"/>
      <c r="L419" s="462"/>
      <c r="M419" s="462"/>
      <c r="N419" s="463"/>
      <c r="O419" s="459" t="s">
        <v>43</v>
      </c>
      <c r="P419" s="460"/>
      <c r="Q419" s="460"/>
      <c r="R419" s="460"/>
      <c r="S419" s="460"/>
      <c r="T419" s="460"/>
      <c r="U419" s="46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52" t="s">
        <v>609</v>
      </c>
      <c r="B420" s="452"/>
      <c r="C420" s="452"/>
      <c r="D420" s="452"/>
      <c r="E420" s="452"/>
      <c r="F420" s="452"/>
      <c r="G420" s="452"/>
      <c r="H420" s="452"/>
      <c r="I420" s="452"/>
      <c r="J420" s="452"/>
      <c r="K420" s="452"/>
      <c r="L420" s="452"/>
      <c r="M420" s="452"/>
      <c r="N420" s="452"/>
      <c r="O420" s="452"/>
      <c r="P420" s="452"/>
      <c r="Q420" s="452"/>
      <c r="R420" s="452"/>
      <c r="S420" s="452"/>
      <c r="T420" s="452"/>
      <c r="U420" s="452"/>
      <c r="V420" s="452"/>
      <c r="W420" s="452"/>
      <c r="X420" s="452"/>
      <c r="Y420" s="452"/>
      <c r="Z420" s="66"/>
      <c r="AA420" s="66"/>
    </row>
    <row r="421" spans="1:67" ht="14.25" customHeight="1" x14ac:dyDescent="0.25">
      <c r="A421" s="453" t="s">
        <v>118</v>
      </c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67"/>
      <c r="AA421" s="67"/>
    </row>
    <row r="422" spans="1:67" ht="27" customHeight="1" x14ac:dyDescent="0.25">
      <c r="A422" s="64" t="s">
        <v>610</v>
      </c>
      <c r="B422" s="64" t="s">
        <v>611</v>
      </c>
      <c r="C422" s="37">
        <v>4301020214</v>
      </c>
      <c r="D422" s="454">
        <v>4607091389388</v>
      </c>
      <c r="E422" s="45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122</v>
      </c>
      <c r="L422" s="39" t="s">
        <v>121</v>
      </c>
      <c r="M422" s="39"/>
      <c r="N422" s="38">
        <v>35</v>
      </c>
      <c r="O422" s="70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56"/>
      <c r="Q422" s="456"/>
      <c r="R422" s="456"/>
      <c r="S422" s="45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23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612</v>
      </c>
      <c r="B423" s="64" t="s">
        <v>613</v>
      </c>
      <c r="C423" s="37">
        <v>4301020315</v>
      </c>
      <c r="D423" s="454">
        <v>4607091389364</v>
      </c>
      <c r="E423" s="45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81</v>
      </c>
      <c r="L423" s="39" t="s">
        <v>80</v>
      </c>
      <c r="M423" s="39"/>
      <c r="N423" s="38">
        <v>40</v>
      </c>
      <c r="O423" s="705" t="s">
        <v>614</v>
      </c>
      <c r="P423" s="456"/>
      <c r="Q423" s="456"/>
      <c r="R423" s="456"/>
      <c r="S423" s="45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3"/>
      <c r="O424" s="459" t="s">
        <v>43</v>
      </c>
      <c r="P424" s="460"/>
      <c r="Q424" s="460"/>
      <c r="R424" s="460"/>
      <c r="S424" s="460"/>
      <c r="T424" s="460"/>
      <c r="U424" s="46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462"/>
      <c r="B425" s="462"/>
      <c r="C425" s="462"/>
      <c r="D425" s="462"/>
      <c r="E425" s="462"/>
      <c r="F425" s="462"/>
      <c r="G425" s="462"/>
      <c r="H425" s="462"/>
      <c r="I425" s="462"/>
      <c r="J425" s="462"/>
      <c r="K425" s="462"/>
      <c r="L425" s="462"/>
      <c r="M425" s="462"/>
      <c r="N425" s="463"/>
      <c r="O425" s="459" t="s">
        <v>43</v>
      </c>
      <c r="P425" s="460"/>
      <c r="Q425" s="460"/>
      <c r="R425" s="460"/>
      <c r="S425" s="460"/>
      <c r="T425" s="460"/>
      <c r="U425" s="46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53" t="s">
        <v>77</v>
      </c>
      <c r="B426" s="453"/>
      <c r="C426" s="453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67"/>
      <c r="AA426" s="67"/>
    </row>
    <row r="427" spans="1:67" ht="27" customHeight="1" x14ac:dyDescent="0.25">
      <c r="A427" s="64" t="s">
        <v>615</v>
      </c>
      <c r="B427" s="64" t="s">
        <v>616</v>
      </c>
      <c r="C427" s="37">
        <v>4301031324</v>
      </c>
      <c r="D427" s="454">
        <v>4607091389739</v>
      </c>
      <c r="E427" s="45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81</v>
      </c>
      <c r="L427" s="39" t="s">
        <v>80</v>
      </c>
      <c r="M427" s="39"/>
      <c r="N427" s="38">
        <v>50</v>
      </c>
      <c r="O427" s="706" t="s">
        <v>617</v>
      </c>
      <c r="P427" s="456"/>
      <c r="Q427" s="456"/>
      <c r="R427" s="456"/>
      <c r="S427" s="45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4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 t="shared" ref="BL427:BL434" si="77">IFERROR(W427*I427/H427,"0")</f>
        <v>0</v>
      </c>
      <c r="BM427" s="80">
        <f t="shared" ref="BM427:BM434" si="78">IFERROR(X427*I427/H427,"0")</f>
        <v>0</v>
      </c>
      <c r="BN427" s="80">
        <f t="shared" ref="BN427:BN434" si="79">IFERROR(1/J427*(W427/H427),"0")</f>
        <v>0</v>
      </c>
      <c r="BO427" s="80">
        <f t="shared" ref="BO427:BO434" si="80">IFERROR(1/J427*(X427/H427),"0")</f>
        <v>0</v>
      </c>
    </row>
    <row r="428" spans="1:67" ht="27" customHeight="1" x14ac:dyDescent="0.25">
      <c r="A428" s="64" t="s">
        <v>615</v>
      </c>
      <c r="B428" s="64" t="s">
        <v>618</v>
      </c>
      <c r="C428" s="37">
        <v>4301031212</v>
      </c>
      <c r="D428" s="454">
        <v>4607091389739</v>
      </c>
      <c r="E428" s="45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121</v>
      </c>
      <c r="M428" s="39"/>
      <c r="N428" s="38">
        <v>45</v>
      </c>
      <c r="O428" s="7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56"/>
      <c r="Q428" s="456"/>
      <c r="R428" s="456"/>
      <c r="S428" s="45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619</v>
      </c>
      <c r="B429" s="64" t="s">
        <v>620</v>
      </c>
      <c r="C429" s="37">
        <v>4301031363</v>
      </c>
      <c r="D429" s="454">
        <v>4607091389425</v>
      </c>
      <c r="E429" s="45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84</v>
      </c>
      <c r="L429" s="39" t="s">
        <v>80</v>
      </c>
      <c r="M429" s="39"/>
      <c r="N429" s="38">
        <v>50</v>
      </c>
      <c r="O429" s="708" t="s">
        <v>621</v>
      </c>
      <c r="P429" s="456"/>
      <c r="Q429" s="456"/>
      <c r="R429" s="456"/>
      <c r="S429" s="45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 t="shared" ref="Y429:Y434" si="81">IFERROR(IF(X429=0,"",ROUNDUP(X429/H429,0)*0.00502),"")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622</v>
      </c>
      <c r="B430" s="64" t="s">
        <v>623</v>
      </c>
      <c r="C430" s="37">
        <v>4301031215</v>
      </c>
      <c r="D430" s="454">
        <v>4680115882911</v>
      </c>
      <c r="E430" s="45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84</v>
      </c>
      <c r="L430" s="39" t="s">
        <v>80</v>
      </c>
      <c r="M430" s="39"/>
      <c r="N430" s="38">
        <v>40</v>
      </c>
      <c r="O430" s="7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56"/>
      <c r="Q430" s="456"/>
      <c r="R430" s="456"/>
      <c r="S430" s="45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si="81"/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624</v>
      </c>
      <c r="B431" s="64" t="s">
        <v>625</v>
      </c>
      <c r="C431" s="37">
        <v>4301031334</v>
      </c>
      <c r="D431" s="454">
        <v>4680115880771</v>
      </c>
      <c r="E431" s="45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84</v>
      </c>
      <c r="L431" s="39" t="s">
        <v>80</v>
      </c>
      <c r="M431" s="39"/>
      <c r="N431" s="38">
        <v>50</v>
      </c>
      <c r="O431" s="710" t="s">
        <v>626</v>
      </c>
      <c r="P431" s="456"/>
      <c r="Q431" s="456"/>
      <c r="R431" s="456"/>
      <c r="S431" s="45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624</v>
      </c>
      <c r="B432" s="64" t="s">
        <v>627</v>
      </c>
      <c r="C432" s="37">
        <v>4301031167</v>
      </c>
      <c r="D432" s="454">
        <v>4680115880771</v>
      </c>
      <c r="E432" s="454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56"/>
      <c r="Q432" s="456"/>
      <c r="R432" s="456"/>
      <c r="S432" s="45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628</v>
      </c>
      <c r="B433" s="64" t="s">
        <v>629</v>
      </c>
      <c r="C433" s="37">
        <v>4301031327</v>
      </c>
      <c r="D433" s="454">
        <v>4607091389500</v>
      </c>
      <c r="E433" s="45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712" t="s">
        <v>630</v>
      </c>
      <c r="P433" s="456"/>
      <c r="Q433" s="456"/>
      <c r="R433" s="456"/>
      <c r="S433" s="45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customHeight="1" x14ac:dyDescent="0.25">
      <c r="A434" s="64" t="s">
        <v>628</v>
      </c>
      <c r="B434" s="64" t="s">
        <v>631</v>
      </c>
      <c r="C434" s="37">
        <v>4301031173</v>
      </c>
      <c r="D434" s="454">
        <v>4607091389500</v>
      </c>
      <c r="E434" s="454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71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56"/>
      <c r="Q434" s="456"/>
      <c r="R434" s="456"/>
      <c r="S434" s="45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x14ac:dyDescent="0.2">
      <c r="A435" s="462"/>
      <c r="B435" s="462"/>
      <c r="C435" s="462"/>
      <c r="D435" s="462"/>
      <c r="E435" s="462"/>
      <c r="F435" s="462"/>
      <c r="G435" s="462"/>
      <c r="H435" s="462"/>
      <c r="I435" s="462"/>
      <c r="J435" s="462"/>
      <c r="K435" s="462"/>
      <c r="L435" s="462"/>
      <c r="M435" s="462"/>
      <c r="N435" s="463"/>
      <c r="O435" s="459" t="s">
        <v>43</v>
      </c>
      <c r="P435" s="460"/>
      <c r="Q435" s="460"/>
      <c r="R435" s="460"/>
      <c r="S435" s="460"/>
      <c r="T435" s="460"/>
      <c r="U435" s="461"/>
      <c r="V435" s="43" t="s">
        <v>42</v>
      </c>
      <c r="W435" s="44">
        <f>IFERROR(W427/H427,"0")+IFERROR(W428/H428,"0")+IFERROR(W429/H429,"0")+IFERROR(W430/H430,"0")+IFERROR(W431/H431,"0")+IFERROR(W432/H432,"0")+IFERROR(W433/H433,"0")+IFERROR(W434/H434,"0")</f>
        <v>0</v>
      </c>
      <c r="X435" s="44">
        <f>IFERROR(X427/H427,"0")+IFERROR(X428/H428,"0")+IFERROR(X429/H429,"0")+IFERROR(X430/H430,"0")+IFERROR(X431/H431,"0")+IFERROR(X432/H432,"0")+IFERROR(X433/H433,"0")+IFERROR(X434/H434,"0")</f>
        <v>0</v>
      </c>
      <c r="Y435" s="44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462"/>
      <c r="B436" s="462"/>
      <c r="C436" s="462"/>
      <c r="D436" s="462"/>
      <c r="E436" s="462"/>
      <c r="F436" s="462"/>
      <c r="G436" s="462"/>
      <c r="H436" s="462"/>
      <c r="I436" s="462"/>
      <c r="J436" s="462"/>
      <c r="K436" s="462"/>
      <c r="L436" s="462"/>
      <c r="M436" s="462"/>
      <c r="N436" s="463"/>
      <c r="O436" s="459" t="s">
        <v>43</v>
      </c>
      <c r="P436" s="460"/>
      <c r="Q436" s="460"/>
      <c r="R436" s="460"/>
      <c r="S436" s="460"/>
      <c r="T436" s="460"/>
      <c r="U436" s="461"/>
      <c r="V436" s="43" t="s">
        <v>0</v>
      </c>
      <c r="W436" s="44">
        <f>IFERROR(SUM(W427:W434),"0")</f>
        <v>0</v>
      </c>
      <c r="X436" s="44">
        <f>IFERROR(SUM(X427:X434),"0")</f>
        <v>0</v>
      </c>
      <c r="Y436" s="43"/>
      <c r="Z436" s="68"/>
      <c r="AA436" s="68"/>
    </row>
    <row r="437" spans="1:67" ht="14.25" customHeight="1" x14ac:dyDescent="0.25">
      <c r="A437" s="453" t="s">
        <v>104</v>
      </c>
      <c r="B437" s="453"/>
      <c r="C437" s="453"/>
      <c r="D437" s="453"/>
      <c r="E437" s="453"/>
      <c r="F437" s="453"/>
      <c r="G437" s="453"/>
      <c r="H437" s="453"/>
      <c r="I437" s="453"/>
      <c r="J437" s="453"/>
      <c r="K437" s="453"/>
      <c r="L437" s="453"/>
      <c r="M437" s="453"/>
      <c r="N437" s="453"/>
      <c r="O437" s="453"/>
      <c r="P437" s="453"/>
      <c r="Q437" s="453"/>
      <c r="R437" s="453"/>
      <c r="S437" s="453"/>
      <c r="T437" s="453"/>
      <c r="U437" s="453"/>
      <c r="V437" s="453"/>
      <c r="W437" s="453"/>
      <c r="X437" s="453"/>
      <c r="Y437" s="453"/>
      <c r="Z437" s="67"/>
      <c r="AA437" s="67"/>
    </row>
    <row r="438" spans="1:67" ht="27" customHeight="1" x14ac:dyDescent="0.25">
      <c r="A438" s="64" t="s">
        <v>632</v>
      </c>
      <c r="B438" s="64" t="s">
        <v>633</v>
      </c>
      <c r="C438" s="37">
        <v>4301032046</v>
      </c>
      <c r="D438" s="454">
        <v>4680115884359</v>
      </c>
      <c r="E438" s="454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604</v>
      </c>
      <c r="L438" s="39" t="s">
        <v>603</v>
      </c>
      <c r="M438" s="39"/>
      <c r="N438" s="38">
        <v>60</v>
      </c>
      <c r="O438" s="71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56"/>
      <c r="Q438" s="456"/>
      <c r="R438" s="456"/>
      <c r="S438" s="45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3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634</v>
      </c>
      <c r="B439" s="64" t="s">
        <v>635</v>
      </c>
      <c r="C439" s="37">
        <v>4301040358</v>
      </c>
      <c r="D439" s="454">
        <v>4680115884571</v>
      </c>
      <c r="E439" s="454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604</v>
      </c>
      <c r="L439" s="39" t="s">
        <v>603</v>
      </c>
      <c r="M439" s="39"/>
      <c r="N439" s="38">
        <v>60</v>
      </c>
      <c r="O439" s="7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56"/>
      <c r="Q439" s="456"/>
      <c r="R439" s="456"/>
      <c r="S439" s="457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462"/>
      <c r="B440" s="462"/>
      <c r="C440" s="462"/>
      <c r="D440" s="462"/>
      <c r="E440" s="462"/>
      <c r="F440" s="462"/>
      <c r="G440" s="462"/>
      <c r="H440" s="462"/>
      <c r="I440" s="462"/>
      <c r="J440" s="462"/>
      <c r="K440" s="462"/>
      <c r="L440" s="462"/>
      <c r="M440" s="462"/>
      <c r="N440" s="463"/>
      <c r="O440" s="459" t="s">
        <v>43</v>
      </c>
      <c r="P440" s="460"/>
      <c r="Q440" s="460"/>
      <c r="R440" s="460"/>
      <c r="S440" s="460"/>
      <c r="T440" s="460"/>
      <c r="U440" s="461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462"/>
      <c r="B441" s="462"/>
      <c r="C441" s="462"/>
      <c r="D441" s="462"/>
      <c r="E441" s="462"/>
      <c r="F441" s="462"/>
      <c r="G441" s="462"/>
      <c r="H441" s="462"/>
      <c r="I441" s="462"/>
      <c r="J441" s="462"/>
      <c r="K441" s="462"/>
      <c r="L441" s="462"/>
      <c r="M441" s="462"/>
      <c r="N441" s="463"/>
      <c r="O441" s="459" t="s">
        <v>43</v>
      </c>
      <c r="P441" s="460"/>
      <c r="Q441" s="460"/>
      <c r="R441" s="460"/>
      <c r="S441" s="460"/>
      <c r="T441" s="460"/>
      <c r="U441" s="461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53" t="s">
        <v>113</v>
      </c>
      <c r="B442" s="453"/>
      <c r="C442" s="453"/>
      <c r="D442" s="453"/>
      <c r="E442" s="453"/>
      <c r="F442" s="453"/>
      <c r="G442" s="453"/>
      <c r="H442" s="453"/>
      <c r="I442" s="453"/>
      <c r="J442" s="453"/>
      <c r="K442" s="453"/>
      <c r="L442" s="453"/>
      <c r="M442" s="453"/>
      <c r="N442" s="453"/>
      <c r="O442" s="453"/>
      <c r="P442" s="453"/>
      <c r="Q442" s="453"/>
      <c r="R442" s="453"/>
      <c r="S442" s="453"/>
      <c r="T442" s="453"/>
      <c r="U442" s="453"/>
      <c r="V442" s="453"/>
      <c r="W442" s="453"/>
      <c r="X442" s="453"/>
      <c r="Y442" s="453"/>
      <c r="Z442" s="67"/>
      <c r="AA442" s="67"/>
    </row>
    <row r="443" spans="1:67" ht="27" customHeight="1" x14ac:dyDescent="0.25">
      <c r="A443" s="64" t="s">
        <v>636</v>
      </c>
      <c r="B443" s="64" t="s">
        <v>637</v>
      </c>
      <c r="C443" s="37">
        <v>4301170010</v>
      </c>
      <c r="D443" s="454">
        <v>4680115884090</v>
      </c>
      <c r="E443" s="454"/>
      <c r="F443" s="63">
        <v>0.11</v>
      </c>
      <c r="G443" s="38">
        <v>12</v>
      </c>
      <c r="H443" s="63">
        <v>1.32</v>
      </c>
      <c r="I443" s="63">
        <v>1.88</v>
      </c>
      <c r="J443" s="38">
        <v>200</v>
      </c>
      <c r="K443" s="38" t="s">
        <v>604</v>
      </c>
      <c r="L443" s="39" t="s">
        <v>603</v>
      </c>
      <c r="M443" s="39"/>
      <c r="N443" s="38">
        <v>150</v>
      </c>
      <c r="O443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56"/>
      <c r="Q443" s="456"/>
      <c r="R443" s="456"/>
      <c r="S443" s="45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62"/>
      <c r="B444" s="462"/>
      <c r="C444" s="462"/>
      <c r="D444" s="462"/>
      <c r="E444" s="462"/>
      <c r="F444" s="462"/>
      <c r="G444" s="462"/>
      <c r="H444" s="462"/>
      <c r="I444" s="462"/>
      <c r="J444" s="462"/>
      <c r="K444" s="462"/>
      <c r="L444" s="462"/>
      <c r="M444" s="462"/>
      <c r="N444" s="463"/>
      <c r="O444" s="459" t="s">
        <v>43</v>
      </c>
      <c r="P444" s="460"/>
      <c r="Q444" s="460"/>
      <c r="R444" s="460"/>
      <c r="S444" s="460"/>
      <c r="T444" s="460"/>
      <c r="U444" s="461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462"/>
      <c r="B445" s="462"/>
      <c r="C445" s="462"/>
      <c r="D445" s="462"/>
      <c r="E445" s="462"/>
      <c r="F445" s="462"/>
      <c r="G445" s="462"/>
      <c r="H445" s="462"/>
      <c r="I445" s="462"/>
      <c r="J445" s="462"/>
      <c r="K445" s="462"/>
      <c r="L445" s="462"/>
      <c r="M445" s="462"/>
      <c r="N445" s="463"/>
      <c r="O445" s="459" t="s">
        <v>43</v>
      </c>
      <c r="P445" s="460"/>
      <c r="Q445" s="460"/>
      <c r="R445" s="460"/>
      <c r="S445" s="460"/>
      <c r="T445" s="460"/>
      <c r="U445" s="461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4.25" customHeight="1" x14ac:dyDescent="0.25">
      <c r="A446" s="453" t="s">
        <v>638</v>
      </c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3"/>
      <c r="P446" s="453"/>
      <c r="Q446" s="453"/>
      <c r="R446" s="453"/>
      <c r="S446" s="453"/>
      <c r="T446" s="453"/>
      <c r="U446" s="453"/>
      <c r="V446" s="453"/>
      <c r="W446" s="453"/>
      <c r="X446" s="453"/>
      <c r="Y446" s="453"/>
      <c r="Z446" s="67"/>
      <c r="AA446" s="67"/>
    </row>
    <row r="447" spans="1:67" ht="27" customHeight="1" x14ac:dyDescent="0.25">
      <c r="A447" s="64" t="s">
        <v>639</v>
      </c>
      <c r="B447" s="64" t="s">
        <v>640</v>
      </c>
      <c r="C447" s="37">
        <v>4301040357</v>
      </c>
      <c r="D447" s="454">
        <v>4680115884564</v>
      </c>
      <c r="E447" s="454"/>
      <c r="F447" s="63">
        <v>0.15</v>
      </c>
      <c r="G447" s="38">
        <v>20</v>
      </c>
      <c r="H447" s="63">
        <v>3</v>
      </c>
      <c r="I447" s="63">
        <v>3.6</v>
      </c>
      <c r="J447" s="38">
        <v>200</v>
      </c>
      <c r="K447" s="38" t="s">
        <v>604</v>
      </c>
      <c r="L447" s="39" t="s">
        <v>603</v>
      </c>
      <c r="M447" s="39"/>
      <c r="N447" s="38">
        <v>60</v>
      </c>
      <c r="O447" s="7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56"/>
      <c r="Q447" s="456"/>
      <c r="R447" s="456"/>
      <c r="S447" s="457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462"/>
      <c r="B448" s="462"/>
      <c r="C448" s="462"/>
      <c r="D448" s="462"/>
      <c r="E448" s="462"/>
      <c r="F448" s="462"/>
      <c r="G448" s="462"/>
      <c r="H448" s="462"/>
      <c r="I448" s="462"/>
      <c r="J448" s="462"/>
      <c r="K448" s="462"/>
      <c r="L448" s="462"/>
      <c r="M448" s="462"/>
      <c r="N448" s="463"/>
      <c r="O448" s="459" t="s">
        <v>43</v>
      </c>
      <c r="P448" s="460"/>
      <c r="Q448" s="460"/>
      <c r="R448" s="460"/>
      <c r="S448" s="460"/>
      <c r="T448" s="460"/>
      <c r="U448" s="461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462"/>
      <c r="B449" s="462"/>
      <c r="C449" s="462"/>
      <c r="D449" s="462"/>
      <c r="E449" s="462"/>
      <c r="F449" s="462"/>
      <c r="G449" s="462"/>
      <c r="H449" s="462"/>
      <c r="I449" s="462"/>
      <c r="J449" s="462"/>
      <c r="K449" s="462"/>
      <c r="L449" s="462"/>
      <c r="M449" s="462"/>
      <c r="N449" s="463"/>
      <c r="O449" s="459" t="s">
        <v>43</v>
      </c>
      <c r="P449" s="460"/>
      <c r="Q449" s="460"/>
      <c r="R449" s="460"/>
      <c r="S449" s="460"/>
      <c r="T449" s="460"/>
      <c r="U449" s="461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6.5" customHeight="1" x14ac:dyDescent="0.25">
      <c r="A450" s="452" t="s">
        <v>641</v>
      </c>
      <c r="B450" s="452"/>
      <c r="C450" s="452"/>
      <c r="D450" s="452"/>
      <c r="E450" s="452"/>
      <c r="F450" s="452"/>
      <c r="G450" s="452"/>
      <c r="H450" s="452"/>
      <c r="I450" s="452"/>
      <c r="J450" s="452"/>
      <c r="K450" s="452"/>
      <c r="L450" s="452"/>
      <c r="M450" s="452"/>
      <c r="N450" s="452"/>
      <c r="O450" s="452"/>
      <c r="P450" s="452"/>
      <c r="Q450" s="452"/>
      <c r="R450" s="452"/>
      <c r="S450" s="452"/>
      <c r="T450" s="452"/>
      <c r="U450" s="452"/>
      <c r="V450" s="452"/>
      <c r="W450" s="452"/>
      <c r="X450" s="452"/>
      <c r="Y450" s="452"/>
      <c r="Z450" s="66"/>
      <c r="AA450" s="66"/>
    </row>
    <row r="451" spans="1:67" ht="14.25" customHeight="1" x14ac:dyDescent="0.25">
      <c r="A451" s="453" t="s">
        <v>77</v>
      </c>
      <c r="B451" s="453"/>
      <c r="C451" s="453"/>
      <c r="D451" s="453"/>
      <c r="E451" s="453"/>
      <c r="F451" s="453"/>
      <c r="G451" s="453"/>
      <c r="H451" s="453"/>
      <c r="I451" s="453"/>
      <c r="J451" s="453"/>
      <c r="K451" s="453"/>
      <c r="L451" s="453"/>
      <c r="M451" s="453"/>
      <c r="N451" s="453"/>
      <c r="O451" s="453"/>
      <c r="P451" s="453"/>
      <c r="Q451" s="453"/>
      <c r="R451" s="453"/>
      <c r="S451" s="453"/>
      <c r="T451" s="453"/>
      <c r="U451" s="453"/>
      <c r="V451" s="453"/>
      <c r="W451" s="453"/>
      <c r="X451" s="453"/>
      <c r="Y451" s="453"/>
      <c r="Z451" s="67"/>
      <c r="AA451" s="67"/>
    </row>
    <row r="452" spans="1:67" ht="27" customHeight="1" x14ac:dyDescent="0.25">
      <c r="A452" s="64" t="s">
        <v>642</v>
      </c>
      <c r="B452" s="64" t="s">
        <v>643</v>
      </c>
      <c r="C452" s="37">
        <v>4301031294</v>
      </c>
      <c r="D452" s="454">
        <v>4680115885189</v>
      </c>
      <c r="E452" s="454"/>
      <c r="F452" s="63">
        <v>0.2</v>
      </c>
      <c r="G452" s="38">
        <v>6</v>
      </c>
      <c r="H452" s="63">
        <v>1.2</v>
      </c>
      <c r="I452" s="63">
        <v>1.3720000000000001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7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56"/>
      <c r="Q452" s="456"/>
      <c r="R452" s="456"/>
      <c r="S452" s="45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48</v>
      </c>
      <c r="AE452" s="80"/>
      <c r="BB452" s="337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644</v>
      </c>
      <c r="B453" s="64" t="s">
        <v>645</v>
      </c>
      <c r="C453" s="37">
        <v>4301031293</v>
      </c>
      <c r="D453" s="454">
        <v>4680115885172</v>
      </c>
      <c r="E453" s="454"/>
      <c r="F453" s="63">
        <v>0.2</v>
      </c>
      <c r="G453" s="38">
        <v>6</v>
      </c>
      <c r="H453" s="63">
        <v>1.2</v>
      </c>
      <c r="I453" s="63">
        <v>1.3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56"/>
      <c r="Q453" s="456"/>
      <c r="R453" s="456"/>
      <c r="S453" s="45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646</v>
      </c>
      <c r="B454" s="64" t="s">
        <v>647</v>
      </c>
      <c r="C454" s="37">
        <v>4301031291</v>
      </c>
      <c r="D454" s="454">
        <v>4680115885110</v>
      </c>
      <c r="E454" s="454"/>
      <c r="F454" s="63">
        <v>0.2</v>
      </c>
      <c r="G454" s="38">
        <v>6</v>
      </c>
      <c r="H454" s="63">
        <v>1.2</v>
      </c>
      <c r="I454" s="63">
        <v>2.02</v>
      </c>
      <c r="J454" s="38">
        <v>234</v>
      </c>
      <c r="K454" s="38" t="s">
        <v>84</v>
      </c>
      <c r="L454" s="39" t="s">
        <v>80</v>
      </c>
      <c r="M454" s="39"/>
      <c r="N454" s="38">
        <v>35</v>
      </c>
      <c r="O454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56"/>
      <c r="Q454" s="456"/>
      <c r="R454" s="456"/>
      <c r="S454" s="457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462"/>
      <c r="B455" s="462"/>
      <c r="C455" s="462"/>
      <c r="D455" s="462"/>
      <c r="E455" s="462"/>
      <c r="F455" s="462"/>
      <c r="G455" s="462"/>
      <c r="H455" s="462"/>
      <c r="I455" s="462"/>
      <c r="J455" s="462"/>
      <c r="K455" s="462"/>
      <c r="L455" s="462"/>
      <c r="M455" s="462"/>
      <c r="N455" s="463"/>
      <c r="O455" s="459" t="s">
        <v>43</v>
      </c>
      <c r="P455" s="460"/>
      <c r="Q455" s="460"/>
      <c r="R455" s="460"/>
      <c r="S455" s="460"/>
      <c r="T455" s="460"/>
      <c r="U455" s="461"/>
      <c r="V455" s="43" t="s">
        <v>42</v>
      </c>
      <c r="W455" s="44">
        <f>IFERROR(W452/H452,"0")+IFERROR(W453/H453,"0")+IFERROR(W454/H454,"0")</f>
        <v>0</v>
      </c>
      <c r="X455" s="44">
        <f>IFERROR(X452/H452,"0")+IFERROR(X453/H453,"0")+IFERROR(X454/H454,"0")</f>
        <v>0</v>
      </c>
      <c r="Y455" s="44">
        <f>IFERROR(IF(Y452="",0,Y452),"0")+IFERROR(IF(Y453="",0,Y453),"0")+IFERROR(IF(Y454="",0,Y454),"0")</f>
        <v>0</v>
      </c>
      <c r="Z455" s="68"/>
      <c r="AA455" s="68"/>
    </row>
    <row r="456" spans="1:67" x14ac:dyDescent="0.2">
      <c r="A456" s="462"/>
      <c r="B456" s="462"/>
      <c r="C456" s="462"/>
      <c r="D456" s="462"/>
      <c r="E456" s="462"/>
      <c r="F456" s="462"/>
      <c r="G456" s="462"/>
      <c r="H456" s="462"/>
      <c r="I456" s="462"/>
      <c r="J456" s="462"/>
      <c r="K456" s="462"/>
      <c r="L456" s="462"/>
      <c r="M456" s="462"/>
      <c r="N456" s="463"/>
      <c r="O456" s="459" t="s">
        <v>43</v>
      </c>
      <c r="P456" s="460"/>
      <c r="Q456" s="460"/>
      <c r="R456" s="460"/>
      <c r="S456" s="460"/>
      <c r="T456" s="460"/>
      <c r="U456" s="461"/>
      <c r="V456" s="43" t="s">
        <v>0</v>
      </c>
      <c r="W456" s="44">
        <f>IFERROR(SUM(W452:W454),"0")</f>
        <v>0</v>
      </c>
      <c r="X456" s="44">
        <f>IFERROR(SUM(X452:X454),"0")</f>
        <v>0</v>
      </c>
      <c r="Y456" s="43"/>
      <c r="Z456" s="68"/>
      <c r="AA456" s="68"/>
    </row>
    <row r="457" spans="1:67" ht="16.5" customHeight="1" x14ac:dyDescent="0.25">
      <c r="A457" s="452" t="s">
        <v>648</v>
      </c>
      <c r="B457" s="452"/>
      <c r="C457" s="452"/>
      <c r="D457" s="452"/>
      <c r="E457" s="452"/>
      <c r="F457" s="452"/>
      <c r="G457" s="452"/>
      <c r="H457" s="452"/>
      <c r="I457" s="452"/>
      <c r="J457" s="452"/>
      <c r="K457" s="452"/>
      <c r="L457" s="452"/>
      <c r="M457" s="452"/>
      <c r="N457" s="452"/>
      <c r="O457" s="452"/>
      <c r="P457" s="452"/>
      <c r="Q457" s="452"/>
      <c r="R457" s="452"/>
      <c r="S457" s="452"/>
      <c r="T457" s="452"/>
      <c r="U457" s="452"/>
      <c r="V457" s="452"/>
      <c r="W457" s="452"/>
      <c r="X457" s="452"/>
      <c r="Y457" s="452"/>
      <c r="Z457" s="66"/>
      <c r="AA457" s="66"/>
    </row>
    <row r="458" spans="1:67" ht="14.25" customHeight="1" x14ac:dyDescent="0.25">
      <c r="A458" s="453" t="s">
        <v>77</v>
      </c>
      <c r="B458" s="453"/>
      <c r="C458" s="453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3"/>
      <c r="P458" s="453"/>
      <c r="Q458" s="453"/>
      <c r="R458" s="453"/>
      <c r="S458" s="453"/>
      <c r="T458" s="453"/>
      <c r="U458" s="453"/>
      <c r="V458" s="453"/>
      <c r="W458" s="453"/>
      <c r="X458" s="453"/>
      <c r="Y458" s="453"/>
      <c r="Z458" s="67"/>
      <c r="AA458" s="67"/>
    </row>
    <row r="459" spans="1:67" ht="27" customHeight="1" x14ac:dyDescent="0.25">
      <c r="A459" s="64" t="s">
        <v>649</v>
      </c>
      <c r="B459" s="64" t="s">
        <v>650</v>
      </c>
      <c r="C459" s="37">
        <v>4301031365</v>
      </c>
      <c r="D459" s="454">
        <v>4680115885738</v>
      </c>
      <c r="E459" s="454"/>
      <c r="F459" s="63">
        <v>1</v>
      </c>
      <c r="G459" s="38">
        <v>4</v>
      </c>
      <c r="H459" s="63">
        <v>4</v>
      </c>
      <c r="I459" s="63">
        <v>4.3600000000000003</v>
      </c>
      <c r="J459" s="38">
        <v>104</v>
      </c>
      <c r="K459" s="38" t="s">
        <v>122</v>
      </c>
      <c r="L459" s="39" t="s">
        <v>80</v>
      </c>
      <c r="M459" s="39"/>
      <c r="N459" s="38">
        <v>40</v>
      </c>
      <c r="O459" s="721" t="s">
        <v>651</v>
      </c>
      <c r="P459" s="456"/>
      <c r="Q459" s="456"/>
      <c r="R459" s="456"/>
      <c r="S459" s="45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IFERROR(IF(X459=0,"",ROUNDUP(X459/H459,0)*0.01196),"")</f>
        <v/>
      </c>
      <c r="Z459" s="69" t="s">
        <v>48</v>
      </c>
      <c r="AA459" s="70" t="s">
        <v>48</v>
      </c>
      <c r="AE459" s="80"/>
      <c r="BB459" s="340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652</v>
      </c>
      <c r="B460" s="64" t="s">
        <v>653</v>
      </c>
      <c r="C460" s="37">
        <v>4301031261</v>
      </c>
      <c r="D460" s="454">
        <v>4680115885103</v>
      </c>
      <c r="E460" s="454"/>
      <c r="F460" s="63">
        <v>0.27</v>
      </c>
      <c r="G460" s="38">
        <v>6</v>
      </c>
      <c r="H460" s="63">
        <v>1.62</v>
      </c>
      <c r="I460" s="63">
        <v>1.82</v>
      </c>
      <c r="J460" s="38">
        <v>156</v>
      </c>
      <c r="K460" s="38" t="s">
        <v>81</v>
      </c>
      <c r="L460" s="39" t="s">
        <v>80</v>
      </c>
      <c r="M460" s="39"/>
      <c r="N460" s="38">
        <v>40</v>
      </c>
      <c r="O460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456"/>
      <c r="Q460" s="456"/>
      <c r="R460" s="456"/>
      <c r="S460" s="45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IFERROR(IF(X460=0,"",ROUNDUP(X460/H460,0)*0.00753),"")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62"/>
      <c r="B461" s="462"/>
      <c r="C461" s="462"/>
      <c r="D461" s="462"/>
      <c r="E461" s="462"/>
      <c r="F461" s="462"/>
      <c r="G461" s="462"/>
      <c r="H461" s="462"/>
      <c r="I461" s="462"/>
      <c r="J461" s="462"/>
      <c r="K461" s="462"/>
      <c r="L461" s="462"/>
      <c r="M461" s="462"/>
      <c r="N461" s="463"/>
      <c r="O461" s="459" t="s">
        <v>43</v>
      </c>
      <c r="P461" s="460"/>
      <c r="Q461" s="460"/>
      <c r="R461" s="460"/>
      <c r="S461" s="460"/>
      <c r="T461" s="460"/>
      <c r="U461" s="46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62"/>
      <c r="B462" s="462"/>
      <c r="C462" s="462"/>
      <c r="D462" s="462"/>
      <c r="E462" s="462"/>
      <c r="F462" s="462"/>
      <c r="G462" s="462"/>
      <c r="H462" s="462"/>
      <c r="I462" s="462"/>
      <c r="J462" s="462"/>
      <c r="K462" s="462"/>
      <c r="L462" s="462"/>
      <c r="M462" s="462"/>
      <c r="N462" s="463"/>
      <c r="O462" s="459" t="s">
        <v>43</v>
      </c>
      <c r="P462" s="460"/>
      <c r="Q462" s="460"/>
      <c r="R462" s="460"/>
      <c r="S462" s="460"/>
      <c r="T462" s="460"/>
      <c r="U462" s="46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53" t="s">
        <v>226</v>
      </c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3"/>
      <c r="P463" s="453"/>
      <c r="Q463" s="453"/>
      <c r="R463" s="453"/>
      <c r="S463" s="453"/>
      <c r="T463" s="453"/>
      <c r="U463" s="453"/>
      <c r="V463" s="453"/>
      <c r="W463" s="453"/>
      <c r="X463" s="453"/>
      <c r="Y463" s="453"/>
      <c r="Z463" s="67"/>
      <c r="AA463" s="67"/>
    </row>
    <row r="464" spans="1:67" ht="27" customHeight="1" x14ac:dyDescent="0.25">
      <c r="A464" s="64" t="s">
        <v>654</v>
      </c>
      <c r="B464" s="64" t="s">
        <v>655</v>
      </c>
      <c r="C464" s="37">
        <v>4301060412</v>
      </c>
      <c r="D464" s="454">
        <v>4680115885509</v>
      </c>
      <c r="E464" s="454"/>
      <c r="F464" s="63">
        <v>0.27</v>
      </c>
      <c r="G464" s="38">
        <v>6</v>
      </c>
      <c r="H464" s="63">
        <v>1.62</v>
      </c>
      <c r="I464" s="63">
        <v>1.8859999999999999</v>
      </c>
      <c r="J464" s="38">
        <v>156</v>
      </c>
      <c r="K464" s="38" t="s">
        <v>81</v>
      </c>
      <c r="L464" s="39" t="s">
        <v>80</v>
      </c>
      <c r="M464" s="39"/>
      <c r="N464" s="38">
        <v>35</v>
      </c>
      <c r="O464" s="723" t="s">
        <v>656</v>
      </c>
      <c r="P464" s="456"/>
      <c r="Q464" s="456"/>
      <c r="R464" s="456"/>
      <c r="S464" s="45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IFERROR(IF(X464=0,"",ROUNDUP(X464/H464,0)*0.00753),"")</f>
        <v/>
      </c>
      <c r="Z464" s="69" t="s">
        <v>48</v>
      </c>
      <c r="AA464" s="70" t="s">
        <v>48</v>
      </c>
      <c r="AE464" s="80"/>
      <c r="BB464" s="342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62"/>
      <c r="B465" s="462"/>
      <c r="C465" s="462"/>
      <c r="D465" s="462"/>
      <c r="E465" s="462"/>
      <c r="F465" s="462"/>
      <c r="G465" s="462"/>
      <c r="H465" s="462"/>
      <c r="I465" s="462"/>
      <c r="J465" s="462"/>
      <c r="K465" s="462"/>
      <c r="L465" s="462"/>
      <c r="M465" s="462"/>
      <c r="N465" s="463"/>
      <c r="O465" s="459" t="s">
        <v>43</v>
      </c>
      <c r="P465" s="460"/>
      <c r="Q465" s="460"/>
      <c r="R465" s="460"/>
      <c r="S465" s="460"/>
      <c r="T465" s="460"/>
      <c r="U465" s="46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62"/>
      <c r="B466" s="462"/>
      <c r="C466" s="462"/>
      <c r="D466" s="462"/>
      <c r="E466" s="462"/>
      <c r="F466" s="462"/>
      <c r="G466" s="462"/>
      <c r="H466" s="462"/>
      <c r="I466" s="462"/>
      <c r="J466" s="462"/>
      <c r="K466" s="462"/>
      <c r="L466" s="462"/>
      <c r="M466" s="462"/>
      <c r="N466" s="463"/>
      <c r="O466" s="459" t="s">
        <v>43</v>
      </c>
      <c r="P466" s="460"/>
      <c r="Q466" s="460"/>
      <c r="R466" s="460"/>
      <c r="S466" s="460"/>
      <c r="T466" s="460"/>
      <c r="U466" s="46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27.75" customHeight="1" x14ac:dyDescent="0.2">
      <c r="A467" s="451" t="s">
        <v>657</v>
      </c>
      <c r="B467" s="451"/>
      <c r="C467" s="451"/>
      <c r="D467" s="451"/>
      <c r="E467" s="451"/>
      <c r="F467" s="451"/>
      <c r="G467" s="451"/>
      <c r="H467" s="451"/>
      <c r="I467" s="451"/>
      <c r="J467" s="451"/>
      <c r="K467" s="451"/>
      <c r="L467" s="451"/>
      <c r="M467" s="451"/>
      <c r="N467" s="451"/>
      <c r="O467" s="451"/>
      <c r="P467" s="451"/>
      <c r="Q467" s="451"/>
      <c r="R467" s="451"/>
      <c r="S467" s="451"/>
      <c r="T467" s="451"/>
      <c r="U467" s="451"/>
      <c r="V467" s="451"/>
      <c r="W467" s="451"/>
      <c r="X467" s="451"/>
      <c r="Y467" s="451"/>
      <c r="Z467" s="55"/>
      <c r="AA467" s="55"/>
    </row>
    <row r="468" spans="1:67" ht="16.5" customHeight="1" x14ac:dyDescent="0.25">
      <c r="A468" s="452" t="s">
        <v>657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66"/>
      <c r="AA468" s="66"/>
    </row>
    <row r="469" spans="1:67" ht="14.25" customHeight="1" x14ac:dyDescent="0.25">
      <c r="A469" s="453" t="s">
        <v>126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67"/>
      <c r="AA469" s="67"/>
    </row>
    <row r="470" spans="1:67" ht="27" customHeight="1" x14ac:dyDescent="0.25">
      <c r="A470" s="64" t="s">
        <v>658</v>
      </c>
      <c r="B470" s="64" t="s">
        <v>659</v>
      </c>
      <c r="C470" s="37">
        <v>4301011795</v>
      </c>
      <c r="D470" s="454">
        <v>4607091389067</v>
      </c>
      <c r="E470" s="454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122</v>
      </c>
      <c r="L470" s="39" t="s">
        <v>121</v>
      </c>
      <c r="M470" s="39"/>
      <c r="N470" s="38">
        <v>60</v>
      </c>
      <c r="O470" s="7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456"/>
      <c r="Q470" s="456"/>
      <c r="R470" s="456"/>
      <c r="S470" s="45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ref="X470:X480" si="82">IFERROR(IF(W470="",0,CEILING((W470/$H470),1)*$H470),"")</f>
        <v>0</v>
      </c>
      <c r="Y470" s="42" t="str">
        <f t="shared" ref="Y470:Y476" si="83">IFERROR(IF(X470=0,"",ROUNDUP(X470/H470,0)*0.01196),"")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ref="BL470:BL480" si="84">IFERROR(W470*I470/H470,"0")</f>
        <v>0</v>
      </c>
      <c r="BM470" s="80">
        <f t="shared" ref="BM470:BM480" si="85">IFERROR(X470*I470/H470,"0")</f>
        <v>0</v>
      </c>
      <c r="BN470" s="80">
        <f t="shared" ref="BN470:BN480" si="86">IFERROR(1/J470*(W470/H470),"0")</f>
        <v>0</v>
      </c>
      <c r="BO470" s="80">
        <f t="shared" ref="BO470:BO480" si="87">IFERROR(1/J470*(X470/H470),"0")</f>
        <v>0</v>
      </c>
    </row>
    <row r="471" spans="1:67" ht="27" customHeight="1" x14ac:dyDescent="0.25">
      <c r="A471" s="64" t="s">
        <v>660</v>
      </c>
      <c r="B471" s="64" t="s">
        <v>661</v>
      </c>
      <c r="C471" s="37">
        <v>4301011376</v>
      </c>
      <c r="D471" s="454">
        <v>4680115885226</v>
      </c>
      <c r="E471" s="454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122</v>
      </c>
      <c r="L471" s="39" t="s">
        <v>141</v>
      </c>
      <c r="M471" s="39"/>
      <c r="N471" s="38">
        <v>60</v>
      </c>
      <c r="O471" s="7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56"/>
      <c r="Q471" s="456"/>
      <c r="R471" s="456"/>
      <c r="S471" s="457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2"/>
        <v>0</v>
      </c>
      <c r="Y471" s="42" t="str">
        <f t="shared" si="83"/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4"/>
        <v>0</v>
      </c>
      <c r="BM471" s="80">
        <f t="shared" si="85"/>
        <v>0</v>
      </c>
      <c r="BN471" s="80">
        <f t="shared" si="86"/>
        <v>0</v>
      </c>
      <c r="BO471" s="80">
        <f t="shared" si="87"/>
        <v>0</v>
      </c>
    </row>
    <row r="472" spans="1:67" ht="27" customHeight="1" x14ac:dyDescent="0.25">
      <c r="A472" s="64" t="s">
        <v>662</v>
      </c>
      <c r="B472" s="64" t="s">
        <v>663</v>
      </c>
      <c r="C472" s="37">
        <v>4301011779</v>
      </c>
      <c r="D472" s="454">
        <v>4607091383522</v>
      </c>
      <c r="E472" s="454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121</v>
      </c>
      <c r="M472" s="39"/>
      <c r="N472" s="38">
        <v>60</v>
      </c>
      <c r="O472" s="72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56"/>
      <c r="Q472" s="456"/>
      <c r="R472" s="456"/>
      <c r="S472" s="457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customHeight="1" x14ac:dyDescent="0.25">
      <c r="A473" s="64" t="s">
        <v>664</v>
      </c>
      <c r="B473" s="64" t="s">
        <v>665</v>
      </c>
      <c r="C473" s="37">
        <v>4301011961</v>
      </c>
      <c r="D473" s="454">
        <v>4680115885271</v>
      </c>
      <c r="E473" s="454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727" t="s">
        <v>666</v>
      </c>
      <c r="P473" s="456"/>
      <c r="Q473" s="456"/>
      <c r="R473" s="456"/>
      <c r="S473" s="45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16.5" customHeight="1" x14ac:dyDescent="0.25">
      <c r="A474" s="64" t="s">
        <v>667</v>
      </c>
      <c r="B474" s="64" t="s">
        <v>668</v>
      </c>
      <c r="C474" s="37">
        <v>4301011774</v>
      </c>
      <c r="D474" s="454">
        <v>4680115884502</v>
      </c>
      <c r="E474" s="45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56"/>
      <c r="Q474" s="456"/>
      <c r="R474" s="456"/>
      <c r="S474" s="45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27" customHeight="1" x14ac:dyDescent="0.25">
      <c r="A475" s="64" t="s">
        <v>669</v>
      </c>
      <c r="B475" s="64" t="s">
        <v>670</v>
      </c>
      <c r="C475" s="37">
        <v>4301011771</v>
      </c>
      <c r="D475" s="454">
        <v>4607091389104</v>
      </c>
      <c r="E475" s="45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56"/>
      <c r="Q475" s="456"/>
      <c r="R475" s="456"/>
      <c r="S475" s="45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16.5" customHeight="1" x14ac:dyDescent="0.25">
      <c r="A476" s="64" t="s">
        <v>671</v>
      </c>
      <c r="B476" s="64" t="s">
        <v>672</v>
      </c>
      <c r="C476" s="37">
        <v>4301011799</v>
      </c>
      <c r="D476" s="454">
        <v>4680115884519</v>
      </c>
      <c r="E476" s="45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141</v>
      </c>
      <c r="M476" s="39"/>
      <c r="N476" s="38">
        <v>60</v>
      </c>
      <c r="O476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56"/>
      <c r="Q476" s="456"/>
      <c r="R476" s="456"/>
      <c r="S476" s="45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27" customHeight="1" x14ac:dyDescent="0.25">
      <c r="A477" s="64" t="s">
        <v>673</v>
      </c>
      <c r="B477" s="64" t="s">
        <v>674</v>
      </c>
      <c r="C477" s="37">
        <v>4301011778</v>
      </c>
      <c r="D477" s="454">
        <v>4680115880603</v>
      </c>
      <c r="E477" s="454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121</v>
      </c>
      <c r="M477" s="39"/>
      <c r="N477" s="38">
        <v>60</v>
      </c>
      <c r="O477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56"/>
      <c r="Q477" s="456"/>
      <c r="R477" s="456"/>
      <c r="S477" s="45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customHeight="1" x14ac:dyDescent="0.25">
      <c r="A478" s="64" t="s">
        <v>675</v>
      </c>
      <c r="B478" s="64" t="s">
        <v>676</v>
      </c>
      <c r="C478" s="37">
        <v>4301011959</v>
      </c>
      <c r="D478" s="454">
        <v>4680115882782</v>
      </c>
      <c r="E478" s="454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732" t="s">
        <v>677</v>
      </c>
      <c r="P478" s="456"/>
      <c r="Q478" s="456"/>
      <c r="R478" s="456"/>
      <c r="S478" s="45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customHeight="1" x14ac:dyDescent="0.25">
      <c r="A479" s="64" t="s">
        <v>678</v>
      </c>
      <c r="B479" s="64" t="s">
        <v>679</v>
      </c>
      <c r="C479" s="37">
        <v>4301011190</v>
      </c>
      <c r="D479" s="454">
        <v>4607091389098</v>
      </c>
      <c r="E479" s="454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141</v>
      </c>
      <c r="M479" s="39"/>
      <c r="N479" s="38">
        <v>50</v>
      </c>
      <c r="O479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56"/>
      <c r="Q479" s="456"/>
      <c r="R479" s="456"/>
      <c r="S479" s="45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2"/>
        <v>0</v>
      </c>
      <c r="Y479" s="42" t="str">
        <f>IFERROR(IF(X479=0,"",ROUNDUP(X479/H479,0)*0.00753),"")</f>
        <v/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0</v>
      </c>
      <c r="BM479" s="80">
        <f t="shared" si="85"/>
        <v>0</v>
      </c>
      <c r="BN479" s="80">
        <f t="shared" si="86"/>
        <v>0</v>
      </c>
      <c r="BO479" s="80">
        <f t="shared" si="87"/>
        <v>0</v>
      </c>
    </row>
    <row r="480" spans="1:67" ht="27" customHeight="1" x14ac:dyDescent="0.25">
      <c r="A480" s="64" t="s">
        <v>680</v>
      </c>
      <c r="B480" s="64" t="s">
        <v>681</v>
      </c>
      <c r="C480" s="37">
        <v>4301011784</v>
      </c>
      <c r="D480" s="454">
        <v>4607091389982</v>
      </c>
      <c r="E480" s="45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7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56"/>
      <c r="Q480" s="456"/>
      <c r="R480" s="456"/>
      <c r="S480" s="45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3"/>
      <c r="O481" s="459" t="s">
        <v>43</v>
      </c>
      <c r="P481" s="460"/>
      <c r="Q481" s="460"/>
      <c r="R481" s="460"/>
      <c r="S481" s="460"/>
      <c r="T481" s="460"/>
      <c r="U481" s="461"/>
      <c r="V481" s="43" t="s">
        <v>42</v>
      </c>
      <c r="W481" s="44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44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4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68"/>
      <c r="AA481" s="68"/>
    </row>
    <row r="482" spans="1:67" x14ac:dyDescent="0.2">
      <c r="A482" s="462"/>
      <c r="B482" s="462"/>
      <c r="C482" s="462"/>
      <c r="D482" s="462"/>
      <c r="E482" s="462"/>
      <c r="F482" s="462"/>
      <c r="G482" s="462"/>
      <c r="H482" s="462"/>
      <c r="I482" s="462"/>
      <c r="J482" s="462"/>
      <c r="K482" s="462"/>
      <c r="L482" s="462"/>
      <c r="M482" s="462"/>
      <c r="N482" s="463"/>
      <c r="O482" s="459" t="s">
        <v>43</v>
      </c>
      <c r="P482" s="460"/>
      <c r="Q482" s="460"/>
      <c r="R482" s="460"/>
      <c r="S482" s="460"/>
      <c r="T482" s="460"/>
      <c r="U482" s="461"/>
      <c r="V482" s="43" t="s">
        <v>0</v>
      </c>
      <c r="W482" s="44">
        <f>IFERROR(SUM(W470:W480),"0")</f>
        <v>0</v>
      </c>
      <c r="X482" s="44">
        <f>IFERROR(SUM(X470:X480),"0")</f>
        <v>0</v>
      </c>
      <c r="Y482" s="43"/>
      <c r="Z482" s="68"/>
      <c r="AA482" s="68"/>
    </row>
    <row r="483" spans="1:67" ht="14.25" customHeight="1" x14ac:dyDescent="0.25">
      <c r="A483" s="453" t="s">
        <v>118</v>
      </c>
      <c r="B483" s="453"/>
      <c r="C483" s="453"/>
      <c r="D483" s="453"/>
      <c r="E483" s="453"/>
      <c r="F483" s="453"/>
      <c r="G483" s="453"/>
      <c r="H483" s="453"/>
      <c r="I483" s="453"/>
      <c r="J483" s="453"/>
      <c r="K483" s="453"/>
      <c r="L483" s="453"/>
      <c r="M483" s="453"/>
      <c r="N483" s="453"/>
      <c r="O483" s="453"/>
      <c r="P483" s="453"/>
      <c r="Q483" s="453"/>
      <c r="R483" s="453"/>
      <c r="S483" s="453"/>
      <c r="T483" s="453"/>
      <c r="U483" s="453"/>
      <c r="V483" s="453"/>
      <c r="W483" s="453"/>
      <c r="X483" s="453"/>
      <c r="Y483" s="453"/>
      <c r="Z483" s="67"/>
      <c r="AA483" s="67"/>
    </row>
    <row r="484" spans="1:67" ht="16.5" customHeight="1" x14ac:dyDescent="0.25">
      <c r="A484" s="64" t="s">
        <v>682</v>
      </c>
      <c r="B484" s="64" t="s">
        <v>683</v>
      </c>
      <c r="C484" s="37">
        <v>4301020222</v>
      </c>
      <c r="D484" s="454">
        <v>4607091388930</v>
      </c>
      <c r="E484" s="454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122</v>
      </c>
      <c r="L484" s="39" t="s">
        <v>121</v>
      </c>
      <c r="M484" s="39"/>
      <c r="N484" s="38">
        <v>55</v>
      </c>
      <c r="O484" s="7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56"/>
      <c r="Q484" s="456"/>
      <c r="R484" s="456"/>
      <c r="S484" s="457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4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customHeight="1" x14ac:dyDescent="0.25">
      <c r="A485" s="64" t="s">
        <v>684</v>
      </c>
      <c r="B485" s="64" t="s">
        <v>685</v>
      </c>
      <c r="C485" s="37">
        <v>4301020206</v>
      </c>
      <c r="D485" s="454">
        <v>4680115880054</v>
      </c>
      <c r="E485" s="454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121</v>
      </c>
      <c r="M485" s="39"/>
      <c r="N485" s="38">
        <v>55</v>
      </c>
      <c r="O485" s="7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56"/>
      <c r="Q485" s="456"/>
      <c r="R485" s="456"/>
      <c r="S485" s="45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62"/>
      <c r="B486" s="462"/>
      <c r="C486" s="462"/>
      <c r="D486" s="462"/>
      <c r="E486" s="462"/>
      <c r="F486" s="462"/>
      <c r="G486" s="462"/>
      <c r="H486" s="462"/>
      <c r="I486" s="462"/>
      <c r="J486" s="462"/>
      <c r="K486" s="462"/>
      <c r="L486" s="462"/>
      <c r="M486" s="462"/>
      <c r="N486" s="463"/>
      <c r="O486" s="459" t="s">
        <v>43</v>
      </c>
      <c r="P486" s="460"/>
      <c r="Q486" s="460"/>
      <c r="R486" s="460"/>
      <c r="S486" s="460"/>
      <c r="T486" s="460"/>
      <c r="U486" s="461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x14ac:dyDescent="0.2">
      <c r="A487" s="462"/>
      <c r="B487" s="462"/>
      <c r="C487" s="462"/>
      <c r="D487" s="462"/>
      <c r="E487" s="462"/>
      <c r="F487" s="462"/>
      <c r="G487" s="462"/>
      <c r="H487" s="462"/>
      <c r="I487" s="462"/>
      <c r="J487" s="462"/>
      <c r="K487" s="462"/>
      <c r="L487" s="462"/>
      <c r="M487" s="462"/>
      <c r="N487" s="463"/>
      <c r="O487" s="459" t="s">
        <v>43</v>
      </c>
      <c r="P487" s="460"/>
      <c r="Q487" s="460"/>
      <c r="R487" s="460"/>
      <c r="S487" s="460"/>
      <c r="T487" s="460"/>
      <c r="U487" s="461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customHeight="1" x14ac:dyDescent="0.25">
      <c r="A488" s="453" t="s">
        <v>77</v>
      </c>
      <c r="B488" s="453"/>
      <c r="C488" s="453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3"/>
      <c r="P488" s="453"/>
      <c r="Q488" s="453"/>
      <c r="R488" s="453"/>
      <c r="S488" s="453"/>
      <c r="T488" s="453"/>
      <c r="U488" s="453"/>
      <c r="V488" s="453"/>
      <c r="W488" s="453"/>
      <c r="X488" s="453"/>
      <c r="Y488" s="453"/>
      <c r="Z488" s="67"/>
      <c r="AA488" s="67"/>
    </row>
    <row r="489" spans="1:67" ht="27" customHeight="1" x14ac:dyDescent="0.25">
      <c r="A489" s="64" t="s">
        <v>686</v>
      </c>
      <c r="B489" s="64" t="s">
        <v>687</v>
      </c>
      <c r="C489" s="37">
        <v>4301031252</v>
      </c>
      <c r="D489" s="454">
        <v>4680115883116</v>
      </c>
      <c r="E489" s="454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122</v>
      </c>
      <c r="L489" s="39" t="s">
        <v>121</v>
      </c>
      <c r="M489" s="39"/>
      <c r="N489" s="38">
        <v>60</v>
      </c>
      <c r="O489" s="7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56"/>
      <c r="Q489" s="456"/>
      <c r="R489" s="456"/>
      <c r="S489" s="457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88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6" t="s">
        <v>67</v>
      </c>
      <c r="BL489" s="80">
        <f t="shared" ref="BL489:BL494" si="89">IFERROR(W489*I489/H489,"0")</f>
        <v>0</v>
      </c>
      <c r="BM489" s="80">
        <f t="shared" ref="BM489:BM494" si="90">IFERROR(X489*I489/H489,"0")</f>
        <v>0</v>
      </c>
      <c r="BN489" s="80">
        <f t="shared" ref="BN489:BN494" si="91">IFERROR(1/J489*(W489/H489),"0")</f>
        <v>0</v>
      </c>
      <c r="BO489" s="80">
        <f t="shared" ref="BO489:BO494" si="92">IFERROR(1/J489*(X489/H489),"0")</f>
        <v>0</v>
      </c>
    </row>
    <row r="490" spans="1:67" ht="27" customHeight="1" x14ac:dyDescent="0.25">
      <c r="A490" s="64" t="s">
        <v>688</v>
      </c>
      <c r="B490" s="64" t="s">
        <v>689</v>
      </c>
      <c r="C490" s="37">
        <v>4301031248</v>
      </c>
      <c r="D490" s="454">
        <v>4680115883093</v>
      </c>
      <c r="E490" s="454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80</v>
      </c>
      <c r="M490" s="39"/>
      <c r="N490" s="38">
        <v>60</v>
      </c>
      <c r="O490" s="7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56"/>
      <c r="Q490" s="456"/>
      <c r="R490" s="456"/>
      <c r="S490" s="457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88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si="89"/>
        <v>0</v>
      </c>
      <c r="BM490" s="80">
        <f t="shared" si="90"/>
        <v>0</v>
      </c>
      <c r="BN490" s="80">
        <f t="shared" si="91"/>
        <v>0</v>
      </c>
      <c r="BO490" s="80">
        <f t="shared" si="92"/>
        <v>0</v>
      </c>
    </row>
    <row r="491" spans="1:67" ht="27" customHeight="1" x14ac:dyDescent="0.25">
      <c r="A491" s="64" t="s">
        <v>690</v>
      </c>
      <c r="B491" s="64" t="s">
        <v>691</v>
      </c>
      <c r="C491" s="37">
        <v>4301031250</v>
      </c>
      <c r="D491" s="454">
        <v>4680115883109</v>
      </c>
      <c r="E491" s="45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7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56"/>
      <c r="Q491" s="456"/>
      <c r="R491" s="456"/>
      <c r="S491" s="45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customHeight="1" x14ac:dyDescent="0.25">
      <c r="A492" s="64" t="s">
        <v>692</v>
      </c>
      <c r="B492" s="64" t="s">
        <v>693</v>
      </c>
      <c r="C492" s="37">
        <v>4301031249</v>
      </c>
      <c r="D492" s="454">
        <v>4680115882072</v>
      </c>
      <c r="E492" s="454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121</v>
      </c>
      <c r="M492" s="39"/>
      <c r="N492" s="38">
        <v>60</v>
      </c>
      <c r="O492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56"/>
      <c r="Q492" s="456"/>
      <c r="R492" s="456"/>
      <c r="S492" s="45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customHeight="1" x14ac:dyDescent="0.25">
      <c r="A493" s="64" t="s">
        <v>694</v>
      </c>
      <c r="B493" s="64" t="s">
        <v>695</v>
      </c>
      <c r="C493" s="37">
        <v>4301031251</v>
      </c>
      <c r="D493" s="454">
        <v>4680115882102</v>
      </c>
      <c r="E493" s="454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56"/>
      <c r="Q493" s="456"/>
      <c r="R493" s="456"/>
      <c r="S493" s="45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4301031253</v>
      </c>
      <c r="D494" s="454">
        <v>4680115882096</v>
      </c>
      <c r="E494" s="454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56"/>
      <c r="Q494" s="456"/>
      <c r="R494" s="456"/>
      <c r="S494" s="45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x14ac:dyDescent="0.2">
      <c r="A495" s="462"/>
      <c r="B495" s="462"/>
      <c r="C495" s="462"/>
      <c r="D495" s="462"/>
      <c r="E495" s="462"/>
      <c r="F495" s="462"/>
      <c r="G495" s="462"/>
      <c r="H495" s="462"/>
      <c r="I495" s="462"/>
      <c r="J495" s="462"/>
      <c r="K495" s="462"/>
      <c r="L495" s="462"/>
      <c r="M495" s="462"/>
      <c r="N495" s="463"/>
      <c r="O495" s="459" t="s">
        <v>43</v>
      </c>
      <c r="P495" s="460"/>
      <c r="Q495" s="460"/>
      <c r="R495" s="460"/>
      <c r="S495" s="460"/>
      <c r="T495" s="460"/>
      <c r="U495" s="461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x14ac:dyDescent="0.2">
      <c r="A496" s="462"/>
      <c r="B496" s="462"/>
      <c r="C496" s="462"/>
      <c r="D496" s="462"/>
      <c r="E496" s="462"/>
      <c r="F496" s="462"/>
      <c r="G496" s="462"/>
      <c r="H496" s="462"/>
      <c r="I496" s="462"/>
      <c r="J496" s="462"/>
      <c r="K496" s="462"/>
      <c r="L496" s="462"/>
      <c r="M496" s="462"/>
      <c r="N496" s="463"/>
      <c r="O496" s="459" t="s">
        <v>43</v>
      </c>
      <c r="P496" s="460"/>
      <c r="Q496" s="460"/>
      <c r="R496" s="460"/>
      <c r="S496" s="460"/>
      <c r="T496" s="460"/>
      <c r="U496" s="461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customHeight="1" x14ac:dyDescent="0.25">
      <c r="A497" s="453" t="s">
        <v>85</v>
      </c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3"/>
      <c r="P497" s="453"/>
      <c r="Q497" s="453"/>
      <c r="R497" s="453"/>
      <c r="S497" s="453"/>
      <c r="T497" s="453"/>
      <c r="U497" s="453"/>
      <c r="V497" s="453"/>
      <c r="W497" s="453"/>
      <c r="X497" s="453"/>
      <c r="Y497" s="453"/>
      <c r="Z497" s="67"/>
      <c r="AA497" s="67"/>
    </row>
    <row r="498" spans="1:67" ht="16.5" customHeight="1" x14ac:dyDescent="0.25">
      <c r="A498" s="64" t="s">
        <v>698</v>
      </c>
      <c r="B498" s="64" t="s">
        <v>699</v>
      </c>
      <c r="C498" s="37">
        <v>4301051230</v>
      </c>
      <c r="D498" s="454">
        <v>4607091383409</v>
      </c>
      <c r="E498" s="454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122</v>
      </c>
      <c r="L498" s="39" t="s">
        <v>80</v>
      </c>
      <c r="M498" s="39"/>
      <c r="N498" s="38">
        <v>45</v>
      </c>
      <c r="O498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56"/>
      <c r="Q498" s="456"/>
      <c r="R498" s="456"/>
      <c r="S498" s="457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62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customHeight="1" x14ac:dyDescent="0.25">
      <c r="A499" s="64" t="s">
        <v>700</v>
      </c>
      <c r="B499" s="64" t="s">
        <v>701</v>
      </c>
      <c r="C499" s="37">
        <v>4301051231</v>
      </c>
      <c r="D499" s="454">
        <v>4607091383416</v>
      </c>
      <c r="E499" s="454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7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56"/>
      <c r="Q499" s="456"/>
      <c r="R499" s="456"/>
      <c r="S499" s="457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customHeight="1" x14ac:dyDescent="0.25">
      <c r="A500" s="64" t="s">
        <v>702</v>
      </c>
      <c r="B500" s="64" t="s">
        <v>703</v>
      </c>
      <c r="C500" s="37">
        <v>4301051058</v>
      </c>
      <c r="D500" s="454">
        <v>4680115883536</v>
      </c>
      <c r="E500" s="454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7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56"/>
      <c r="Q500" s="456"/>
      <c r="R500" s="456"/>
      <c r="S500" s="457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x14ac:dyDescent="0.2">
      <c r="A501" s="462"/>
      <c r="B501" s="462"/>
      <c r="C501" s="462"/>
      <c r="D501" s="462"/>
      <c r="E501" s="462"/>
      <c r="F501" s="462"/>
      <c r="G501" s="462"/>
      <c r="H501" s="462"/>
      <c r="I501" s="462"/>
      <c r="J501" s="462"/>
      <c r="K501" s="462"/>
      <c r="L501" s="462"/>
      <c r="M501" s="462"/>
      <c r="N501" s="463"/>
      <c r="O501" s="459" t="s">
        <v>43</v>
      </c>
      <c r="P501" s="460"/>
      <c r="Q501" s="460"/>
      <c r="R501" s="460"/>
      <c r="S501" s="460"/>
      <c r="T501" s="460"/>
      <c r="U501" s="461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x14ac:dyDescent="0.2">
      <c r="A502" s="462"/>
      <c r="B502" s="462"/>
      <c r="C502" s="462"/>
      <c r="D502" s="462"/>
      <c r="E502" s="462"/>
      <c r="F502" s="462"/>
      <c r="G502" s="462"/>
      <c r="H502" s="462"/>
      <c r="I502" s="462"/>
      <c r="J502" s="462"/>
      <c r="K502" s="462"/>
      <c r="L502" s="462"/>
      <c r="M502" s="462"/>
      <c r="N502" s="463"/>
      <c r="O502" s="459" t="s">
        <v>43</v>
      </c>
      <c r="P502" s="460"/>
      <c r="Q502" s="460"/>
      <c r="R502" s="460"/>
      <c r="S502" s="460"/>
      <c r="T502" s="460"/>
      <c r="U502" s="461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customHeight="1" x14ac:dyDescent="0.25">
      <c r="A503" s="453" t="s">
        <v>226</v>
      </c>
      <c r="B503" s="453"/>
      <c r="C503" s="453"/>
      <c r="D503" s="453"/>
      <c r="E503" s="453"/>
      <c r="F503" s="453"/>
      <c r="G503" s="453"/>
      <c r="H503" s="453"/>
      <c r="I503" s="453"/>
      <c r="J503" s="453"/>
      <c r="K503" s="453"/>
      <c r="L503" s="453"/>
      <c r="M503" s="453"/>
      <c r="N503" s="453"/>
      <c r="O503" s="453"/>
      <c r="P503" s="453"/>
      <c r="Q503" s="453"/>
      <c r="R503" s="453"/>
      <c r="S503" s="453"/>
      <c r="T503" s="453"/>
      <c r="U503" s="453"/>
      <c r="V503" s="453"/>
      <c r="W503" s="453"/>
      <c r="X503" s="453"/>
      <c r="Y503" s="453"/>
      <c r="Z503" s="67"/>
      <c r="AA503" s="67"/>
    </row>
    <row r="504" spans="1:67" ht="16.5" customHeight="1" x14ac:dyDescent="0.25">
      <c r="A504" s="64" t="s">
        <v>704</v>
      </c>
      <c r="B504" s="64" t="s">
        <v>705</v>
      </c>
      <c r="C504" s="37">
        <v>4301060363</v>
      </c>
      <c r="D504" s="454">
        <v>4680115885035</v>
      </c>
      <c r="E504" s="454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122</v>
      </c>
      <c r="L504" s="39" t="s">
        <v>80</v>
      </c>
      <c r="M504" s="39"/>
      <c r="N504" s="38">
        <v>35</v>
      </c>
      <c r="O504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56"/>
      <c r="Q504" s="456"/>
      <c r="R504" s="456"/>
      <c r="S504" s="457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5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62"/>
      <c r="B505" s="462"/>
      <c r="C505" s="462"/>
      <c r="D505" s="462"/>
      <c r="E505" s="462"/>
      <c r="F505" s="462"/>
      <c r="G505" s="462"/>
      <c r="H505" s="462"/>
      <c r="I505" s="462"/>
      <c r="J505" s="462"/>
      <c r="K505" s="462"/>
      <c r="L505" s="462"/>
      <c r="M505" s="462"/>
      <c r="N505" s="463"/>
      <c r="O505" s="459" t="s">
        <v>43</v>
      </c>
      <c r="P505" s="460"/>
      <c r="Q505" s="460"/>
      <c r="R505" s="460"/>
      <c r="S505" s="460"/>
      <c r="T505" s="460"/>
      <c r="U505" s="461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x14ac:dyDescent="0.2">
      <c r="A506" s="462"/>
      <c r="B506" s="462"/>
      <c r="C506" s="462"/>
      <c r="D506" s="462"/>
      <c r="E506" s="462"/>
      <c r="F506" s="462"/>
      <c r="G506" s="462"/>
      <c r="H506" s="462"/>
      <c r="I506" s="462"/>
      <c r="J506" s="462"/>
      <c r="K506" s="462"/>
      <c r="L506" s="462"/>
      <c r="M506" s="462"/>
      <c r="N506" s="463"/>
      <c r="O506" s="459" t="s">
        <v>43</v>
      </c>
      <c r="P506" s="460"/>
      <c r="Q506" s="460"/>
      <c r="R506" s="460"/>
      <c r="S506" s="460"/>
      <c r="T506" s="460"/>
      <c r="U506" s="461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customHeight="1" x14ac:dyDescent="0.2">
      <c r="A507" s="451" t="s">
        <v>706</v>
      </c>
      <c r="B507" s="451"/>
      <c r="C507" s="451"/>
      <c r="D507" s="451"/>
      <c r="E507" s="451"/>
      <c r="F507" s="451"/>
      <c r="G507" s="451"/>
      <c r="H507" s="451"/>
      <c r="I507" s="451"/>
      <c r="J507" s="451"/>
      <c r="K507" s="451"/>
      <c r="L507" s="451"/>
      <c r="M507" s="451"/>
      <c r="N507" s="451"/>
      <c r="O507" s="451"/>
      <c r="P507" s="451"/>
      <c r="Q507" s="451"/>
      <c r="R507" s="451"/>
      <c r="S507" s="451"/>
      <c r="T507" s="451"/>
      <c r="U507" s="451"/>
      <c r="V507" s="451"/>
      <c r="W507" s="451"/>
      <c r="X507" s="451"/>
      <c r="Y507" s="451"/>
      <c r="Z507" s="55"/>
      <c r="AA507" s="55"/>
    </row>
    <row r="508" spans="1:67" ht="16.5" customHeight="1" x14ac:dyDescent="0.25">
      <c r="A508" s="452" t="s">
        <v>706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66"/>
      <c r="AA508" s="66"/>
    </row>
    <row r="509" spans="1:67" ht="14.25" customHeight="1" x14ac:dyDescent="0.25">
      <c r="A509" s="453" t="s">
        <v>126</v>
      </c>
      <c r="B509" s="453"/>
      <c r="C509" s="453"/>
      <c r="D509" s="453"/>
      <c r="E509" s="453"/>
      <c r="F509" s="453"/>
      <c r="G509" s="453"/>
      <c r="H509" s="453"/>
      <c r="I509" s="453"/>
      <c r="J509" s="453"/>
      <c r="K509" s="453"/>
      <c r="L509" s="453"/>
      <c r="M509" s="453"/>
      <c r="N509" s="453"/>
      <c r="O509" s="453"/>
      <c r="P509" s="453"/>
      <c r="Q509" s="453"/>
      <c r="R509" s="453"/>
      <c r="S509" s="453"/>
      <c r="T509" s="453"/>
      <c r="U509" s="453"/>
      <c r="V509" s="453"/>
      <c r="W509" s="453"/>
      <c r="X509" s="453"/>
      <c r="Y509" s="453"/>
      <c r="Z509" s="67"/>
      <c r="AA509" s="67"/>
    </row>
    <row r="510" spans="1:67" ht="27" customHeight="1" x14ac:dyDescent="0.25">
      <c r="A510" s="64" t="s">
        <v>707</v>
      </c>
      <c r="B510" s="64" t="s">
        <v>708</v>
      </c>
      <c r="C510" s="37">
        <v>4301011763</v>
      </c>
      <c r="D510" s="454">
        <v>4640242181011</v>
      </c>
      <c r="E510" s="454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122</v>
      </c>
      <c r="L510" s="39" t="s">
        <v>141</v>
      </c>
      <c r="M510" s="39"/>
      <c r="N510" s="38">
        <v>55</v>
      </c>
      <c r="O510" s="747" t="s">
        <v>709</v>
      </c>
      <c r="P510" s="456"/>
      <c r="Q510" s="456"/>
      <c r="R510" s="456"/>
      <c r="S510" s="457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93">IFERROR(IF(W510="",0,CEILING((W510/$H510),1)*$H510),"")</f>
        <v>0</v>
      </c>
      <c r="Y510" s="42" t="str">
        <f t="shared" ref="Y510:Y515" si="94">IFERROR(IF(X510=0,"",ROUNDUP(X510/H510,0)*0.02175),"")</f>
        <v/>
      </c>
      <c r="Z510" s="69" t="s">
        <v>48</v>
      </c>
      <c r="AA510" s="70" t="s">
        <v>48</v>
      </c>
      <c r="AE510" s="80"/>
      <c r="BB510" s="366" t="s">
        <v>67</v>
      </c>
      <c r="BL510" s="80">
        <f t="shared" ref="BL510:BL518" si="95">IFERROR(W510*I510/H510,"0")</f>
        <v>0</v>
      </c>
      <c r="BM510" s="80">
        <f t="shared" ref="BM510:BM518" si="96">IFERROR(X510*I510/H510,"0")</f>
        <v>0</v>
      </c>
      <c r="BN510" s="80">
        <f t="shared" ref="BN510:BN518" si="97">IFERROR(1/J510*(W510/H510),"0")</f>
        <v>0</v>
      </c>
      <c r="BO510" s="80">
        <f t="shared" ref="BO510:BO518" si="98">IFERROR(1/J510*(X510/H510),"0")</f>
        <v>0</v>
      </c>
    </row>
    <row r="511" spans="1:67" ht="27" customHeight="1" x14ac:dyDescent="0.25">
      <c r="A511" s="64" t="s">
        <v>710</v>
      </c>
      <c r="B511" s="64" t="s">
        <v>711</v>
      </c>
      <c r="C511" s="37">
        <v>4301011951</v>
      </c>
      <c r="D511" s="454">
        <v>4640242180045</v>
      </c>
      <c r="E511" s="45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121</v>
      </c>
      <c r="M511" s="39"/>
      <c r="N511" s="38">
        <v>55</v>
      </c>
      <c r="O511" s="748" t="s">
        <v>712</v>
      </c>
      <c r="P511" s="456"/>
      <c r="Q511" s="456"/>
      <c r="R511" s="456"/>
      <c r="S511" s="45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3"/>
        <v>0</v>
      </c>
      <c r="Y511" s="42" t="str">
        <f t="shared" si="94"/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si="95"/>
        <v>0</v>
      </c>
      <c r="BM511" s="80">
        <f t="shared" si="96"/>
        <v>0</v>
      </c>
      <c r="BN511" s="80">
        <f t="shared" si="97"/>
        <v>0</v>
      </c>
      <c r="BO511" s="80">
        <f t="shared" si="98"/>
        <v>0</v>
      </c>
    </row>
    <row r="512" spans="1:67" ht="27" customHeight="1" x14ac:dyDescent="0.25">
      <c r="A512" s="64" t="s">
        <v>713</v>
      </c>
      <c r="B512" s="64" t="s">
        <v>714</v>
      </c>
      <c r="C512" s="37">
        <v>4301011585</v>
      </c>
      <c r="D512" s="454">
        <v>4640242180441</v>
      </c>
      <c r="E512" s="454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122</v>
      </c>
      <c r="L512" s="39" t="s">
        <v>121</v>
      </c>
      <c r="M512" s="39"/>
      <c r="N512" s="38">
        <v>50</v>
      </c>
      <c r="O512" s="749" t="s">
        <v>715</v>
      </c>
      <c r="P512" s="456"/>
      <c r="Q512" s="456"/>
      <c r="R512" s="456"/>
      <c r="S512" s="45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716</v>
      </c>
      <c r="B513" s="64" t="s">
        <v>717</v>
      </c>
      <c r="C513" s="37">
        <v>4301011950</v>
      </c>
      <c r="D513" s="454">
        <v>4640242180601</v>
      </c>
      <c r="E513" s="45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750" t="s">
        <v>718</v>
      </c>
      <c r="P513" s="456"/>
      <c r="Q513" s="456"/>
      <c r="R513" s="456"/>
      <c r="S513" s="45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719</v>
      </c>
      <c r="B514" s="64" t="s">
        <v>720</v>
      </c>
      <c r="C514" s="37">
        <v>4301011584</v>
      </c>
      <c r="D514" s="454">
        <v>4640242180564</v>
      </c>
      <c r="E514" s="454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751" t="s">
        <v>721</v>
      </c>
      <c r="P514" s="456"/>
      <c r="Q514" s="456"/>
      <c r="R514" s="456"/>
      <c r="S514" s="45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722</v>
      </c>
      <c r="B515" s="64" t="s">
        <v>723</v>
      </c>
      <c r="C515" s="37">
        <v>4301011762</v>
      </c>
      <c r="D515" s="454">
        <v>4640242180922</v>
      </c>
      <c r="E515" s="454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752" t="s">
        <v>724</v>
      </c>
      <c r="P515" s="456"/>
      <c r="Q515" s="456"/>
      <c r="R515" s="456"/>
      <c r="S515" s="45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725</v>
      </c>
      <c r="B516" s="64" t="s">
        <v>726</v>
      </c>
      <c r="C516" s="37">
        <v>4301011764</v>
      </c>
      <c r="D516" s="454">
        <v>4640242181189</v>
      </c>
      <c r="E516" s="454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141</v>
      </c>
      <c r="M516" s="39"/>
      <c r="N516" s="38">
        <v>55</v>
      </c>
      <c r="O516" s="753" t="s">
        <v>727</v>
      </c>
      <c r="P516" s="456"/>
      <c r="Q516" s="456"/>
      <c r="R516" s="456"/>
      <c r="S516" s="45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728</v>
      </c>
      <c r="B517" s="64" t="s">
        <v>729</v>
      </c>
      <c r="C517" s="37">
        <v>4301011551</v>
      </c>
      <c r="D517" s="454">
        <v>4640242180038</v>
      </c>
      <c r="E517" s="454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121</v>
      </c>
      <c r="M517" s="39"/>
      <c r="N517" s="38">
        <v>50</v>
      </c>
      <c r="O517" s="754" t="s">
        <v>730</v>
      </c>
      <c r="P517" s="456"/>
      <c r="Q517" s="456"/>
      <c r="R517" s="456"/>
      <c r="S517" s="45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731</v>
      </c>
      <c r="B518" s="64" t="s">
        <v>732</v>
      </c>
      <c r="C518" s="37">
        <v>4301011765</v>
      </c>
      <c r="D518" s="454">
        <v>4640242181172</v>
      </c>
      <c r="E518" s="454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55</v>
      </c>
      <c r="O518" s="755" t="s">
        <v>733</v>
      </c>
      <c r="P518" s="456"/>
      <c r="Q518" s="456"/>
      <c r="R518" s="456"/>
      <c r="S518" s="45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x14ac:dyDescent="0.2">
      <c r="A519" s="462"/>
      <c r="B519" s="462"/>
      <c r="C519" s="462"/>
      <c r="D519" s="462"/>
      <c r="E519" s="462"/>
      <c r="F519" s="462"/>
      <c r="G519" s="462"/>
      <c r="H519" s="462"/>
      <c r="I519" s="462"/>
      <c r="J519" s="462"/>
      <c r="K519" s="462"/>
      <c r="L519" s="462"/>
      <c r="M519" s="462"/>
      <c r="N519" s="463"/>
      <c r="O519" s="459" t="s">
        <v>43</v>
      </c>
      <c r="P519" s="460"/>
      <c r="Q519" s="460"/>
      <c r="R519" s="460"/>
      <c r="S519" s="460"/>
      <c r="T519" s="460"/>
      <c r="U519" s="461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62"/>
      <c r="B520" s="462"/>
      <c r="C520" s="462"/>
      <c r="D520" s="462"/>
      <c r="E520" s="462"/>
      <c r="F520" s="462"/>
      <c r="G520" s="462"/>
      <c r="H520" s="462"/>
      <c r="I520" s="462"/>
      <c r="J520" s="462"/>
      <c r="K520" s="462"/>
      <c r="L520" s="462"/>
      <c r="M520" s="462"/>
      <c r="N520" s="463"/>
      <c r="O520" s="459" t="s">
        <v>43</v>
      </c>
      <c r="P520" s="460"/>
      <c r="Q520" s="460"/>
      <c r="R520" s="460"/>
      <c r="S520" s="460"/>
      <c r="T520" s="460"/>
      <c r="U520" s="461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customHeight="1" x14ac:dyDescent="0.25">
      <c r="A521" s="453" t="s">
        <v>118</v>
      </c>
      <c r="B521" s="453"/>
      <c r="C521" s="453"/>
      <c r="D521" s="453"/>
      <c r="E521" s="453"/>
      <c r="F521" s="453"/>
      <c r="G521" s="453"/>
      <c r="H521" s="453"/>
      <c r="I521" s="453"/>
      <c r="J521" s="453"/>
      <c r="K521" s="453"/>
      <c r="L521" s="453"/>
      <c r="M521" s="453"/>
      <c r="N521" s="453"/>
      <c r="O521" s="453"/>
      <c r="P521" s="453"/>
      <c r="Q521" s="453"/>
      <c r="R521" s="453"/>
      <c r="S521" s="453"/>
      <c r="T521" s="453"/>
      <c r="U521" s="453"/>
      <c r="V521" s="453"/>
      <c r="W521" s="453"/>
      <c r="X521" s="453"/>
      <c r="Y521" s="453"/>
      <c r="Z521" s="67"/>
      <c r="AA521" s="67"/>
    </row>
    <row r="522" spans="1:67" ht="27" customHeight="1" x14ac:dyDescent="0.25">
      <c r="A522" s="64" t="s">
        <v>734</v>
      </c>
      <c r="B522" s="64" t="s">
        <v>735</v>
      </c>
      <c r="C522" s="37">
        <v>4301020260</v>
      </c>
      <c r="D522" s="454">
        <v>4640242180526</v>
      </c>
      <c r="E522" s="454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122</v>
      </c>
      <c r="L522" s="39" t="s">
        <v>121</v>
      </c>
      <c r="M522" s="39"/>
      <c r="N522" s="38">
        <v>50</v>
      </c>
      <c r="O522" s="756" t="s">
        <v>736</v>
      </c>
      <c r="P522" s="456"/>
      <c r="Q522" s="456"/>
      <c r="R522" s="456"/>
      <c r="S522" s="45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5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737</v>
      </c>
      <c r="B523" s="64" t="s">
        <v>738</v>
      </c>
      <c r="C523" s="37">
        <v>4301020269</v>
      </c>
      <c r="D523" s="454">
        <v>4640242180519</v>
      </c>
      <c r="E523" s="454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141</v>
      </c>
      <c r="M523" s="39"/>
      <c r="N523" s="38">
        <v>50</v>
      </c>
      <c r="O523" s="757" t="s">
        <v>739</v>
      </c>
      <c r="P523" s="456"/>
      <c r="Q523" s="456"/>
      <c r="R523" s="456"/>
      <c r="S523" s="457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740</v>
      </c>
      <c r="B524" s="64" t="s">
        <v>741</v>
      </c>
      <c r="C524" s="37">
        <v>4301020309</v>
      </c>
      <c r="D524" s="454">
        <v>4640242180090</v>
      </c>
      <c r="E524" s="454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758" t="s">
        <v>742</v>
      </c>
      <c r="P524" s="456"/>
      <c r="Q524" s="456"/>
      <c r="R524" s="456"/>
      <c r="S524" s="457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743</v>
      </c>
      <c r="B525" s="64" t="s">
        <v>744</v>
      </c>
      <c r="C525" s="37">
        <v>4301020314</v>
      </c>
      <c r="D525" s="454">
        <v>4640242180090</v>
      </c>
      <c r="E525" s="454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759" t="s">
        <v>745</v>
      </c>
      <c r="P525" s="456"/>
      <c r="Q525" s="456"/>
      <c r="R525" s="456"/>
      <c r="S525" s="45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746</v>
      </c>
      <c r="B526" s="64" t="s">
        <v>747</v>
      </c>
      <c r="C526" s="37">
        <v>4301020295</v>
      </c>
      <c r="D526" s="454">
        <v>4640242181363</v>
      </c>
      <c r="E526" s="454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121</v>
      </c>
      <c r="M526" s="39"/>
      <c r="N526" s="38">
        <v>50</v>
      </c>
      <c r="O526" s="760" t="s">
        <v>748</v>
      </c>
      <c r="P526" s="456"/>
      <c r="Q526" s="456"/>
      <c r="R526" s="456"/>
      <c r="S526" s="45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62"/>
      <c r="B527" s="462"/>
      <c r="C527" s="462"/>
      <c r="D527" s="462"/>
      <c r="E527" s="462"/>
      <c r="F527" s="462"/>
      <c r="G527" s="462"/>
      <c r="H527" s="462"/>
      <c r="I527" s="462"/>
      <c r="J527" s="462"/>
      <c r="K527" s="462"/>
      <c r="L527" s="462"/>
      <c r="M527" s="462"/>
      <c r="N527" s="463"/>
      <c r="O527" s="459" t="s">
        <v>43</v>
      </c>
      <c r="P527" s="460"/>
      <c r="Q527" s="460"/>
      <c r="R527" s="460"/>
      <c r="S527" s="460"/>
      <c r="T527" s="460"/>
      <c r="U527" s="461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462"/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3"/>
      <c r="O528" s="459" t="s">
        <v>43</v>
      </c>
      <c r="P528" s="460"/>
      <c r="Q528" s="460"/>
      <c r="R528" s="460"/>
      <c r="S528" s="460"/>
      <c r="T528" s="460"/>
      <c r="U528" s="461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customHeight="1" x14ac:dyDescent="0.25">
      <c r="A529" s="453" t="s">
        <v>77</v>
      </c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3"/>
      <c r="P529" s="453"/>
      <c r="Q529" s="453"/>
      <c r="R529" s="453"/>
      <c r="S529" s="453"/>
      <c r="T529" s="453"/>
      <c r="U529" s="453"/>
      <c r="V529" s="453"/>
      <c r="W529" s="453"/>
      <c r="X529" s="453"/>
      <c r="Y529" s="453"/>
      <c r="Z529" s="67"/>
      <c r="AA529" s="67"/>
    </row>
    <row r="530" spans="1:67" ht="27" customHeight="1" x14ac:dyDescent="0.25">
      <c r="A530" s="64" t="s">
        <v>749</v>
      </c>
      <c r="B530" s="64" t="s">
        <v>750</v>
      </c>
      <c r="C530" s="37">
        <v>4301031280</v>
      </c>
      <c r="D530" s="454">
        <v>4640242180816</v>
      </c>
      <c r="E530" s="454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761" t="s">
        <v>751</v>
      </c>
      <c r="P530" s="456"/>
      <c r="Q530" s="456"/>
      <c r="R530" s="456"/>
      <c r="S530" s="45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80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752</v>
      </c>
      <c r="B531" s="64" t="s">
        <v>753</v>
      </c>
      <c r="C531" s="37">
        <v>4301031244</v>
      </c>
      <c r="D531" s="454">
        <v>4640242180595</v>
      </c>
      <c r="E531" s="454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62" t="s">
        <v>754</v>
      </c>
      <c r="P531" s="456"/>
      <c r="Q531" s="456"/>
      <c r="R531" s="456"/>
      <c r="S531" s="457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755</v>
      </c>
      <c r="B532" s="64" t="s">
        <v>756</v>
      </c>
      <c r="C532" s="37">
        <v>4301031321</v>
      </c>
      <c r="D532" s="454">
        <v>4640242180076</v>
      </c>
      <c r="E532" s="454"/>
      <c r="F532" s="63">
        <v>0.7</v>
      </c>
      <c r="G532" s="38">
        <v>6</v>
      </c>
      <c r="H532" s="63">
        <v>4.2</v>
      </c>
      <c r="I532" s="63">
        <v>4.4000000000000004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63" t="s">
        <v>757</v>
      </c>
      <c r="P532" s="456"/>
      <c r="Q532" s="456"/>
      <c r="R532" s="456"/>
      <c r="S532" s="457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758</v>
      </c>
      <c r="B533" s="64" t="s">
        <v>759</v>
      </c>
      <c r="C533" s="37">
        <v>4301031200</v>
      </c>
      <c r="D533" s="454">
        <v>4640242180489</v>
      </c>
      <c r="E533" s="454"/>
      <c r="F533" s="63">
        <v>0.28000000000000003</v>
      </c>
      <c r="G533" s="38">
        <v>6</v>
      </c>
      <c r="H533" s="63">
        <v>1.68</v>
      </c>
      <c r="I533" s="63">
        <v>1.84</v>
      </c>
      <c r="J533" s="38">
        <v>234</v>
      </c>
      <c r="K533" s="38" t="s">
        <v>84</v>
      </c>
      <c r="L533" s="39" t="s">
        <v>80</v>
      </c>
      <c r="M533" s="39"/>
      <c r="N533" s="38">
        <v>40</v>
      </c>
      <c r="O533" s="764" t="s">
        <v>760</v>
      </c>
      <c r="P533" s="456"/>
      <c r="Q533" s="456"/>
      <c r="R533" s="456"/>
      <c r="S533" s="457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IFERROR(IF(X533=0,"",ROUNDUP(X533/H533,0)*0.00502),"")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x14ac:dyDescent="0.2">
      <c r="A534" s="462"/>
      <c r="B534" s="462"/>
      <c r="C534" s="462"/>
      <c r="D534" s="462"/>
      <c r="E534" s="462"/>
      <c r="F534" s="462"/>
      <c r="G534" s="462"/>
      <c r="H534" s="462"/>
      <c r="I534" s="462"/>
      <c r="J534" s="462"/>
      <c r="K534" s="462"/>
      <c r="L534" s="462"/>
      <c r="M534" s="462"/>
      <c r="N534" s="463"/>
      <c r="O534" s="459" t="s">
        <v>43</v>
      </c>
      <c r="P534" s="460"/>
      <c r="Q534" s="460"/>
      <c r="R534" s="460"/>
      <c r="S534" s="460"/>
      <c r="T534" s="460"/>
      <c r="U534" s="461"/>
      <c r="V534" s="43" t="s">
        <v>42</v>
      </c>
      <c r="W534" s="44">
        <f>IFERROR(W530/H530,"0")+IFERROR(W531/H531,"0")+IFERROR(W532/H532,"0")+IFERROR(W533/H533,"0")</f>
        <v>0</v>
      </c>
      <c r="X534" s="44">
        <f>IFERROR(X530/H530,"0")+IFERROR(X531/H531,"0")+IFERROR(X532/H532,"0")+IFERROR(X533/H533,"0")</f>
        <v>0</v>
      </c>
      <c r="Y534" s="44">
        <f>IFERROR(IF(Y530="",0,Y530),"0")+IFERROR(IF(Y531="",0,Y531),"0")+IFERROR(IF(Y532="",0,Y532),"0")+IFERROR(IF(Y533="",0,Y533),"0")</f>
        <v>0</v>
      </c>
      <c r="Z534" s="68"/>
      <c r="AA534" s="68"/>
    </row>
    <row r="535" spans="1:67" x14ac:dyDescent="0.2">
      <c r="A535" s="462"/>
      <c r="B535" s="462"/>
      <c r="C535" s="462"/>
      <c r="D535" s="462"/>
      <c r="E535" s="462"/>
      <c r="F535" s="462"/>
      <c r="G535" s="462"/>
      <c r="H535" s="462"/>
      <c r="I535" s="462"/>
      <c r="J535" s="462"/>
      <c r="K535" s="462"/>
      <c r="L535" s="462"/>
      <c r="M535" s="462"/>
      <c r="N535" s="463"/>
      <c r="O535" s="459" t="s">
        <v>43</v>
      </c>
      <c r="P535" s="460"/>
      <c r="Q535" s="460"/>
      <c r="R535" s="460"/>
      <c r="S535" s="460"/>
      <c r="T535" s="460"/>
      <c r="U535" s="461"/>
      <c r="V535" s="43" t="s">
        <v>0</v>
      </c>
      <c r="W535" s="44">
        <f>IFERROR(SUM(W530:W533),"0")</f>
        <v>0</v>
      </c>
      <c r="X535" s="44">
        <f>IFERROR(SUM(X530:X533),"0")</f>
        <v>0</v>
      </c>
      <c r="Y535" s="43"/>
      <c r="Z535" s="68"/>
      <c r="AA535" s="68"/>
    </row>
    <row r="536" spans="1:67" ht="14.25" customHeight="1" x14ac:dyDescent="0.25">
      <c r="A536" s="453" t="s">
        <v>85</v>
      </c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3"/>
      <c r="P536" s="453"/>
      <c r="Q536" s="453"/>
      <c r="R536" s="453"/>
      <c r="S536" s="453"/>
      <c r="T536" s="453"/>
      <c r="U536" s="453"/>
      <c r="V536" s="453"/>
      <c r="W536" s="453"/>
      <c r="X536" s="453"/>
      <c r="Y536" s="453"/>
      <c r="Z536" s="67"/>
      <c r="AA536" s="67"/>
    </row>
    <row r="537" spans="1:67" ht="27" customHeight="1" x14ac:dyDescent="0.25">
      <c r="A537" s="64" t="s">
        <v>761</v>
      </c>
      <c r="B537" s="64" t="s">
        <v>762</v>
      </c>
      <c r="C537" s="37">
        <v>4301051746</v>
      </c>
      <c r="D537" s="454">
        <v>4640242180533</v>
      </c>
      <c r="E537" s="454"/>
      <c r="F537" s="63">
        <v>1.3</v>
      </c>
      <c r="G537" s="38">
        <v>6</v>
      </c>
      <c r="H537" s="63">
        <v>7.8</v>
      </c>
      <c r="I537" s="63">
        <v>8.3640000000000008</v>
      </c>
      <c r="J537" s="38">
        <v>56</v>
      </c>
      <c r="K537" s="38" t="s">
        <v>122</v>
      </c>
      <c r="L537" s="39" t="s">
        <v>141</v>
      </c>
      <c r="M537" s="39"/>
      <c r="N537" s="38">
        <v>40</v>
      </c>
      <c r="O537" s="765" t="s">
        <v>763</v>
      </c>
      <c r="P537" s="456"/>
      <c r="Q537" s="456"/>
      <c r="R537" s="456"/>
      <c r="S537" s="45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764</v>
      </c>
      <c r="B538" s="64" t="s">
        <v>765</v>
      </c>
      <c r="C538" s="37">
        <v>4301051780</v>
      </c>
      <c r="D538" s="454">
        <v>4640242180106</v>
      </c>
      <c r="E538" s="454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122</v>
      </c>
      <c r="L538" s="39" t="s">
        <v>80</v>
      </c>
      <c r="M538" s="39"/>
      <c r="N538" s="38">
        <v>45</v>
      </c>
      <c r="O538" s="766" t="s">
        <v>766</v>
      </c>
      <c r="P538" s="456"/>
      <c r="Q538" s="456"/>
      <c r="R538" s="456"/>
      <c r="S538" s="457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767</v>
      </c>
      <c r="B539" s="64" t="s">
        <v>768</v>
      </c>
      <c r="C539" s="37">
        <v>4301051510</v>
      </c>
      <c r="D539" s="454">
        <v>4640242180540</v>
      </c>
      <c r="E539" s="454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80</v>
      </c>
      <c r="M539" s="39"/>
      <c r="N539" s="38">
        <v>30</v>
      </c>
      <c r="O539" s="767" t="s">
        <v>769</v>
      </c>
      <c r="P539" s="456"/>
      <c r="Q539" s="456"/>
      <c r="R539" s="456"/>
      <c r="S539" s="457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x14ac:dyDescent="0.2">
      <c r="A540" s="462"/>
      <c r="B540" s="462"/>
      <c r="C540" s="462"/>
      <c r="D540" s="462"/>
      <c r="E540" s="462"/>
      <c r="F540" s="462"/>
      <c r="G540" s="462"/>
      <c r="H540" s="462"/>
      <c r="I540" s="462"/>
      <c r="J540" s="462"/>
      <c r="K540" s="462"/>
      <c r="L540" s="462"/>
      <c r="M540" s="462"/>
      <c r="N540" s="463"/>
      <c r="O540" s="459" t="s">
        <v>43</v>
      </c>
      <c r="P540" s="460"/>
      <c r="Q540" s="460"/>
      <c r="R540" s="460"/>
      <c r="S540" s="460"/>
      <c r="T540" s="460"/>
      <c r="U540" s="461"/>
      <c r="V540" s="43" t="s">
        <v>42</v>
      </c>
      <c r="W540" s="44">
        <f>IFERROR(W537/H537,"0")+IFERROR(W538/H538,"0")+IFERROR(W539/H539,"0")</f>
        <v>0</v>
      </c>
      <c r="X540" s="44">
        <f>IFERROR(X537/H537,"0")+IFERROR(X538/H538,"0")+IFERROR(X539/H539,"0")</f>
        <v>0</v>
      </c>
      <c r="Y540" s="44">
        <f>IFERROR(IF(Y537="",0,Y537),"0")+IFERROR(IF(Y538="",0,Y538),"0")+IFERROR(IF(Y539="",0,Y539),"0")</f>
        <v>0</v>
      </c>
      <c r="Z540" s="68"/>
      <c r="AA540" s="68"/>
    </row>
    <row r="541" spans="1:67" x14ac:dyDescent="0.2">
      <c r="A541" s="462"/>
      <c r="B541" s="462"/>
      <c r="C541" s="462"/>
      <c r="D541" s="462"/>
      <c r="E541" s="462"/>
      <c r="F541" s="462"/>
      <c r="G541" s="462"/>
      <c r="H541" s="462"/>
      <c r="I541" s="462"/>
      <c r="J541" s="462"/>
      <c r="K541" s="462"/>
      <c r="L541" s="462"/>
      <c r="M541" s="462"/>
      <c r="N541" s="463"/>
      <c r="O541" s="459" t="s">
        <v>43</v>
      </c>
      <c r="P541" s="460"/>
      <c r="Q541" s="460"/>
      <c r="R541" s="460"/>
      <c r="S541" s="460"/>
      <c r="T541" s="460"/>
      <c r="U541" s="461"/>
      <c r="V541" s="43" t="s">
        <v>0</v>
      </c>
      <c r="W541" s="44">
        <f>IFERROR(SUM(W537:W539),"0")</f>
        <v>0</v>
      </c>
      <c r="X541" s="44">
        <f>IFERROR(SUM(X537:X539),"0")</f>
        <v>0</v>
      </c>
      <c r="Y541" s="43"/>
      <c r="Z541" s="68"/>
      <c r="AA541" s="68"/>
    </row>
    <row r="542" spans="1:67" ht="14.25" customHeight="1" x14ac:dyDescent="0.25">
      <c r="A542" s="453" t="s">
        <v>226</v>
      </c>
      <c r="B542" s="453"/>
      <c r="C542" s="453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3"/>
      <c r="P542" s="453"/>
      <c r="Q542" s="453"/>
      <c r="R542" s="453"/>
      <c r="S542" s="453"/>
      <c r="T542" s="453"/>
      <c r="U542" s="453"/>
      <c r="V542" s="453"/>
      <c r="W542" s="453"/>
      <c r="X542" s="453"/>
      <c r="Y542" s="453"/>
      <c r="Z542" s="67"/>
      <c r="AA542" s="67"/>
    </row>
    <row r="543" spans="1:67" ht="27" customHeight="1" x14ac:dyDescent="0.25">
      <c r="A543" s="64" t="s">
        <v>770</v>
      </c>
      <c r="B543" s="64" t="s">
        <v>771</v>
      </c>
      <c r="C543" s="37">
        <v>4301060408</v>
      </c>
      <c r="D543" s="454">
        <v>4640242180120</v>
      </c>
      <c r="E543" s="454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122</v>
      </c>
      <c r="L543" s="39" t="s">
        <v>80</v>
      </c>
      <c r="M543" s="39"/>
      <c r="N543" s="38">
        <v>40</v>
      </c>
      <c r="O543" s="768" t="s">
        <v>772</v>
      </c>
      <c r="P543" s="456"/>
      <c r="Q543" s="456"/>
      <c r="R543" s="456"/>
      <c r="S543" s="457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770</v>
      </c>
      <c r="B544" s="64" t="s">
        <v>773</v>
      </c>
      <c r="C544" s="37">
        <v>4301060354</v>
      </c>
      <c r="D544" s="454">
        <v>4640242180120</v>
      </c>
      <c r="E544" s="454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769" t="s">
        <v>774</v>
      </c>
      <c r="P544" s="456"/>
      <c r="Q544" s="456"/>
      <c r="R544" s="456"/>
      <c r="S544" s="45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775</v>
      </c>
      <c r="B545" s="64" t="s">
        <v>776</v>
      </c>
      <c r="C545" s="37">
        <v>4301060407</v>
      </c>
      <c r="D545" s="454">
        <v>4640242180137</v>
      </c>
      <c r="E545" s="454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770" t="s">
        <v>777</v>
      </c>
      <c r="P545" s="456"/>
      <c r="Q545" s="456"/>
      <c r="R545" s="456"/>
      <c r="S545" s="45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775</v>
      </c>
      <c r="B546" s="64" t="s">
        <v>778</v>
      </c>
      <c r="C546" s="37">
        <v>4301060355</v>
      </c>
      <c r="D546" s="454">
        <v>4640242180137</v>
      </c>
      <c r="E546" s="454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771" t="s">
        <v>779</v>
      </c>
      <c r="P546" s="456"/>
      <c r="Q546" s="456"/>
      <c r="R546" s="456"/>
      <c r="S546" s="45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62"/>
      <c r="B547" s="462"/>
      <c r="C547" s="462"/>
      <c r="D547" s="462"/>
      <c r="E547" s="462"/>
      <c r="F547" s="462"/>
      <c r="G547" s="462"/>
      <c r="H547" s="462"/>
      <c r="I547" s="462"/>
      <c r="J547" s="462"/>
      <c r="K547" s="462"/>
      <c r="L547" s="462"/>
      <c r="M547" s="462"/>
      <c r="N547" s="463"/>
      <c r="O547" s="459" t="s">
        <v>43</v>
      </c>
      <c r="P547" s="460"/>
      <c r="Q547" s="460"/>
      <c r="R547" s="460"/>
      <c r="S547" s="460"/>
      <c r="T547" s="460"/>
      <c r="U547" s="461"/>
      <c r="V547" s="43" t="s">
        <v>42</v>
      </c>
      <c r="W547" s="44">
        <f>IFERROR(W543/H543,"0")+IFERROR(W544/H544,"0")+IFERROR(W545/H545,"0")+IFERROR(W546/H546,"0")</f>
        <v>0</v>
      </c>
      <c r="X547" s="44">
        <f>IFERROR(X543/H543,"0")+IFERROR(X544/H544,"0")+IFERROR(X545/H545,"0")+IFERROR(X546/H546,"0")</f>
        <v>0</v>
      </c>
      <c r="Y547" s="44">
        <f>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3"/>
      <c r="O548" s="459" t="s">
        <v>43</v>
      </c>
      <c r="P548" s="460"/>
      <c r="Q548" s="460"/>
      <c r="R548" s="460"/>
      <c r="S548" s="460"/>
      <c r="T548" s="460"/>
      <c r="U548" s="461"/>
      <c r="V548" s="43" t="s">
        <v>0</v>
      </c>
      <c r="W548" s="44">
        <f>IFERROR(SUM(W543:W546),"0")</f>
        <v>0</v>
      </c>
      <c r="X548" s="44">
        <f>IFERROR(SUM(X543:X546),"0")</f>
        <v>0</v>
      </c>
      <c r="Y548" s="43"/>
      <c r="Z548" s="68"/>
      <c r="AA548" s="68"/>
    </row>
    <row r="549" spans="1:67" ht="15" customHeight="1" x14ac:dyDescent="0.2">
      <c r="A549" s="462"/>
      <c r="B549" s="462"/>
      <c r="C549" s="462"/>
      <c r="D549" s="462"/>
      <c r="E549" s="462"/>
      <c r="F549" s="462"/>
      <c r="G549" s="462"/>
      <c r="H549" s="462"/>
      <c r="I549" s="462"/>
      <c r="J549" s="462"/>
      <c r="K549" s="462"/>
      <c r="L549" s="462"/>
      <c r="M549" s="462"/>
      <c r="N549" s="775"/>
      <c r="O549" s="772" t="s">
        <v>36</v>
      </c>
      <c r="P549" s="773"/>
      <c r="Q549" s="773"/>
      <c r="R549" s="773"/>
      <c r="S549" s="773"/>
      <c r="T549" s="773"/>
      <c r="U549" s="774"/>
      <c r="V549" s="43" t="s">
        <v>0</v>
      </c>
      <c r="W549" s="44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0</v>
      </c>
      <c r="X549" s="44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0</v>
      </c>
      <c r="Y549" s="43"/>
      <c r="Z549" s="68"/>
      <c r="AA549" s="68"/>
    </row>
    <row r="550" spans="1:67" x14ac:dyDescent="0.2">
      <c r="A550" s="462"/>
      <c r="B550" s="462"/>
      <c r="C550" s="462"/>
      <c r="D550" s="462"/>
      <c r="E550" s="462"/>
      <c r="F550" s="462"/>
      <c r="G550" s="462"/>
      <c r="H550" s="462"/>
      <c r="I550" s="462"/>
      <c r="J550" s="462"/>
      <c r="K550" s="462"/>
      <c r="L550" s="462"/>
      <c r="M550" s="462"/>
      <c r="N550" s="775"/>
      <c r="O550" s="772" t="s">
        <v>37</v>
      </c>
      <c r="P550" s="773"/>
      <c r="Q550" s="773"/>
      <c r="R550" s="773"/>
      <c r="S550" s="773"/>
      <c r="T550" s="773"/>
      <c r="U550" s="774"/>
      <c r="V550" s="43" t="s">
        <v>0</v>
      </c>
      <c r="W550" s="44">
        <f>IFERROR(SUM(BL22:BL546),"0")</f>
        <v>0</v>
      </c>
      <c r="X550" s="44">
        <f>IFERROR(SUM(BM22:BM546),"0")</f>
        <v>0</v>
      </c>
      <c r="Y550" s="43"/>
      <c r="Z550" s="68"/>
      <c r="AA550" s="68"/>
    </row>
    <row r="551" spans="1:67" x14ac:dyDescent="0.2">
      <c r="A551" s="462"/>
      <c r="B551" s="462"/>
      <c r="C551" s="462"/>
      <c r="D551" s="462"/>
      <c r="E551" s="462"/>
      <c r="F551" s="462"/>
      <c r="G551" s="462"/>
      <c r="H551" s="462"/>
      <c r="I551" s="462"/>
      <c r="J551" s="462"/>
      <c r="K551" s="462"/>
      <c r="L551" s="462"/>
      <c r="M551" s="462"/>
      <c r="N551" s="775"/>
      <c r="O551" s="772" t="s">
        <v>38</v>
      </c>
      <c r="P551" s="773"/>
      <c r="Q551" s="773"/>
      <c r="R551" s="773"/>
      <c r="S551" s="773"/>
      <c r="T551" s="773"/>
      <c r="U551" s="774"/>
      <c r="V551" s="43" t="s">
        <v>23</v>
      </c>
      <c r="W551" s="45">
        <f>ROUNDUP(SUM(BN22:BN546),0)</f>
        <v>0</v>
      </c>
      <c r="X551" s="45">
        <f>ROUNDUP(SUM(BO22:BO546),0)</f>
        <v>0</v>
      </c>
      <c r="Y551" s="43"/>
      <c r="Z551" s="68"/>
      <c r="AA551" s="68"/>
    </row>
    <row r="552" spans="1:67" x14ac:dyDescent="0.2">
      <c r="A552" s="462"/>
      <c r="B552" s="462"/>
      <c r="C552" s="462"/>
      <c r="D552" s="462"/>
      <c r="E552" s="462"/>
      <c r="F552" s="462"/>
      <c r="G552" s="462"/>
      <c r="H552" s="462"/>
      <c r="I552" s="462"/>
      <c r="J552" s="462"/>
      <c r="K552" s="462"/>
      <c r="L552" s="462"/>
      <c r="M552" s="462"/>
      <c r="N552" s="775"/>
      <c r="O552" s="772" t="s">
        <v>39</v>
      </c>
      <c r="P552" s="773"/>
      <c r="Q552" s="773"/>
      <c r="R552" s="773"/>
      <c r="S552" s="773"/>
      <c r="T552" s="773"/>
      <c r="U552" s="774"/>
      <c r="V552" s="43" t="s">
        <v>0</v>
      </c>
      <c r="W552" s="44">
        <f>GrossWeightTotal+PalletQtyTotal*25</f>
        <v>0</v>
      </c>
      <c r="X552" s="44">
        <f>GrossWeightTotalR+PalletQtyTotalR*25</f>
        <v>0</v>
      </c>
      <c r="Y552" s="43"/>
      <c r="Z552" s="68"/>
      <c r="AA552" s="68"/>
    </row>
    <row r="553" spans="1:67" x14ac:dyDescent="0.2">
      <c r="A553" s="462"/>
      <c r="B553" s="462"/>
      <c r="C553" s="462"/>
      <c r="D553" s="462"/>
      <c r="E553" s="462"/>
      <c r="F553" s="462"/>
      <c r="G553" s="462"/>
      <c r="H553" s="462"/>
      <c r="I553" s="462"/>
      <c r="J553" s="462"/>
      <c r="K553" s="462"/>
      <c r="L553" s="462"/>
      <c r="M553" s="462"/>
      <c r="N553" s="775"/>
      <c r="O553" s="772" t="s">
        <v>40</v>
      </c>
      <c r="P553" s="773"/>
      <c r="Q553" s="773"/>
      <c r="R553" s="773"/>
      <c r="S553" s="773"/>
      <c r="T553" s="773"/>
      <c r="U553" s="774"/>
      <c r="V553" s="43" t="s">
        <v>23</v>
      </c>
      <c r="W553" s="44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0</v>
      </c>
      <c r="X553" s="44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0</v>
      </c>
      <c r="Y553" s="43"/>
      <c r="Z553" s="68"/>
      <c r="AA553" s="68"/>
    </row>
    <row r="554" spans="1:67" ht="14.25" x14ac:dyDescent="0.2">
      <c r="A554" s="462"/>
      <c r="B554" s="462"/>
      <c r="C554" s="462"/>
      <c r="D554" s="462"/>
      <c r="E554" s="462"/>
      <c r="F554" s="462"/>
      <c r="G554" s="462"/>
      <c r="H554" s="462"/>
      <c r="I554" s="462"/>
      <c r="J554" s="462"/>
      <c r="K554" s="462"/>
      <c r="L554" s="462"/>
      <c r="M554" s="462"/>
      <c r="N554" s="775"/>
      <c r="O554" s="772" t="s">
        <v>41</v>
      </c>
      <c r="P554" s="773"/>
      <c r="Q554" s="773"/>
      <c r="R554" s="773"/>
      <c r="S554" s="773"/>
      <c r="T554" s="773"/>
      <c r="U554" s="774"/>
      <c r="V554" s="46" t="s">
        <v>54</v>
      </c>
      <c r="W554" s="43"/>
      <c r="X554" s="43"/>
      <c r="Y554" s="43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0</v>
      </c>
      <c r="Z554" s="68"/>
      <c r="AA554" s="68"/>
    </row>
    <row r="555" spans="1:67" ht="13.5" thickBot="1" x14ac:dyDescent="0.25"/>
    <row r="556" spans="1:67" ht="27" thickTop="1" thickBot="1" x14ac:dyDescent="0.25">
      <c r="A556" s="47" t="s">
        <v>9</v>
      </c>
      <c r="B556" s="79" t="s">
        <v>76</v>
      </c>
      <c r="C556" s="776" t="s">
        <v>116</v>
      </c>
      <c r="D556" s="776" t="s">
        <v>116</v>
      </c>
      <c r="E556" s="776" t="s">
        <v>116</v>
      </c>
      <c r="F556" s="776" t="s">
        <v>116</v>
      </c>
      <c r="G556" s="776" t="s">
        <v>246</v>
      </c>
      <c r="H556" s="776" t="s">
        <v>246</v>
      </c>
      <c r="I556" s="776" t="s">
        <v>246</v>
      </c>
      <c r="J556" s="776" t="s">
        <v>246</v>
      </c>
      <c r="K556" s="776" t="s">
        <v>246</v>
      </c>
      <c r="L556" s="776" t="s">
        <v>246</v>
      </c>
      <c r="M556" s="777"/>
      <c r="N556" s="776" t="s">
        <v>246</v>
      </c>
      <c r="O556" s="776" t="s">
        <v>246</v>
      </c>
      <c r="P556" s="776" t="s">
        <v>481</v>
      </c>
      <c r="Q556" s="776" t="s">
        <v>481</v>
      </c>
      <c r="R556" s="776" t="s">
        <v>544</v>
      </c>
      <c r="S556" s="776" t="s">
        <v>544</v>
      </c>
      <c r="T556" s="776" t="s">
        <v>544</v>
      </c>
      <c r="U556" s="776" t="s">
        <v>544</v>
      </c>
      <c r="V556" s="79" t="s">
        <v>657</v>
      </c>
      <c r="W556" s="79" t="s">
        <v>706</v>
      </c>
      <c r="AA556" s="61"/>
      <c r="AD556" s="1"/>
    </row>
    <row r="557" spans="1:67" ht="14.25" customHeight="1" thickTop="1" x14ac:dyDescent="0.2">
      <c r="A557" s="778" t="s">
        <v>10</v>
      </c>
      <c r="B557" s="776" t="s">
        <v>76</v>
      </c>
      <c r="C557" s="776" t="s">
        <v>117</v>
      </c>
      <c r="D557" s="776" t="s">
        <v>125</v>
      </c>
      <c r="E557" s="776" t="s">
        <v>116</v>
      </c>
      <c r="F557" s="776" t="s">
        <v>236</v>
      </c>
      <c r="G557" s="776" t="s">
        <v>247</v>
      </c>
      <c r="H557" s="776" t="s">
        <v>259</v>
      </c>
      <c r="I557" s="776" t="s">
        <v>276</v>
      </c>
      <c r="J557" s="776" t="s">
        <v>354</v>
      </c>
      <c r="K557" s="776" t="s">
        <v>373</v>
      </c>
      <c r="L557" s="776" t="s">
        <v>391</v>
      </c>
      <c r="M557" s="1"/>
      <c r="N557" s="776" t="s">
        <v>455</v>
      </c>
      <c r="O557" s="776" t="s">
        <v>470</v>
      </c>
      <c r="P557" s="776" t="s">
        <v>482</v>
      </c>
      <c r="Q557" s="776" t="s">
        <v>518</v>
      </c>
      <c r="R557" s="776" t="s">
        <v>545</v>
      </c>
      <c r="S557" s="776" t="s">
        <v>609</v>
      </c>
      <c r="T557" s="776" t="s">
        <v>641</v>
      </c>
      <c r="U557" s="776" t="s">
        <v>648</v>
      </c>
      <c r="V557" s="776" t="s">
        <v>657</v>
      </c>
      <c r="W557" s="776" t="s">
        <v>706</v>
      </c>
      <c r="AA557" s="61"/>
      <c r="AD557" s="1"/>
    </row>
    <row r="558" spans="1:67" ht="13.5" thickBot="1" x14ac:dyDescent="0.25">
      <c r="A558" s="779"/>
      <c r="B558" s="776"/>
      <c r="C558" s="776"/>
      <c r="D558" s="776"/>
      <c r="E558" s="776"/>
      <c r="F558" s="776"/>
      <c r="G558" s="776"/>
      <c r="H558" s="776"/>
      <c r="I558" s="776"/>
      <c r="J558" s="776"/>
      <c r="K558" s="776"/>
      <c r="L558" s="776"/>
      <c r="M558" s="1"/>
      <c r="N558" s="776"/>
      <c r="O558" s="776"/>
      <c r="P558" s="776"/>
      <c r="Q558" s="776"/>
      <c r="R558" s="776"/>
      <c r="S558" s="776"/>
      <c r="T558" s="776"/>
      <c r="U558" s="776"/>
      <c r="V558" s="776"/>
      <c r="W558" s="776"/>
      <c r="AA558" s="61"/>
      <c r="AD558" s="1"/>
    </row>
    <row r="559" spans="1:67" ht="18" thickTop="1" thickBot="1" x14ac:dyDescent="0.25">
      <c r="A559" s="47" t="s">
        <v>13</v>
      </c>
      <c r="B559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53">
        <f>IFERROR(X53*1,"0")+IFERROR(X54*1,"0")</f>
        <v>0</v>
      </c>
      <c r="D559" s="53">
        <f>IFERROR(X59*1,"0")+IFERROR(X60*1,"0")+IFERROR(X61*1,"0")+IFERROR(X62*1,"0")</f>
        <v>0</v>
      </c>
      <c r="E559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53">
        <f>IFERROR(X133*1,"0")+IFERROR(X134*1,"0")+IFERROR(X135*1,"0")+IFERROR(X136*1,"0")+IFERROR(X137*1,"0")</f>
        <v>0</v>
      </c>
      <c r="G559" s="53">
        <f>IFERROR(X143*1,"0")+IFERROR(X144*1,"0")+IFERROR(X145*1,"0")+IFERROR(X146*1,"0")</f>
        <v>0</v>
      </c>
      <c r="H559" s="53">
        <f>IFERROR(X151*1,"0")+IFERROR(X152*1,"0")+IFERROR(X153*1,"0")+IFERROR(X154*1,"0")+IFERROR(X155*1,"0")+IFERROR(X156*1,"0")+IFERROR(X157*1,"0")+IFERROR(X158*1,"0")</f>
        <v>0</v>
      </c>
      <c r="I559" s="53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53">
        <f>IFERROR(X213*1,"0")+IFERROR(X214*1,"0")+IFERROR(X215*1,"0")+IFERROR(X216*1,"0")+IFERROR(X217*1,"0")+IFERROR(X218*1,"0")+IFERROR(X219*1,"0")+IFERROR(X223*1,"0")+IFERROR(X224*1,"0")</f>
        <v>0</v>
      </c>
      <c r="K559" s="53">
        <f>IFERROR(X229*1,"0")+IFERROR(X230*1,"0")+IFERROR(X231*1,"0")+IFERROR(X232*1,"0")+IFERROR(X233*1,"0")+IFERROR(X234*1,"0")+IFERROR(X235*1,"0")+IFERROR(X236*1,"0")</f>
        <v>0</v>
      </c>
      <c r="L559" s="53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0</v>
      </c>
      <c r="M559" s="1"/>
      <c r="N559" s="53">
        <f>IFERROR(X287*1,"0")+IFERROR(X288*1,"0")+IFERROR(X289*1,"0")+IFERROR(X290*1,"0")+IFERROR(X291*1,"0")+IFERROR(X292*1,"0")+IFERROR(X293*1,"0")+IFERROR(X297*1,"0")</f>
        <v>0</v>
      </c>
      <c r="O559" s="53">
        <f>IFERROR(X302*1,"0")+IFERROR(X306*1,"0")+IFERROR(X307*1,"0")+IFERROR(X308*1,"0")+IFERROR(X312*1,"0")</f>
        <v>0</v>
      </c>
      <c r="P559" s="53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0</v>
      </c>
      <c r="Q559" s="53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0</v>
      </c>
      <c r="R559" s="53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0</v>
      </c>
      <c r="S559" s="53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53">
        <f>IFERROR(X452*1,"0")+IFERROR(X453*1,"0")+IFERROR(X454*1,"0")</f>
        <v>0</v>
      </c>
      <c r="U559" s="53">
        <f>IFERROR(X459*1,"0")+IFERROR(X460*1,"0")+IFERROR(X464*1,"0")</f>
        <v>0</v>
      </c>
      <c r="V559" s="53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W559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61"/>
      <c r="AD559" s="1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3">
    <mergeCell ref="S557:S558"/>
    <mergeCell ref="T557:T558"/>
    <mergeCell ref="U557:U558"/>
    <mergeCell ref="V557:V558"/>
    <mergeCell ref="W557:W558"/>
    <mergeCell ref="A557:A558"/>
    <mergeCell ref="B557:B558"/>
    <mergeCell ref="C557:C558"/>
    <mergeCell ref="D557:D558"/>
    <mergeCell ref="E557:E558"/>
    <mergeCell ref="F557:F558"/>
    <mergeCell ref="G557:G558"/>
    <mergeCell ref="H557:H558"/>
    <mergeCell ref="I557:I558"/>
    <mergeCell ref="J557:J558"/>
    <mergeCell ref="K557:K558"/>
    <mergeCell ref="L557:L558"/>
    <mergeCell ref="N557:N558"/>
    <mergeCell ref="O557:O558"/>
    <mergeCell ref="P557:P558"/>
    <mergeCell ref="Q557:Q558"/>
    <mergeCell ref="R557:R558"/>
    <mergeCell ref="D545:E545"/>
    <mergeCell ref="O545:S545"/>
    <mergeCell ref="D546:E546"/>
    <mergeCell ref="O546:S546"/>
    <mergeCell ref="O547:U547"/>
    <mergeCell ref="A547:N548"/>
    <mergeCell ref="O548:U548"/>
    <mergeCell ref="O549:U549"/>
    <mergeCell ref="A549:N554"/>
    <mergeCell ref="O550:U550"/>
    <mergeCell ref="O551:U551"/>
    <mergeCell ref="O552:U552"/>
    <mergeCell ref="O553:U553"/>
    <mergeCell ref="O554:U554"/>
    <mergeCell ref="C556:F556"/>
    <mergeCell ref="G556:O556"/>
    <mergeCell ref="P556:Q556"/>
    <mergeCell ref="R556:U556"/>
    <mergeCell ref="O534:U534"/>
    <mergeCell ref="A534:N535"/>
    <mergeCell ref="O535:U535"/>
    <mergeCell ref="A536:Y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D544:E544"/>
    <mergeCell ref="O544:S544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O481:U481"/>
    <mergeCell ref="A481:N482"/>
    <mergeCell ref="O482:U48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A468:Y468"/>
    <mergeCell ref="A469:Y469"/>
    <mergeCell ref="D470:E470"/>
    <mergeCell ref="O470:S470"/>
    <mergeCell ref="D471:E471"/>
    <mergeCell ref="O471:S471"/>
    <mergeCell ref="O448:U448"/>
    <mergeCell ref="A448:N449"/>
    <mergeCell ref="O449:U449"/>
    <mergeCell ref="A450:Y450"/>
    <mergeCell ref="A451:Y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A458:Y458"/>
    <mergeCell ref="D459:E459"/>
    <mergeCell ref="O459:S459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A376:Y376"/>
    <mergeCell ref="A377:Y377"/>
    <mergeCell ref="A378:Y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D386:E386"/>
    <mergeCell ref="O386:S386"/>
    <mergeCell ref="D366:E366"/>
    <mergeCell ref="O366:S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O374:U374"/>
    <mergeCell ref="A374:N375"/>
    <mergeCell ref="O375:U375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D360:E360"/>
    <mergeCell ref="O360:S360"/>
    <mergeCell ref="O361:U361"/>
    <mergeCell ref="A361:N362"/>
    <mergeCell ref="O362:U362"/>
    <mergeCell ref="A363:Y363"/>
    <mergeCell ref="D364:E364"/>
    <mergeCell ref="O364:S364"/>
    <mergeCell ref="D365:E365"/>
    <mergeCell ref="O365:S365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A350:Y350"/>
    <mergeCell ref="D351:E351"/>
    <mergeCell ref="O351:S351"/>
    <mergeCell ref="D352:E352"/>
    <mergeCell ref="O352:S352"/>
    <mergeCell ref="D353:E353"/>
    <mergeCell ref="O353:S353"/>
    <mergeCell ref="D354:E354"/>
    <mergeCell ref="O354:S354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O330:U330"/>
    <mergeCell ref="A330:N331"/>
    <mergeCell ref="O331:U331"/>
    <mergeCell ref="A332:Y332"/>
    <mergeCell ref="D333:E333"/>
    <mergeCell ref="O333:S333"/>
    <mergeCell ref="O313:U313"/>
    <mergeCell ref="A313:N314"/>
    <mergeCell ref="O314:U314"/>
    <mergeCell ref="A315:Y315"/>
    <mergeCell ref="A316:Y316"/>
    <mergeCell ref="A317:Y317"/>
    <mergeCell ref="D318:E318"/>
    <mergeCell ref="O318:S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291:E291"/>
    <mergeCell ref="O291:S291"/>
    <mergeCell ref="D292:E292"/>
    <mergeCell ref="O292:S292"/>
    <mergeCell ref="D293:E293"/>
    <mergeCell ref="O293:S293"/>
    <mergeCell ref="O294:U294"/>
    <mergeCell ref="A294:N295"/>
    <mergeCell ref="O295:U295"/>
    <mergeCell ref="A296:Y296"/>
    <mergeCell ref="D297:E297"/>
    <mergeCell ref="O297:S297"/>
    <mergeCell ref="O298:U298"/>
    <mergeCell ref="A298:N299"/>
    <mergeCell ref="O299:U299"/>
    <mergeCell ref="A300:Y300"/>
    <mergeCell ref="A301:Y301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A286:Y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O265:U265"/>
    <mergeCell ref="A265:N266"/>
    <mergeCell ref="O266:U266"/>
    <mergeCell ref="A267:Y267"/>
    <mergeCell ref="D268:E268"/>
    <mergeCell ref="O268:S268"/>
    <mergeCell ref="D269:E269"/>
    <mergeCell ref="O269:S269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A239:Y239"/>
    <mergeCell ref="A240:Y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O237:U237"/>
    <mergeCell ref="A237:N238"/>
    <mergeCell ref="O238:U23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D127:E127"/>
    <mergeCell ref="O127:S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O87:U87"/>
    <mergeCell ref="A87:N88"/>
    <mergeCell ref="O88:U88"/>
    <mergeCell ref="A89:Y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8" spans="2:8" x14ac:dyDescent="0.2">
      <c r="B8" s="54" t="s">
        <v>789</v>
      </c>
      <c r="C8" s="54" t="s">
        <v>790</v>
      </c>
      <c r="D8" s="54" t="s">
        <v>791</v>
      </c>
      <c r="E8" s="54" t="s">
        <v>48</v>
      </c>
    </row>
    <row r="9" spans="2:8" x14ac:dyDescent="0.2">
      <c r="B9" s="54" t="s">
        <v>792</v>
      </c>
      <c r="C9" s="54" t="s">
        <v>793</v>
      </c>
      <c r="D9" s="54" t="s">
        <v>794</v>
      </c>
      <c r="E9" s="54" t="s">
        <v>48</v>
      </c>
    </row>
    <row r="10" spans="2:8" x14ac:dyDescent="0.2">
      <c r="B10" s="54" t="s">
        <v>795</v>
      </c>
      <c r="C10" s="54" t="s">
        <v>796</v>
      </c>
      <c r="D10" s="54" t="s">
        <v>797</v>
      </c>
      <c r="E10" s="54" t="s">
        <v>48</v>
      </c>
    </row>
    <row r="12" spans="2:8" x14ac:dyDescent="0.2">
      <c r="B12" s="54" t="s">
        <v>798</v>
      </c>
      <c r="C12" s="54" t="s">
        <v>784</v>
      </c>
      <c r="D12" s="54" t="s">
        <v>48</v>
      </c>
      <c r="E12" s="54" t="s">
        <v>48</v>
      </c>
    </row>
    <row r="14" spans="2:8" x14ac:dyDescent="0.2">
      <c r="B14" s="54" t="s">
        <v>799</v>
      </c>
      <c r="C14" s="54" t="s">
        <v>787</v>
      </c>
      <c r="D14" s="54" t="s">
        <v>48</v>
      </c>
      <c r="E14" s="54" t="s">
        <v>48</v>
      </c>
    </row>
    <row r="16" spans="2:8" x14ac:dyDescent="0.2">
      <c r="B16" s="54" t="s">
        <v>800</v>
      </c>
      <c r="C16" s="54" t="s">
        <v>790</v>
      </c>
      <c r="D16" s="54" t="s">
        <v>48</v>
      </c>
      <c r="E16" s="54" t="s">
        <v>48</v>
      </c>
    </row>
    <row r="18" spans="2:5" x14ac:dyDescent="0.2">
      <c r="B18" s="54" t="s">
        <v>801</v>
      </c>
      <c r="C18" s="54" t="s">
        <v>793</v>
      </c>
      <c r="D18" s="54" t="s">
        <v>48</v>
      </c>
      <c r="E18" s="54" t="s">
        <v>48</v>
      </c>
    </row>
    <row r="20" spans="2:5" x14ac:dyDescent="0.2">
      <c r="B20" s="54" t="s">
        <v>802</v>
      </c>
      <c r="C20" s="54" t="s">
        <v>796</v>
      </c>
      <c r="D20" s="54" t="s">
        <v>48</v>
      </c>
      <c r="E20" s="54" t="s">
        <v>48</v>
      </c>
    </row>
    <row r="22" spans="2:5" x14ac:dyDescent="0.2">
      <c r="B22" s="54" t="s">
        <v>803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813</v>
      </c>
      <c r="C32" s="54" t="s">
        <v>48</v>
      </c>
      <c r="D32" s="54" t="s">
        <v>48</v>
      </c>
      <c r="E32" s="54" t="s">
        <v>48</v>
      </c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2024-07-17T14:30:27Z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