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1D9F0877-C394-4F04-BB39-5A440DF39B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O553" i="2" s="1"/>
  <c r="BN552" i="2"/>
  <c r="BL552" i="2"/>
  <c r="X552" i="2"/>
  <c r="BO552" i="2" s="1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BN543" i="2"/>
  <c r="BL543" i="2"/>
  <c r="X543" i="2"/>
  <c r="BO543" i="2" s="1"/>
  <c r="BN542" i="2"/>
  <c r="BL542" i="2"/>
  <c r="X542" i="2"/>
  <c r="W540" i="2"/>
  <c r="W539" i="2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M536" i="2" s="1"/>
  <c r="BN535" i="2"/>
  <c r="BL535" i="2"/>
  <c r="Y535" i="2"/>
  <c r="X535" i="2"/>
  <c r="BM535" i="2" s="1"/>
  <c r="BO534" i="2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M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X531" i="2" s="1"/>
  <c r="W524" i="2"/>
  <c r="W523" i="2"/>
  <c r="BN522" i="2"/>
  <c r="BL522" i="2"/>
  <c r="X522" i="2"/>
  <c r="Y522" i="2" s="1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W510" i="2"/>
  <c r="W509" i="2"/>
  <c r="BN508" i="2"/>
  <c r="BL508" i="2"/>
  <c r="X508" i="2"/>
  <c r="X510" i="2" s="1"/>
  <c r="O508" i="2"/>
  <c r="W506" i="2"/>
  <c r="W505" i="2"/>
  <c r="BN504" i="2"/>
  <c r="BL504" i="2"/>
  <c r="X504" i="2"/>
  <c r="BO504" i="2" s="1"/>
  <c r="O504" i="2"/>
  <c r="BN503" i="2"/>
  <c r="BL503" i="2"/>
  <c r="X503" i="2"/>
  <c r="Y503" i="2" s="1"/>
  <c r="O503" i="2"/>
  <c r="BN502" i="2"/>
  <c r="BL502" i="2"/>
  <c r="X502" i="2"/>
  <c r="BO502" i="2" s="1"/>
  <c r="O502" i="2"/>
  <c r="W500" i="2"/>
  <c r="W499" i="2"/>
  <c r="BN498" i="2"/>
  <c r="BL498" i="2"/>
  <c r="X498" i="2"/>
  <c r="BO498" i="2" s="1"/>
  <c r="O498" i="2"/>
  <c r="BN497" i="2"/>
  <c r="BL497" i="2"/>
  <c r="Y497" i="2"/>
  <c r="X497" i="2"/>
  <c r="BM497" i="2" s="1"/>
  <c r="O497" i="2"/>
  <c r="BN496" i="2"/>
  <c r="BL496" i="2"/>
  <c r="X496" i="2"/>
  <c r="BM496" i="2" s="1"/>
  <c r="O496" i="2"/>
  <c r="BN495" i="2"/>
  <c r="BL495" i="2"/>
  <c r="X495" i="2"/>
  <c r="O495" i="2"/>
  <c r="BN494" i="2"/>
  <c r="BL494" i="2"/>
  <c r="X494" i="2"/>
  <c r="BO494" i="2" s="1"/>
  <c r="O494" i="2"/>
  <c r="BN493" i="2"/>
  <c r="BL493" i="2"/>
  <c r="X493" i="2"/>
  <c r="O493" i="2"/>
  <c r="W491" i="2"/>
  <c r="W490" i="2"/>
  <c r="BN489" i="2"/>
  <c r="BL489" i="2"/>
  <c r="X489" i="2"/>
  <c r="BO489" i="2" s="1"/>
  <c r="O489" i="2"/>
  <c r="BN488" i="2"/>
  <c r="BL488" i="2"/>
  <c r="X488" i="2"/>
  <c r="BM488" i="2" s="1"/>
  <c r="O488" i="2"/>
  <c r="W486" i="2"/>
  <c r="W485" i="2"/>
  <c r="BN484" i="2"/>
  <c r="BL484" i="2"/>
  <c r="X484" i="2"/>
  <c r="BM484" i="2" s="1"/>
  <c r="O484" i="2"/>
  <c r="BN483" i="2"/>
  <c r="BL483" i="2"/>
  <c r="X483" i="2"/>
  <c r="BM483" i="2" s="1"/>
  <c r="O483" i="2"/>
  <c r="BN482" i="2"/>
  <c r="BL482" i="2"/>
  <c r="X482" i="2"/>
  <c r="BO482" i="2" s="1"/>
  <c r="O482" i="2"/>
  <c r="BN481" i="2"/>
  <c r="BL481" i="2"/>
  <c r="X481" i="2"/>
  <c r="BO481" i="2" s="1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BO478" i="2" s="1"/>
  <c r="O478" i="2"/>
  <c r="BN477" i="2"/>
  <c r="BL477" i="2"/>
  <c r="X477" i="2"/>
  <c r="BM477" i="2" s="1"/>
  <c r="O477" i="2"/>
  <c r="BN476" i="2"/>
  <c r="BL476" i="2"/>
  <c r="X476" i="2"/>
  <c r="BM476" i="2" s="1"/>
  <c r="O476" i="2"/>
  <c r="BN475" i="2"/>
  <c r="BL475" i="2"/>
  <c r="X475" i="2"/>
  <c r="O475" i="2"/>
  <c r="BO474" i="2"/>
  <c r="BN474" i="2"/>
  <c r="BM474" i="2"/>
  <c r="BL474" i="2"/>
  <c r="Y474" i="2"/>
  <c r="X474" i="2"/>
  <c r="O474" i="2"/>
  <c r="BN473" i="2"/>
  <c r="BL473" i="2"/>
  <c r="X473" i="2"/>
  <c r="O473" i="2"/>
  <c r="W469" i="2"/>
  <c r="W468" i="2"/>
  <c r="BN467" i="2"/>
  <c r="BL467" i="2"/>
  <c r="X467" i="2"/>
  <c r="X468" i="2" s="1"/>
  <c r="X465" i="2"/>
  <c r="W465" i="2"/>
  <c r="X464" i="2"/>
  <c r="W464" i="2"/>
  <c r="BO463" i="2"/>
  <c r="BN463" i="2"/>
  <c r="BM463" i="2"/>
  <c r="BL463" i="2"/>
  <c r="Y463" i="2"/>
  <c r="Y464" i="2" s="1"/>
  <c r="X463" i="2"/>
  <c r="V566" i="2" s="1"/>
  <c r="O463" i="2"/>
  <c r="W460" i="2"/>
  <c r="W459" i="2"/>
  <c r="BN458" i="2"/>
  <c r="BL458" i="2"/>
  <c r="X458" i="2"/>
  <c r="BM458" i="2" s="1"/>
  <c r="O458" i="2"/>
  <c r="BN457" i="2"/>
  <c r="BL457" i="2"/>
  <c r="X457" i="2"/>
  <c r="Y457" i="2" s="1"/>
  <c r="O457" i="2"/>
  <c r="BN456" i="2"/>
  <c r="BM456" i="2"/>
  <c r="BL456" i="2"/>
  <c r="Y456" i="2"/>
  <c r="X456" i="2"/>
  <c r="O456" i="2"/>
  <c r="W453" i="2"/>
  <c r="W452" i="2"/>
  <c r="BN451" i="2"/>
  <c r="BM451" i="2"/>
  <c r="BL451" i="2"/>
  <c r="Y451" i="2"/>
  <c r="Y452" i="2" s="1"/>
  <c r="X451" i="2"/>
  <c r="BO451" i="2" s="1"/>
  <c r="O451" i="2"/>
  <c r="W449" i="2"/>
  <c r="W448" i="2"/>
  <c r="BN447" i="2"/>
  <c r="BM447" i="2"/>
  <c r="BL447" i="2"/>
  <c r="Y447" i="2"/>
  <c r="Y448" i="2" s="1"/>
  <c r="X447" i="2"/>
  <c r="BO447" i="2" s="1"/>
  <c r="O447" i="2"/>
  <c r="W445" i="2"/>
  <c r="W444" i="2"/>
  <c r="BN443" i="2"/>
  <c r="BM443" i="2"/>
  <c r="BL443" i="2"/>
  <c r="Y443" i="2"/>
  <c r="X443" i="2"/>
  <c r="BO443" i="2" s="1"/>
  <c r="O443" i="2"/>
  <c r="BN442" i="2"/>
  <c r="BL442" i="2"/>
  <c r="X442" i="2"/>
  <c r="BM442" i="2" s="1"/>
  <c r="O442" i="2"/>
  <c r="W440" i="2"/>
  <c r="W439" i="2"/>
  <c r="BN438" i="2"/>
  <c r="BL438" i="2"/>
  <c r="X438" i="2"/>
  <c r="BM438" i="2" s="1"/>
  <c r="O438" i="2"/>
  <c r="BN437" i="2"/>
  <c r="BL437" i="2"/>
  <c r="X437" i="2"/>
  <c r="BM437" i="2" s="1"/>
  <c r="O437" i="2"/>
  <c r="BN436" i="2"/>
  <c r="BL436" i="2"/>
  <c r="X436" i="2"/>
  <c r="O436" i="2"/>
  <c r="BN435" i="2"/>
  <c r="BL435" i="2"/>
  <c r="X435" i="2"/>
  <c r="BO435" i="2" s="1"/>
  <c r="O435" i="2"/>
  <c r="BN434" i="2"/>
  <c r="BL434" i="2"/>
  <c r="X434" i="2"/>
  <c r="BO434" i="2" s="1"/>
  <c r="O434" i="2"/>
  <c r="BN433" i="2"/>
  <c r="BL433" i="2"/>
  <c r="X433" i="2"/>
  <c r="BM433" i="2" s="1"/>
  <c r="O433" i="2"/>
  <c r="W431" i="2"/>
  <c r="W430" i="2"/>
  <c r="BN429" i="2"/>
  <c r="BL429" i="2"/>
  <c r="X429" i="2"/>
  <c r="BM429" i="2" s="1"/>
  <c r="O429" i="2"/>
  <c r="BO428" i="2"/>
  <c r="BN428" i="2"/>
  <c r="BL428" i="2"/>
  <c r="X428" i="2"/>
  <c r="O428" i="2"/>
  <c r="W425" i="2"/>
  <c r="W424" i="2"/>
  <c r="BN423" i="2"/>
  <c r="BL423" i="2"/>
  <c r="X423" i="2"/>
  <c r="BM423" i="2" s="1"/>
  <c r="O423" i="2"/>
  <c r="BN422" i="2"/>
  <c r="BL422" i="2"/>
  <c r="X422" i="2"/>
  <c r="BO422" i="2" s="1"/>
  <c r="O422" i="2"/>
  <c r="BN421" i="2"/>
  <c r="BL421" i="2"/>
  <c r="X421" i="2"/>
  <c r="Y421" i="2" s="1"/>
  <c r="O421" i="2"/>
  <c r="W419" i="2"/>
  <c r="W418" i="2"/>
  <c r="BN417" i="2"/>
  <c r="BL417" i="2"/>
  <c r="X417" i="2"/>
  <c r="X419" i="2" s="1"/>
  <c r="O417" i="2"/>
  <c r="W415" i="2"/>
  <c r="W414" i="2"/>
  <c r="BN413" i="2"/>
  <c r="BL413" i="2"/>
  <c r="X413" i="2"/>
  <c r="BO413" i="2" s="1"/>
  <c r="O413" i="2"/>
  <c r="BN412" i="2"/>
  <c r="BL412" i="2"/>
  <c r="X412" i="2"/>
  <c r="BM412" i="2" s="1"/>
  <c r="O412" i="2"/>
  <c r="BN411" i="2"/>
  <c r="BL411" i="2"/>
  <c r="X411" i="2"/>
  <c r="Y411" i="2" s="1"/>
  <c r="O411" i="2"/>
  <c r="W409" i="2"/>
  <c r="W408" i="2"/>
  <c r="BN407" i="2"/>
  <c r="BL407" i="2"/>
  <c r="X407" i="2"/>
  <c r="Y407" i="2" s="1"/>
  <c r="O407" i="2"/>
  <c r="BN406" i="2"/>
  <c r="BL406" i="2"/>
  <c r="X406" i="2"/>
  <c r="BO406" i="2" s="1"/>
  <c r="O406" i="2"/>
  <c r="BN405" i="2"/>
  <c r="BL405" i="2"/>
  <c r="Y405" i="2"/>
  <c r="X405" i="2"/>
  <c r="BM405" i="2" s="1"/>
  <c r="O405" i="2"/>
  <c r="BN404" i="2"/>
  <c r="BL404" i="2"/>
  <c r="X404" i="2"/>
  <c r="BM404" i="2" s="1"/>
  <c r="O404" i="2"/>
  <c r="BN403" i="2"/>
  <c r="BL403" i="2"/>
  <c r="X403" i="2"/>
  <c r="O403" i="2"/>
  <c r="BN402" i="2"/>
  <c r="BL402" i="2"/>
  <c r="X402" i="2"/>
  <c r="BO402" i="2" s="1"/>
  <c r="O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BO397" i="2" s="1"/>
  <c r="O397" i="2"/>
  <c r="BN396" i="2"/>
  <c r="BL396" i="2"/>
  <c r="X396" i="2"/>
  <c r="BM396" i="2" s="1"/>
  <c r="O396" i="2"/>
  <c r="BN395" i="2"/>
  <c r="BL395" i="2"/>
  <c r="X395" i="2"/>
  <c r="Y395" i="2" s="1"/>
  <c r="O395" i="2"/>
  <c r="W393" i="2"/>
  <c r="W392" i="2"/>
  <c r="BN391" i="2"/>
  <c r="BL391" i="2"/>
  <c r="X391" i="2"/>
  <c r="Y391" i="2" s="1"/>
  <c r="O391" i="2"/>
  <c r="BN390" i="2"/>
  <c r="BL390" i="2"/>
  <c r="X390" i="2"/>
  <c r="X393" i="2" s="1"/>
  <c r="O390" i="2"/>
  <c r="W386" i="2"/>
  <c r="W385" i="2"/>
  <c r="BN384" i="2"/>
  <c r="BL384" i="2"/>
  <c r="X384" i="2"/>
  <c r="BO384" i="2" s="1"/>
  <c r="BN383" i="2"/>
  <c r="BL383" i="2"/>
  <c r="X383" i="2"/>
  <c r="BM383" i="2" s="1"/>
  <c r="O383" i="2"/>
  <c r="W381" i="2"/>
  <c r="W380" i="2"/>
  <c r="BN379" i="2"/>
  <c r="BL379" i="2"/>
  <c r="X379" i="2"/>
  <c r="BM379" i="2" s="1"/>
  <c r="O379" i="2"/>
  <c r="BN378" i="2"/>
  <c r="BL378" i="2"/>
  <c r="X378" i="2"/>
  <c r="BM378" i="2" s="1"/>
  <c r="O378" i="2"/>
  <c r="BN377" i="2"/>
  <c r="BL377" i="2"/>
  <c r="X377" i="2"/>
  <c r="BO377" i="2" s="1"/>
  <c r="O377" i="2"/>
  <c r="BN376" i="2"/>
  <c r="BL376" i="2"/>
  <c r="X376" i="2"/>
  <c r="BO376" i="2" s="1"/>
  <c r="BN375" i="2"/>
  <c r="BL375" i="2"/>
  <c r="X375" i="2"/>
  <c r="O375" i="2"/>
  <c r="W373" i="2"/>
  <c r="W372" i="2"/>
  <c r="BN371" i="2"/>
  <c r="BL371" i="2"/>
  <c r="X371" i="2"/>
  <c r="BN370" i="2"/>
  <c r="BL370" i="2"/>
  <c r="X370" i="2"/>
  <c r="BO370" i="2" s="1"/>
  <c r="O370" i="2"/>
  <c r="BN369" i="2"/>
  <c r="BL369" i="2"/>
  <c r="X369" i="2"/>
  <c r="BM369" i="2" s="1"/>
  <c r="BN368" i="2"/>
  <c r="BL368" i="2"/>
  <c r="X368" i="2"/>
  <c r="BO368" i="2" s="1"/>
  <c r="O368" i="2"/>
  <c r="W366" i="2"/>
  <c r="W365" i="2"/>
  <c r="BN364" i="2"/>
  <c r="BL364" i="2"/>
  <c r="X364" i="2"/>
  <c r="BO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W359" i="2"/>
  <c r="W358" i="2"/>
  <c r="BN357" i="2"/>
  <c r="BL357" i="2"/>
  <c r="X357" i="2"/>
  <c r="BM357" i="2" s="1"/>
  <c r="O357" i="2"/>
  <c r="BN356" i="2"/>
  <c r="BL356" i="2"/>
  <c r="X356" i="2"/>
  <c r="BM356" i="2" s="1"/>
  <c r="W354" i="2"/>
  <c r="W353" i="2"/>
  <c r="BN352" i="2"/>
  <c r="BL352" i="2"/>
  <c r="X352" i="2"/>
  <c r="BO352" i="2" s="1"/>
  <c r="BN351" i="2"/>
  <c r="BL351" i="2"/>
  <c r="X351" i="2"/>
  <c r="BM351" i="2" s="1"/>
  <c r="O351" i="2"/>
  <c r="BN350" i="2"/>
  <c r="BL350" i="2"/>
  <c r="X350" i="2"/>
  <c r="BN349" i="2"/>
  <c r="BL349" i="2"/>
  <c r="X349" i="2"/>
  <c r="BM349" i="2" s="1"/>
  <c r="O349" i="2"/>
  <c r="W347" i="2"/>
  <c r="W346" i="2"/>
  <c r="BN345" i="2"/>
  <c r="BL345" i="2"/>
  <c r="X345" i="2"/>
  <c r="BM345" i="2" s="1"/>
  <c r="O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X347" i="2" s="1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Y336" i="2" s="1"/>
  <c r="BN335" i="2"/>
  <c r="BL335" i="2"/>
  <c r="X335" i="2"/>
  <c r="BO335" i="2" s="1"/>
  <c r="BN334" i="2"/>
  <c r="BL334" i="2"/>
  <c r="X334" i="2"/>
  <c r="Y334" i="2" s="1"/>
  <c r="BN333" i="2"/>
  <c r="BL333" i="2"/>
  <c r="X333" i="2"/>
  <c r="BO333" i="2" s="1"/>
  <c r="O333" i="2"/>
  <c r="BN332" i="2"/>
  <c r="BL332" i="2"/>
  <c r="X332" i="2"/>
  <c r="BM332" i="2" s="1"/>
  <c r="BN331" i="2"/>
  <c r="BL331" i="2"/>
  <c r="X331" i="2"/>
  <c r="BO331" i="2" s="1"/>
  <c r="BN330" i="2"/>
  <c r="BL330" i="2"/>
  <c r="X330" i="2"/>
  <c r="BM330" i="2" s="1"/>
  <c r="BN329" i="2"/>
  <c r="BL329" i="2"/>
  <c r="X329" i="2"/>
  <c r="BO329" i="2" s="1"/>
  <c r="BN328" i="2"/>
  <c r="BL328" i="2"/>
  <c r="X328" i="2"/>
  <c r="BM328" i="2" s="1"/>
  <c r="W324" i="2"/>
  <c r="W323" i="2"/>
  <c r="BN322" i="2"/>
  <c r="BL322" i="2"/>
  <c r="X322" i="2"/>
  <c r="Y322" i="2" s="1"/>
  <c r="Y323" i="2" s="1"/>
  <c r="O322" i="2"/>
  <c r="W320" i="2"/>
  <c r="W319" i="2"/>
  <c r="BN318" i="2"/>
  <c r="BL318" i="2"/>
  <c r="X318" i="2"/>
  <c r="Y318" i="2" s="1"/>
  <c r="Y319" i="2" s="1"/>
  <c r="O318" i="2"/>
  <c r="W316" i="2"/>
  <c r="W315" i="2"/>
  <c r="BN314" i="2"/>
  <c r="BL314" i="2"/>
  <c r="X314" i="2"/>
  <c r="Y314" i="2" s="1"/>
  <c r="O314" i="2"/>
  <c r="BN313" i="2"/>
  <c r="BL313" i="2"/>
  <c r="X313" i="2"/>
  <c r="BO313" i="2" s="1"/>
  <c r="O313" i="2"/>
  <c r="BN312" i="2"/>
  <c r="BL312" i="2"/>
  <c r="X312" i="2"/>
  <c r="BM312" i="2" s="1"/>
  <c r="O312" i="2"/>
  <c r="W310" i="2"/>
  <c r="W309" i="2"/>
  <c r="BN308" i="2"/>
  <c r="BL308" i="2"/>
  <c r="X308" i="2"/>
  <c r="O308" i="2"/>
  <c r="W305" i="2"/>
  <c r="W304" i="2"/>
  <c r="BN303" i="2"/>
  <c r="BL303" i="2"/>
  <c r="X303" i="2"/>
  <c r="BM303" i="2" s="1"/>
  <c r="O303" i="2"/>
  <c r="BN302" i="2"/>
  <c r="BL302" i="2"/>
  <c r="X302" i="2"/>
  <c r="O302" i="2"/>
  <c r="W300" i="2"/>
  <c r="W299" i="2"/>
  <c r="BN298" i="2"/>
  <c r="BL298" i="2"/>
  <c r="X298" i="2"/>
  <c r="BM298" i="2" s="1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O293" i="2"/>
  <c r="BN293" i="2"/>
  <c r="BL293" i="2"/>
  <c r="X293" i="2"/>
  <c r="BM293" i="2" s="1"/>
  <c r="O293" i="2"/>
  <c r="BN292" i="2"/>
  <c r="BL292" i="2"/>
  <c r="X292" i="2"/>
  <c r="O292" i="2"/>
  <c r="W289" i="2"/>
  <c r="W288" i="2"/>
  <c r="BN287" i="2"/>
  <c r="BL287" i="2"/>
  <c r="X287" i="2"/>
  <c r="O287" i="2"/>
  <c r="BN286" i="2"/>
  <c r="BL286" i="2"/>
  <c r="X286" i="2"/>
  <c r="O286" i="2"/>
  <c r="BN285" i="2"/>
  <c r="BL285" i="2"/>
  <c r="X285" i="2"/>
  <c r="BO285" i="2" s="1"/>
  <c r="O285" i="2"/>
  <c r="W283" i="2"/>
  <c r="W282" i="2"/>
  <c r="BN281" i="2"/>
  <c r="BL281" i="2"/>
  <c r="X281" i="2"/>
  <c r="BO281" i="2" s="1"/>
  <c r="O281" i="2"/>
  <c r="BN280" i="2"/>
  <c r="BL280" i="2"/>
  <c r="X280" i="2"/>
  <c r="Y280" i="2" s="1"/>
  <c r="BN279" i="2"/>
  <c r="BL279" i="2"/>
  <c r="X279" i="2"/>
  <c r="W277" i="2"/>
  <c r="W276" i="2"/>
  <c r="BN275" i="2"/>
  <c r="BL275" i="2"/>
  <c r="X275" i="2"/>
  <c r="BM275" i="2" s="1"/>
  <c r="O275" i="2"/>
  <c r="BN274" i="2"/>
  <c r="BL274" i="2"/>
  <c r="X274" i="2"/>
  <c r="Y274" i="2" s="1"/>
  <c r="O274" i="2"/>
  <c r="BN273" i="2"/>
  <c r="BL273" i="2"/>
  <c r="X273" i="2"/>
  <c r="BN272" i="2"/>
  <c r="BL272" i="2"/>
  <c r="X272" i="2"/>
  <c r="O272" i="2"/>
  <c r="W270" i="2"/>
  <c r="W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Y263" i="2" s="1"/>
  <c r="O263" i="2"/>
  <c r="BN262" i="2"/>
  <c r="BL262" i="2"/>
  <c r="X262" i="2"/>
  <c r="O262" i="2"/>
  <c r="BO261" i="2"/>
  <c r="BN261" i="2"/>
  <c r="BM261" i="2"/>
  <c r="BL261" i="2"/>
  <c r="Y261" i="2"/>
  <c r="X261" i="2"/>
  <c r="O261" i="2"/>
  <c r="BN260" i="2"/>
  <c r="BL260" i="2"/>
  <c r="X260" i="2"/>
  <c r="Y260" i="2" s="1"/>
  <c r="O260" i="2"/>
  <c r="BN259" i="2"/>
  <c r="BL259" i="2"/>
  <c r="X259" i="2"/>
  <c r="O259" i="2"/>
  <c r="W257" i="2"/>
  <c r="W256" i="2"/>
  <c r="BN255" i="2"/>
  <c r="BL255" i="2"/>
  <c r="X255" i="2"/>
  <c r="O255" i="2"/>
  <c r="BN254" i="2"/>
  <c r="BL254" i="2"/>
  <c r="X254" i="2"/>
  <c r="O254" i="2"/>
  <c r="BN253" i="2"/>
  <c r="BL253" i="2"/>
  <c r="X253" i="2"/>
  <c r="BM253" i="2" s="1"/>
  <c r="O253" i="2"/>
  <c r="BN252" i="2"/>
  <c r="BL252" i="2"/>
  <c r="X252" i="2"/>
  <c r="BM252" i="2" s="1"/>
  <c r="O252" i="2"/>
  <c r="W250" i="2"/>
  <c r="W249" i="2"/>
  <c r="BN248" i="2"/>
  <c r="BL248" i="2"/>
  <c r="X248" i="2"/>
  <c r="BM248" i="2" s="1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BM244" i="2" s="1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N237" i="2"/>
  <c r="BL237" i="2"/>
  <c r="X237" i="2"/>
  <c r="BM237" i="2" s="1"/>
  <c r="BN236" i="2"/>
  <c r="BL236" i="2"/>
  <c r="X236" i="2"/>
  <c r="BO236" i="2" s="1"/>
  <c r="W233" i="2"/>
  <c r="W232" i="2"/>
  <c r="BN231" i="2"/>
  <c r="BL231" i="2"/>
  <c r="X231" i="2"/>
  <c r="BO231" i="2" s="1"/>
  <c r="O231" i="2"/>
  <c r="BN230" i="2"/>
  <c r="BL230" i="2"/>
  <c r="X230" i="2"/>
  <c r="BM230" i="2" s="1"/>
  <c r="O230" i="2"/>
  <c r="BN229" i="2"/>
  <c r="BL229" i="2"/>
  <c r="X229" i="2"/>
  <c r="Y229" i="2" s="1"/>
  <c r="O229" i="2"/>
  <c r="BN228" i="2"/>
  <c r="BL228" i="2"/>
  <c r="X228" i="2"/>
  <c r="O228" i="2"/>
  <c r="BN227" i="2"/>
  <c r="BL227" i="2"/>
  <c r="X227" i="2"/>
  <c r="BO227" i="2" s="1"/>
  <c r="O227" i="2"/>
  <c r="BN226" i="2"/>
  <c r="BL226" i="2"/>
  <c r="X226" i="2"/>
  <c r="O226" i="2"/>
  <c r="W223" i="2"/>
  <c r="W222" i="2"/>
  <c r="BN221" i="2"/>
  <c r="BL221" i="2"/>
  <c r="X221" i="2"/>
  <c r="Y221" i="2" s="1"/>
  <c r="O221" i="2"/>
  <c r="BN220" i="2"/>
  <c r="BL220" i="2"/>
  <c r="X220" i="2"/>
  <c r="BN219" i="2"/>
  <c r="BL219" i="2"/>
  <c r="X219" i="2"/>
  <c r="Y219" i="2" s="1"/>
  <c r="O219" i="2"/>
  <c r="W217" i="2"/>
  <c r="W216" i="2"/>
  <c r="BN215" i="2"/>
  <c r="BL215" i="2"/>
  <c r="X215" i="2"/>
  <c r="O215" i="2"/>
  <c r="BN214" i="2"/>
  <c r="BL214" i="2"/>
  <c r="X214" i="2"/>
  <c r="BO214" i="2" s="1"/>
  <c r="O214" i="2"/>
  <c r="BN213" i="2"/>
  <c r="BL213" i="2"/>
  <c r="X213" i="2"/>
  <c r="Y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BO203" i="2" s="1"/>
  <c r="BN202" i="2"/>
  <c r="BL202" i="2"/>
  <c r="X202" i="2"/>
  <c r="O202" i="2"/>
  <c r="BN201" i="2"/>
  <c r="BL201" i="2"/>
  <c r="X201" i="2"/>
  <c r="BO201" i="2" s="1"/>
  <c r="O201" i="2"/>
  <c r="W199" i="2"/>
  <c r="W198" i="2"/>
  <c r="BN197" i="2"/>
  <c r="BL197" i="2"/>
  <c r="X197" i="2"/>
  <c r="O197" i="2"/>
  <c r="BN196" i="2"/>
  <c r="BL196" i="2"/>
  <c r="X196" i="2"/>
  <c r="BM196" i="2" s="1"/>
  <c r="BN195" i="2"/>
  <c r="BL195" i="2"/>
  <c r="X195" i="2"/>
  <c r="Y195" i="2" s="1"/>
  <c r="BN194" i="2"/>
  <c r="BL194" i="2"/>
  <c r="X194" i="2"/>
  <c r="BN193" i="2"/>
  <c r="BL193" i="2"/>
  <c r="X193" i="2"/>
  <c r="Y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O190" i="2"/>
  <c r="BN189" i="2"/>
  <c r="BL189" i="2"/>
  <c r="X189" i="2"/>
  <c r="BO189" i="2" s="1"/>
  <c r="O189" i="2"/>
  <c r="BN188" i="2"/>
  <c r="BL188" i="2"/>
  <c r="X188" i="2"/>
  <c r="BN187" i="2"/>
  <c r="BL187" i="2"/>
  <c r="X187" i="2"/>
  <c r="BM187" i="2" s="1"/>
  <c r="O187" i="2"/>
  <c r="BN186" i="2"/>
  <c r="BL186" i="2"/>
  <c r="X186" i="2"/>
  <c r="Y186" i="2" s="1"/>
  <c r="BN185" i="2"/>
  <c r="BL185" i="2"/>
  <c r="X185" i="2"/>
  <c r="Y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M179" i="2" s="1"/>
  <c r="BN178" i="2"/>
  <c r="BL178" i="2"/>
  <c r="X178" i="2"/>
  <c r="BO178" i="2" s="1"/>
  <c r="O178" i="2"/>
  <c r="BN177" i="2"/>
  <c r="BL177" i="2"/>
  <c r="X177" i="2"/>
  <c r="Y177" i="2" s="1"/>
  <c r="BN176" i="2"/>
  <c r="BL176" i="2"/>
  <c r="X176" i="2"/>
  <c r="BO176" i="2" s="1"/>
  <c r="BN175" i="2"/>
  <c r="BL175" i="2"/>
  <c r="X175" i="2"/>
  <c r="Y175" i="2" s="1"/>
  <c r="O175" i="2"/>
  <c r="BN174" i="2"/>
  <c r="BL174" i="2"/>
  <c r="X174" i="2"/>
  <c r="O174" i="2"/>
  <c r="BN173" i="2"/>
  <c r="BL173" i="2"/>
  <c r="X173" i="2"/>
  <c r="BO173" i="2" s="1"/>
  <c r="O173" i="2"/>
  <c r="BN172" i="2"/>
  <c r="BL172" i="2"/>
  <c r="X172" i="2"/>
  <c r="Y172" i="2" s="1"/>
  <c r="O172" i="2"/>
  <c r="W170" i="2"/>
  <c r="W169" i="2"/>
  <c r="BN168" i="2"/>
  <c r="BL168" i="2"/>
  <c r="X168" i="2"/>
  <c r="O168" i="2"/>
  <c r="BN167" i="2"/>
  <c r="BL167" i="2"/>
  <c r="X167" i="2"/>
  <c r="BM167" i="2" s="1"/>
  <c r="O167" i="2"/>
  <c r="W165" i="2"/>
  <c r="W164" i="2"/>
  <c r="BN163" i="2"/>
  <c r="BL163" i="2"/>
  <c r="X163" i="2"/>
  <c r="O163" i="2"/>
  <c r="BN162" i="2"/>
  <c r="BL162" i="2"/>
  <c r="X162" i="2"/>
  <c r="BO162" i="2" s="1"/>
  <c r="O162" i="2"/>
  <c r="W159" i="2"/>
  <c r="W158" i="2"/>
  <c r="BO157" i="2"/>
  <c r="BN157" i="2"/>
  <c r="BL157" i="2"/>
  <c r="X157" i="2"/>
  <c r="BM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BM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Y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BN142" i="2"/>
  <c r="BL142" i="2"/>
  <c r="X142" i="2"/>
  <c r="BO142" i="2" s="1"/>
  <c r="O142" i="2"/>
  <c r="BN141" i="2"/>
  <c r="BL141" i="2"/>
  <c r="X141" i="2"/>
  <c r="BN140" i="2"/>
  <c r="BL140" i="2"/>
  <c r="X140" i="2"/>
  <c r="Y140" i="2" s="1"/>
  <c r="BN139" i="2"/>
  <c r="BL139" i="2"/>
  <c r="X139" i="2"/>
  <c r="BM139" i="2" s="1"/>
  <c r="O139" i="2"/>
  <c r="W135" i="2"/>
  <c r="W134" i="2"/>
  <c r="BN133" i="2"/>
  <c r="BL133" i="2"/>
  <c r="X133" i="2"/>
  <c r="O133" i="2"/>
  <c r="BN132" i="2"/>
  <c r="BM132" i="2"/>
  <c r="BL132" i="2"/>
  <c r="Y132" i="2"/>
  <c r="X132" i="2"/>
  <c r="BO132" i="2" s="1"/>
  <c r="O132" i="2"/>
  <c r="BN131" i="2"/>
  <c r="BL131" i="2"/>
  <c r="X131" i="2"/>
  <c r="O131" i="2"/>
  <c r="BN130" i="2"/>
  <c r="BL130" i="2"/>
  <c r="X130" i="2"/>
  <c r="BM130" i="2" s="1"/>
  <c r="O130" i="2"/>
  <c r="BN129" i="2"/>
  <c r="BL129" i="2"/>
  <c r="X129" i="2"/>
  <c r="O129" i="2"/>
  <c r="W126" i="2"/>
  <c r="W125" i="2"/>
  <c r="BN124" i="2"/>
  <c r="BL124" i="2"/>
  <c r="X124" i="2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O121" i="2" s="1"/>
  <c r="O121" i="2"/>
  <c r="BN120" i="2"/>
  <c r="BL120" i="2"/>
  <c r="X120" i="2"/>
  <c r="O120" i="2"/>
  <c r="BN119" i="2"/>
  <c r="BL119" i="2"/>
  <c r="X119" i="2"/>
  <c r="Y119" i="2" s="1"/>
  <c r="O119" i="2"/>
  <c r="W117" i="2"/>
  <c r="W116" i="2"/>
  <c r="BN115" i="2"/>
  <c r="BL115" i="2"/>
  <c r="X115" i="2"/>
  <c r="Y115" i="2" s="1"/>
  <c r="O115" i="2"/>
  <c r="BN114" i="2"/>
  <c r="BL114" i="2"/>
  <c r="X114" i="2"/>
  <c r="O114" i="2"/>
  <c r="BN113" i="2"/>
  <c r="BL113" i="2"/>
  <c r="Y113" i="2"/>
  <c r="X113" i="2"/>
  <c r="BM113" i="2" s="1"/>
  <c r="O113" i="2"/>
  <c r="BN112" i="2"/>
  <c r="BL112" i="2"/>
  <c r="X112" i="2"/>
  <c r="O112" i="2"/>
  <c r="BN111" i="2"/>
  <c r="BM111" i="2"/>
  <c r="BL111" i="2"/>
  <c r="Y111" i="2"/>
  <c r="X111" i="2"/>
  <c r="BO111" i="2" s="1"/>
  <c r="O111" i="2"/>
  <c r="BN110" i="2"/>
  <c r="BL110" i="2"/>
  <c r="X110" i="2"/>
  <c r="BN109" i="2"/>
  <c r="BL109" i="2"/>
  <c r="X109" i="2"/>
  <c r="O109" i="2"/>
  <c r="BN108" i="2"/>
  <c r="BL108" i="2"/>
  <c r="X108" i="2"/>
  <c r="Y108" i="2" s="1"/>
  <c r="O108" i="2"/>
  <c r="BN107" i="2"/>
  <c r="BL107" i="2"/>
  <c r="X107" i="2"/>
  <c r="Y107" i="2" s="1"/>
  <c r="O107" i="2"/>
  <c r="BO106" i="2"/>
  <c r="BN106" i="2"/>
  <c r="BL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O103" i="2"/>
  <c r="BN102" i="2"/>
  <c r="BL102" i="2"/>
  <c r="X102" i="2"/>
  <c r="BO102" i="2" s="1"/>
  <c r="O102" i="2"/>
  <c r="BN101" i="2"/>
  <c r="BL101" i="2"/>
  <c r="X101" i="2"/>
  <c r="BO101" i="2" s="1"/>
  <c r="O101" i="2"/>
  <c r="W99" i="2"/>
  <c r="W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Y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Y92" i="2" s="1"/>
  <c r="O92" i="2"/>
  <c r="BN91" i="2"/>
  <c r="BL91" i="2"/>
  <c r="X91" i="2"/>
  <c r="BM91" i="2" s="1"/>
  <c r="O91" i="2"/>
  <c r="W89" i="2"/>
  <c r="W88" i="2"/>
  <c r="BN87" i="2"/>
  <c r="BL87" i="2"/>
  <c r="X87" i="2"/>
  <c r="BM87" i="2" s="1"/>
  <c r="O87" i="2"/>
  <c r="BN86" i="2"/>
  <c r="BL86" i="2"/>
  <c r="X86" i="2"/>
  <c r="BM86" i="2" s="1"/>
  <c r="O86" i="2"/>
  <c r="BN85" i="2"/>
  <c r="BL85" i="2"/>
  <c r="X85" i="2"/>
  <c r="Y85" i="2" s="1"/>
  <c r="O85" i="2"/>
  <c r="BN84" i="2"/>
  <c r="BL84" i="2"/>
  <c r="X84" i="2"/>
  <c r="BO84" i="2" s="1"/>
  <c r="O84" i="2"/>
  <c r="W82" i="2"/>
  <c r="W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M78" i="2" s="1"/>
  <c r="O78" i="2"/>
  <c r="BO77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M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BO62" i="2" s="1"/>
  <c r="O62" i="2"/>
  <c r="BN61" i="2"/>
  <c r="BL61" i="2"/>
  <c r="Y61" i="2"/>
  <c r="X61" i="2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Y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BO31" i="2" s="1"/>
  <c r="O31" i="2"/>
  <c r="BN30" i="2"/>
  <c r="BL30" i="2"/>
  <c r="X30" i="2"/>
  <c r="BO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O23" i="2"/>
  <c r="BN23" i="2"/>
  <c r="BM23" i="2"/>
  <c r="BL23" i="2"/>
  <c r="Y23" i="2"/>
  <c r="X23" i="2"/>
  <c r="O23" i="2"/>
  <c r="BN22" i="2"/>
  <c r="BL22" i="2"/>
  <c r="X22" i="2"/>
  <c r="BM22" i="2" s="1"/>
  <c r="O22" i="2"/>
  <c r="H10" i="2"/>
  <c r="A9" i="2"/>
  <c r="J9" i="2" s="1"/>
  <c r="D7" i="2"/>
  <c r="P6" i="2"/>
  <c r="O2" i="2"/>
  <c r="Y32" i="2" l="1"/>
  <c r="Y69" i="2"/>
  <c r="Y101" i="2"/>
  <c r="BM101" i="2"/>
  <c r="Y102" i="2"/>
  <c r="Y123" i="2"/>
  <c r="BM123" i="2"/>
  <c r="Y151" i="2"/>
  <c r="BM151" i="2"/>
  <c r="Y178" i="2"/>
  <c r="BM178" i="2"/>
  <c r="BO179" i="2"/>
  <c r="Y187" i="2"/>
  <c r="Y191" i="2"/>
  <c r="BM191" i="2"/>
  <c r="Y201" i="2"/>
  <c r="BM201" i="2"/>
  <c r="X206" i="2"/>
  <c r="Y203" i="2"/>
  <c r="Y212" i="2"/>
  <c r="BM212" i="2"/>
  <c r="Y230" i="2"/>
  <c r="Y244" i="2"/>
  <c r="Y265" i="2"/>
  <c r="Y275" i="2"/>
  <c r="BO298" i="2"/>
  <c r="Y349" i="2"/>
  <c r="Y397" i="2"/>
  <c r="Y413" i="2"/>
  <c r="Y438" i="2"/>
  <c r="Y478" i="2"/>
  <c r="BM478" i="2"/>
  <c r="Y481" i="2"/>
  <c r="X499" i="2"/>
  <c r="Y30" i="2"/>
  <c r="Y48" i="2"/>
  <c r="BM48" i="2"/>
  <c r="X58" i="2"/>
  <c r="Y66" i="2"/>
  <c r="Y74" i="2"/>
  <c r="BM74" i="2"/>
  <c r="Y94" i="2"/>
  <c r="Y104" i="2"/>
  <c r="BM104" i="2"/>
  <c r="Y105" i="2"/>
  <c r="Y121" i="2"/>
  <c r="BO130" i="2"/>
  <c r="Y143" i="2"/>
  <c r="BM143" i="2"/>
  <c r="Y173" i="2"/>
  <c r="BM173" i="2"/>
  <c r="Y227" i="2"/>
  <c r="BM227" i="2"/>
  <c r="Y231" i="2"/>
  <c r="Y236" i="2"/>
  <c r="BM236" i="2"/>
  <c r="Y237" i="2"/>
  <c r="Y241" i="2"/>
  <c r="BM241" i="2"/>
  <c r="Y245" i="2"/>
  <c r="Y264" i="2"/>
  <c r="Y296" i="2"/>
  <c r="BM296" i="2"/>
  <c r="Y303" i="2"/>
  <c r="BO344" i="2"/>
  <c r="X353" i="2"/>
  <c r="Y376" i="2"/>
  <c r="Y390" i="2"/>
  <c r="Y392" i="2" s="1"/>
  <c r="BM390" i="2"/>
  <c r="Y396" i="2"/>
  <c r="Y402" i="2"/>
  <c r="BM402" i="2"/>
  <c r="Y406" i="2"/>
  <c r="BM406" i="2"/>
  <c r="Y412" i="2"/>
  <c r="Y414" i="2" s="1"/>
  <c r="Y417" i="2"/>
  <c r="Y418" i="2" s="1"/>
  <c r="X418" i="2"/>
  <c r="Y435" i="2"/>
  <c r="BM435" i="2"/>
  <c r="Y442" i="2"/>
  <c r="Y444" i="2" s="1"/>
  <c r="W566" i="2"/>
  <c r="Y477" i="2"/>
  <c r="Y494" i="2"/>
  <c r="BM494" i="2"/>
  <c r="Y498" i="2"/>
  <c r="BM498" i="2"/>
  <c r="Y502" i="2"/>
  <c r="BM502" i="2"/>
  <c r="Y504" i="2"/>
  <c r="BM504" i="2"/>
  <c r="X505" i="2"/>
  <c r="X566" i="2"/>
  <c r="Y27" i="2"/>
  <c r="Y28" i="2"/>
  <c r="Y31" i="2"/>
  <c r="BO32" i="2"/>
  <c r="Y53" i="2"/>
  <c r="BM53" i="2"/>
  <c r="BO53" i="2"/>
  <c r="Y55" i="2"/>
  <c r="BM55" i="2"/>
  <c r="Y56" i="2"/>
  <c r="X57" i="2"/>
  <c r="Y63" i="2"/>
  <c r="Y65" i="2"/>
  <c r="BM65" i="2"/>
  <c r="Y67" i="2"/>
  <c r="BM67" i="2"/>
  <c r="Y70" i="2"/>
  <c r="Y71" i="2"/>
  <c r="BO72" i="2"/>
  <c r="Y75" i="2"/>
  <c r="Y78" i="2"/>
  <c r="Y79" i="2"/>
  <c r="BM79" i="2"/>
  <c r="BM80" i="2"/>
  <c r="Y87" i="2"/>
  <c r="Y91" i="2"/>
  <c r="BO93" i="2"/>
  <c r="BO94" i="2"/>
  <c r="BM95" i="2"/>
  <c r="BO95" i="2"/>
  <c r="BM96" i="2"/>
  <c r="Y97" i="2"/>
  <c r="BM97" i="2"/>
  <c r="BM106" i="2"/>
  <c r="Y106" i="2"/>
  <c r="BO110" i="2"/>
  <c r="BM110" i="2"/>
  <c r="Y110" i="2"/>
  <c r="BM122" i="2"/>
  <c r="BO124" i="2"/>
  <c r="Y124" i="2"/>
  <c r="BM149" i="2"/>
  <c r="Y149" i="2"/>
  <c r="BM150" i="2"/>
  <c r="BO152" i="2"/>
  <c r="BM152" i="2"/>
  <c r="Y152" i="2"/>
  <c r="BM154" i="2"/>
  <c r="Y154" i="2"/>
  <c r="Y168" i="2"/>
  <c r="BO168" i="2"/>
  <c r="BM183" i="2"/>
  <c r="BO183" i="2"/>
  <c r="BO188" i="2"/>
  <c r="BM188" i="2"/>
  <c r="Y188" i="2"/>
  <c r="Y190" i="2"/>
  <c r="BO190" i="2"/>
  <c r="BO211" i="2"/>
  <c r="BM211" i="2"/>
  <c r="Y211" i="2"/>
  <c r="BM214" i="2"/>
  <c r="Y214" i="2"/>
  <c r="BO228" i="2"/>
  <c r="BM228" i="2"/>
  <c r="Y228" i="2"/>
  <c r="BM229" i="2"/>
  <c r="BO238" i="2"/>
  <c r="BM238" i="2"/>
  <c r="Y238" i="2"/>
  <c r="BM247" i="2"/>
  <c r="BO247" i="2"/>
  <c r="BO254" i="2"/>
  <c r="BM254" i="2"/>
  <c r="Y254" i="2"/>
  <c r="BM267" i="2"/>
  <c r="BO267" i="2"/>
  <c r="BM285" i="2"/>
  <c r="Y285" i="2"/>
  <c r="BM295" i="2"/>
  <c r="BO27" i="2"/>
  <c r="BO63" i="2"/>
  <c r="BO70" i="2"/>
  <c r="BO71" i="2"/>
  <c r="BO78" i="2"/>
  <c r="BM85" i="2"/>
  <c r="BO85" i="2"/>
  <c r="BO87" i="2"/>
  <c r="BO91" i="2"/>
  <c r="BO103" i="2"/>
  <c r="BM103" i="2"/>
  <c r="Y103" i="2"/>
  <c r="BO131" i="2"/>
  <c r="BM131" i="2"/>
  <c r="Y131" i="2"/>
  <c r="BM142" i="2"/>
  <c r="Y142" i="2"/>
  <c r="BO174" i="2"/>
  <c r="Y174" i="2"/>
  <c r="BM186" i="2"/>
  <c r="BO192" i="2"/>
  <c r="BM192" i="2"/>
  <c r="Y192" i="2"/>
  <c r="BM193" i="2"/>
  <c r="BO197" i="2"/>
  <c r="BM197" i="2"/>
  <c r="Y197" i="2"/>
  <c r="BO215" i="2"/>
  <c r="Y215" i="2"/>
  <c r="BO242" i="2"/>
  <c r="BM242" i="2"/>
  <c r="Y242" i="2"/>
  <c r="BM243" i="2"/>
  <c r="BO262" i="2"/>
  <c r="BM262" i="2"/>
  <c r="Y262" i="2"/>
  <c r="BM263" i="2"/>
  <c r="BO273" i="2"/>
  <c r="BM273" i="2"/>
  <c r="Y273" i="2"/>
  <c r="BM274" i="2"/>
  <c r="BM281" i="2"/>
  <c r="Y281" i="2"/>
  <c r="BO286" i="2"/>
  <c r="Y286" i="2"/>
  <c r="BM302" i="2"/>
  <c r="BO302" i="2"/>
  <c r="X305" i="2"/>
  <c r="BM308" i="2"/>
  <c r="X309" i="2"/>
  <c r="BO308" i="2"/>
  <c r="X310" i="2"/>
  <c r="Y308" i="2"/>
  <c r="Y309" i="2" s="1"/>
  <c r="BO113" i="2"/>
  <c r="BM115" i="2"/>
  <c r="BO115" i="2"/>
  <c r="BM185" i="2"/>
  <c r="BO185" i="2"/>
  <c r="BO187" i="2"/>
  <c r="BM189" i="2"/>
  <c r="BM195" i="2"/>
  <c r="BM213" i="2"/>
  <c r="X232" i="2"/>
  <c r="BO230" i="2"/>
  <c r="BO237" i="2"/>
  <c r="BO244" i="2"/>
  <c r="X256" i="2"/>
  <c r="X257" i="2"/>
  <c r="X270" i="2"/>
  <c r="BO264" i="2"/>
  <c r="X276" i="2"/>
  <c r="BO275" i="2"/>
  <c r="BM280" i="2"/>
  <c r="BO303" i="2"/>
  <c r="BO312" i="2"/>
  <c r="BM314" i="2"/>
  <c r="BM318" i="2"/>
  <c r="BM322" i="2"/>
  <c r="Y329" i="2"/>
  <c r="BM329" i="2"/>
  <c r="Y331" i="2"/>
  <c r="BM331" i="2"/>
  <c r="BM333" i="2"/>
  <c r="BM334" i="2"/>
  <c r="BM335" i="2"/>
  <c r="BM336" i="2"/>
  <c r="BM337" i="2"/>
  <c r="Y338" i="2"/>
  <c r="BM338" i="2"/>
  <c r="X339" i="2"/>
  <c r="Y342" i="2"/>
  <c r="BM342" i="2"/>
  <c r="BO342" i="2"/>
  <c r="Y345" i="2"/>
  <c r="BO349" i="2"/>
  <c r="BO350" i="2"/>
  <c r="Y352" i="2"/>
  <c r="BM352" i="2"/>
  <c r="X354" i="2"/>
  <c r="BO356" i="2"/>
  <c r="X358" i="2"/>
  <c r="X359" i="2"/>
  <c r="BM363" i="2"/>
  <c r="Y364" i="2"/>
  <c r="BM364" i="2"/>
  <c r="X365" i="2"/>
  <c r="Y368" i="2"/>
  <c r="BM368" i="2"/>
  <c r="Y369" i="2"/>
  <c r="Y370" i="2"/>
  <c r="BO378" i="2"/>
  <c r="Y384" i="2"/>
  <c r="BM384" i="2"/>
  <c r="X386" i="2"/>
  <c r="BM391" i="2"/>
  <c r="BO396" i="2"/>
  <c r="BO399" i="2"/>
  <c r="BM401" i="2"/>
  <c r="BM411" i="2"/>
  <c r="X414" i="2"/>
  <c r="X430" i="2"/>
  <c r="X431" i="2"/>
  <c r="BM434" i="2"/>
  <c r="BO458" i="2"/>
  <c r="X459" i="2"/>
  <c r="BM473" i="2"/>
  <c r="BM493" i="2"/>
  <c r="Y508" i="2"/>
  <c r="Y509" i="2" s="1"/>
  <c r="BM508" i="2"/>
  <c r="BO508" i="2"/>
  <c r="X509" i="2"/>
  <c r="BM515" i="2"/>
  <c r="BO515" i="2"/>
  <c r="BM517" i="2"/>
  <c r="BO517" i="2"/>
  <c r="BM519" i="2"/>
  <c r="BO519" i="2"/>
  <c r="BM521" i="2"/>
  <c r="BO521" i="2"/>
  <c r="X524" i="2"/>
  <c r="BM528" i="2"/>
  <c r="X540" i="2"/>
  <c r="BO535" i="2"/>
  <c r="BO536" i="2"/>
  <c r="Y537" i="2"/>
  <c r="X548" i="2"/>
  <c r="Y550" i="2"/>
  <c r="Y551" i="2"/>
  <c r="BM551" i="2"/>
  <c r="X554" i="2"/>
  <c r="Y312" i="2"/>
  <c r="Y313" i="2"/>
  <c r="BM313" i="2"/>
  <c r="BO345" i="2"/>
  <c r="BO369" i="2"/>
  <c r="BM395" i="2"/>
  <c r="BO404" i="2"/>
  <c r="BO405" i="2"/>
  <c r="BM407" i="2"/>
  <c r="BO412" i="2"/>
  <c r="X425" i="2"/>
  <c r="BO423" i="2"/>
  <c r="T566" i="2"/>
  <c r="BO437" i="2"/>
  <c r="BO438" i="2"/>
  <c r="BO442" i="2"/>
  <c r="X444" i="2"/>
  <c r="X445" i="2"/>
  <c r="X448" i="2"/>
  <c r="X449" i="2"/>
  <c r="X452" i="2"/>
  <c r="X453" i="2"/>
  <c r="U566" i="2"/>
  <c r="BM457" i="2"/>
  <c r="Y458" i="2"/>
  <c r="Y459" i="2" s="1"/>
  <c r="BM467" i="2"/>
  <c r="BO476" i="2"/>
  <c r="BO477" i="2"/>
  <c r="BM479" i="2"/>
  <c r="Y480" i="2"/>
  <c r="BM480" i="2"/>
  <c r="BO483" i="2"/>
  <c r="BM489" i="2"/>
  <c r="BO496" i="2"/>
  <c r="BO497" i="2"/>
  <c r="BM503" i="2"/>
  <c r="BO503" i="2"/>
  <c r="BM514" i="2"/>
  <c r="BO514" i="2"/>
  <c r="BM516" i="2"/>
  <c r="BO516" i="2"/>
  <c r="BM518" i="2"/>
  <c r="BO518" i="2"/>
  <c r="BM520" i="2"/>
  <c r="BO520" i="2"/>
  <c r="BM522" i="2"/>
  <c r="BO522" i="2"/>
  <c r="BM526" i="2"/>
  <c r="BM530" i="2"/>
  <c r="X532" i="2"/>
  <c r="BO537" i="2"/>
  <c r="Y552" i="2"/>
  <c r="Y553" i="2"/>
  <c r="BM553" i="2"/>
  <c r="A10" i="2"/>
  <c r="F10" i="2"/>
  <c r="X269" i="2"/>
  <c r="X35" i="2"/>
  <c r="X39" i="2"/>
  <c r="X43" i="2"/>
  <c r="Y76" i="2"/>
  <c r="X82" i="2"/>
  <c r="BM109" i="2"/>
  <c r="Y109" i="2"/>
  <c r="BM120" i="2"/>
  <c r="Y120" i="2"/>
  <c r="BO129" i="2"/>
  <c r="F566" i="2"/>
  <c r="X135" i="2"/>
  <c r="X134" i="2"/>
  <c r="Y163" i="2"/>
  <c r="BO163" i="2"/>
  <c r="BO220" i="2"/>
  <c r="BM220" i="2"/>
  <c r="BO246" i="2"/>
  <c r="BM246" i="2"/>
  <c r="Y246" i="2"/>
  <c r="BO297" i="2"/>
  <c r="BM297" i="2"/>
  <c r="Y62" i="2"/>
  <c r="BO107" i="2"/>
  <c r="BM107" i="2"/>
  <c r="Y129" i="2"/>
  <c r="Y144" i="2"/>
  <c r="BM172" i="2"/>
  <c r="BO194" i="2"/>
  <c r="Y194" i="2"/>
  <c r="J566" i="2"/>
  <c r="BO209" i="2"/>
  <c r="X217" i="2"/>
  <c r="BM209" i="2"/>
  <c r="Y220" i="2"/>
  <c r="X233" i="2"/>
  <c r="Y226" i="2"/>
  <c r="X249" i="2"/>
  <c r="BM260" i="2"/>
  <c r="X282" i="2"/>
  <c r="BO279" i="2"/>
  <c r="Y279" i="2"/>
  <c r="X283" i="2"/>
  <c r="BO371" i="2"/>
  <c r="BM371" i="2"/>
  <c r="Y371" i="2"/>
  <c r="X373" i="2"/>
  <c r="X372" i="2"/>
  <c r="BO403" i="2"/>
  <c r="BM403" i="2"/>
  <c r="Y403" i="2"/>
  <c r="BO475" i="2"/>
  <c r="BM475" i="2"/>
  <c r="X486" i="2"/>
  <c r="Y475" i="2"/>
  <c r="Y153" i="2"/>
  <c r="BO153" i="2"/>
  <c r="Y133" i="2"/>
  <c r="BO133" i="2"/>
  <c r="X158" i="2"/>
  <c r="BM163" i="2"/>
  <c r="Y209" i="2"/>
  <c r="N566" i="2"/>
  <c r="BM76" i="2"/>
  <c r="B566" i="2"/>
  <c r="BO29" i="2"/>
  <c r="BM31" i="2"/>
  <c r="Y33" i="2"/>
  <c r="Y37" i="2"/>
  <c r="Y38" i="2" s="1"/>
  <c r="Y41" i="2"/>
  <c r="Y42" i="2" s="1"/>
  <c r="Y47" i="2"/>
  <c r="BM62" i="2"/>
  <c r="Y64" i="2"/>
  <c r="BM69" i="2"/>
  <c r="Y73" i="2"/>
  <c r="Y84" i="2"/>
  <c r="X88" i="2"/>
  <c r="BM92" i="2"/>
  <c r="BO109" i="2"/>
  <c r="X116" i="2"/>
  <c r="BO120" i="2"/>
  <c r="BM129" i="2"/>
  <c r="BM144" i="2"/>
  <c r="BO172" i="2"/>
  <c r="BM174" i="2"/>
  <c r="BM194" i="2"/>
  <c r="BM226" i="2"/>
  <c r="BM240" i="2"/>
  <c r="X250" i="2"/>
  <c r="BO260" i="2"/>
  <c r="BM279" i="2"/>
  <c r="Y22" i="2"/>
  <c r="Y24" i="2" s="1"/>
  <c r="W560" i="2"/>
  <c r="X49" i="2"/>
  <c r="Y80" i="2"/>
  <c r="Y86" i="2"/>
  <c r="Y96" i="2"/>
  <c r="BM105" i="2"/>
  <c r="BO114" i="2"/>
  <c r="BM114" i="2"/>
  <c r="BO122" i="2"/>
  <c r="BM124" i="2"/>
  <c r="BM133" i="2"/>
  <c r="BM140" i="2"/>
  <c r="BM168" i="2"/>
  <c r="BM190" i="2"/>
  <c r="BO204" i="2"/>
  <c r="BM204" i="2"/>
  <c r="W557" i="2"/>
  <c r="X24" i="2"/>
  <c r="BM33" i="2"/>
  <c r="BM37" i="2"/>
  <c r="BM41" i="2"/>
  <c r="BM47" i="2"/>
  <c r="E566" i="2"/>
  <c r="BM64" i="2"/>
  <c r="BM73" i="2"/>
  <c r="BM84" i="2"/>
  <c r="X89" i="2"/>
  <c r="BO92" i="2"/>
  <c r="X98" i="2"/>
  <c r="Y112" i="2"/>
  <c r="BO112" i="2"/>
  <c r="Y114" i="2"/>
  <c r="BM156" i="2"/>
  <c r="X159" i="2"/>
  <c r="X164" i="2"/>
  <c r="BM177" i="2"/>
  <c r="Y184" i="2"/>
  <c r="X199" i="2"/>
  <c r="BO184" i="2"/>
  <c r="Y204" i="2"/>
  <c r="X216" i="2"/>
  <c r="BO226" i="2"/>
  <c r="BO240" i="2"/>
  <c r="BO287" i="2"/>
  <c r="BM287" i="2"/>
  <c r="Y287" i="2"/>
  <c r="BO495" i="2"/>
  <c r="BM495" i="2"/>
  <c r="Y495" i="2"/>
  <c r="X500" i="2"/>
  <c r="BM29" i="2"/>
  <c r="BO140" i="2"/>
  <c r="X145" i="2"/>
  <c r="BO259" i="2"/>
  <c r="BM259" i="2"/>
  <c r="BO436" i="2"/>
  <c r="BM436" i="2"/>
  <c r="Y436" i="2"/>
  <c r="W558" i="2"/>
  <c r="W556" i="2"/>
  <c r="BM28" i="2"/>
  <c r="BO37" i="2"/>
  <c r="BO41" i="2"/>
  <c r="BO47" i="2"/>
  <c r="X50" i="2"/>
  <c r="BM54" i="2"/>
  <c r="BM66" i="2"/>
  <c r="Y68" i="2"/>
  <c r="BM75" i="2"/>
  <c r="Y77" i="2"/>
  <c r="BO86" i="2"/>
  <c r="BM112" i="2"/>
  <c r="X125" i="2"/>
  <c r="Y130" i="2"/>
  <c r="Y141" i="2"/>
  <c r="BO141" i="2"/>
  <c r="BO156" i="2"/>
  <c r="I566" i="2"/>
  <c r="X165" i="2"/>
  <c r="BO177" i="2"/>
  <c r="BM184" i="2"/>
  <c r="BM221" i="2"/>
  <c r="Y259" i="2"/>
  <c r="BO375" i="2"/>
  <c r="BM375" i="2"/>
  <c r="X381" i="2"/>
  <c r="Y375" i="2"/>
  <c r="X380" i="2"/>
  <c r="BO292" i="2"/>
  <c r="X300" i="2"/>
  <c r="BM292" i="2"/>
  <c r="X299" i="2"/>
  <c r="Y292" i="2"/>
  <c r="O566" i="2"/>
  <c r="BM61" i="2"/>
  <c r="X99" i="2"/>
  <c r="BM102" i="2"/>
  <c r="BM108" i="2"/>
  <c r="BM119" i="2"/>
  <c r="BM121" i="2"/>
  <c r="X146" i="2"/>
  <c r="BO150" i="2"/>
  <c r="BM175" i="2"/>
  <c r="X180" i="2"/>
  <c r="BO202" i="2"/>
  <c r="BM202" i="2"/>
  <c r="BM210" i="2"/>
  <c r="X223" i="2"/>
  <c r="BO239" i="2"/>
  <c r="BM239" i="2"/>
  <c r="BO22" i="2"/>
  <c r="X25" i="2"/>
  <c r="BM30" i="2"/>
  <c r="BM56" i="2"/>
  <c r="H9" i="2"/>
  <c r="X34" i="2"/>
  <c r="D566" i="2"/>
  <c r="BM68" i="2"/>
  <c r="X81" i="2"/>
  <c r="BM93" i="2"/>
  <c r="BM141" i="2"/>
  <c r="X169" i="2"/>
  <c r="Y167" i="2"/>
  <c r="X170" i="2"/>
  <c r="BO167" i="2"/>
  <c r="Y189" i="2"/>
  <c r="BO196" i="2"/>
  <c r="Y196" i="2"/>
  <c r="X198" i="2"/>
  <c r="Y202" i="2"/>
  <c r="X205" i="2"/>
  <c r="Y222" i="2"/>
  <c r="BO221" i="2"/>
  <c r="Y239" i="2"/>
  <c r="BO253" i="2"/>
  <c r="Y253" i="2"/>
  <c r="BO255" i="2"/>
  <c r="BM255" i="2"/>
  <c r="BM176" i="2"/>
  <c r="Y176" i="2"/>
  <c r="F9" i="2"/>
  <c r="BO61" i="2"/>
  <c r="BM72" i="2"/>
  <c r="X117" i="2"/>
  <c r="BO108" i="2"/>
  <c r="BO119" i="2"/>
  <c r="X126" i="2"/>
  <c r="Y139" i="2"/>
  <c r="G566" i="2"/>
  <c r="BO139" i="2"/>
  <c r="BO149" i="2"/>
  <c r="H566" i="2"/>
  <c r="BO155" i="2"/>
  <c r="BM155" i="2"/>
  <c r="BO175" i="2"/>
  <c r="X181" i="2"/>
  <c r="BO210" i="2"/>
  <c r="Y255" i="2"/>
  <c r="BO266" i="2"/>
  <c r="BM266" i="2"/>
  <c r="Y266" i="2"/>
  <c r="BO343" i="2"/>
  <c r="BM343" i="2"/>
  <c r="Y343" i="2"/>
  <c r="X346" i="2"/>
  <c r="X440" i="2"/>
  <c r="L566" i="2"/>
  <c r="BO248" i="2"/>
  <c r="BO252" i="2"/>
  <c r="BO268" i="2"/>
  <c r="BO272" i="2"/>
  <c r="X288" i="2"/>
  <c r="BO294" i="2"/>
  <c r="Y298" i="2"/>
  <c r="Y302" i="2"/>
  <c r="BO328" i="2"/>
  <c r="BO330" i="2"/>
  <c r="BO332" i="2"/>
  <c r="Y344" i="2"/>
  <c r="BO351" i="2"/>
  <c r="BO357" i="2"/>
  <c r="BO362" i="2"/>
  <c r="BO379" i="2"/>
  <c r="BO383" i="2"/>
  <c r="BO400" i="2"/>
  <c r="Y404" i="2"/>
  <c r="BO429" i="2"/>
  <c r="BO433" i="2"/>
  <c r="Y437" i="2"/>
  <c r="X469" i="2"/>
  <c r="Y476" i="2"/>
  <c r="BO484" i="2"/>
  <c r="BO488" i="2"/>
  <c r="X491" i="2"/>
  <c r="Y496" i="2"/>
  <c r="BO527" i="2"/>
  <c r="BO529" i="2"/>
  <c r="Y542" i="2"/>
  <c r="Y544" i="2"/>
  <c r="Y546" i="2"/>
  <c r="Y157" i="2"/>
  <c r="Y162" i="2"/>
  <c r="Y179" i="2"/>
  <c r="Y183" i="2"/>
  <c r="BO186" i="2"/>
  <c r="BO193" i="2"/>
  <c r="BO195" i="2"/>
  <c r="BM203" i="2"/>
  <c r="BO213" i="2"/>
  <c r="BM215" i="2"/>
  <c r="BM219" i="2"/>
  <c r="BO229" i="2"/>
  <c r="BM231" i="2"/>
  <c r="BO243" i="2"/>
  <c r="BM245" i="2"/>
  <c r="Y247" i="2"/>
  <c r="BO263" i="2"/>
  <c r="BM265" i="2"/>
  <c r="Y267" i="2"/>
  <c r="BO274" i="2"/>
  <c r="X277" i="2"/>
  <c r="BO280" i="2"/>
  <c r="BM286" i="2"/>
  <c r="Y293" i="2"/>
  <c r="X304" i="2"/>
  <c r="BO314" i="2"/>
  <c r="BO318" i="2"/>
  <c r="BO322" i="2"/>
  <c r="BO334" i="2"/>
  <c r="BO336" i="2"/>
  <c r="Y350" i="2"/>
  <c r="Y356" i="2"/>
  <c r="BM370" i="2"/>
  <c r="BM376" i="2"/>
  <c r="Y378" i="2"/>
  <c r="BO391" i="2"/>
  <c r="BO395" i="2"/>
  <c r="BM397" i="2"/>
  <c r="Y399" i="2"/>
  <c r="BO407" i="2"/>
  <c r="BO411" i="2"/>
  <c r="BM413" i="2"/>
  <c r="BM417" i="2"/>
  <c r="BM421" i="2"/>
  <c r="Y423" i="2"/>
  <c r="Y428" i="2"/>
  <c r="X439" i="2"/>
  <c r="BO457" i="2"/>
  <c r="X460" i="2"/>
  <c r="BO479" i="2"/>
  <c r="BM481" i="2"/>
  <c r="Y483" i="2"/>
  <c r="X506" i="2"/>
  <c r="Y534" i="2"/>
  <c r="Y536" i="2"/>
  <c r="Y538" i="2"/>
  <c r="BM550" i="2"/>
  <c r="BM552" i="2"/>
  <c r="X485" i="2"/>
  <c r="Y526" i="2"/>
  <c r="Y528" i="2"/>
  <c r="Y530" i="2"/>
  <c r="BM542" i="2"/>
  <c r="BM544" i="2"/>
  <c r="BM546" i="2"/>
  <c r="X555" i="2"/>
  <c r="P566" i="2"/>
  <c r="BM162" i="2"/>
  <c r="BO219" i="2"/>
  <c r="X289" i="2"/>
  <c r="Y295" i="2"/>
  <c r="X315" i="2"/>
  <c r="X319" i="2"/>
  <c r="X323" i="2"/>
  <c r="Y333" i="2"/>
  <c r="Y335" i="2"/>
  <c r="Y337" i="2"/>
  <c r="BM350" i="2"/>
  <c r="Y363" i="2"/>
  <c r="X392" i="2"/>
  <c r="Y401" i="2"/>
  <c r="X408" i="2"/>
  <c r="BO417" i="2"/>
  <c r="BO421" i="2"/>
  <c r="BM428" i="2"/>
  <c r="Y434" i="2"/>
  <c r="Y467" i="2"/>
  <c r="Y468" i="2" s="1"/>
  <c r="Y473" i="2"/>
  <c r="Y489" i="2"/>
  <c r="Y493" i="2"/>
  <c r="Y514" i="2"/>
  <c r="Y523" i="2" s="1"/>
  <c r="BM534" i="2"/>
  <c r="Q566" i="2"/>
  <c r="BO542" i="2"/>
  <c r="R566" i="2"/>
  <c r="S566" i="2"/>
  <c r="X222" i="2"/>
  <c r="X316" i="2"/>
  <c r="X320" i="2"/>
  <c r="X324" i="2"/>
  <c r="Y377" i="2"/>
  <c r="BO390" i="2"/>
  <c r="Y398" i="2"/>
  <c r="X409" i="2"/>
  <c r="Y422" i="2"/>
  <c r="Y424" i="2" s="1"/>
  <c r="BO456" i="2"/>
  <c r="Y482" i="2"/>
  <c r="BO526" i="2"/>
  <c r="Y543" i="2"/>
  <c r="Y545" i="2"/>
  <c r="X547" i="2"/>
  <c r="X340" i="2"/>
  <c r="X366" i="2"/>
  <c r="X424" i="2"/>
  <c r="BO467" i="2"/>
  <c r="BO473" i="2"/>
  <c r="BO493" i="2"/>
  <c r="X539" i="2"/>
  <c r="Y248" i="2"/>
  <c r="Y252" i="2"/>
  <c r="Y268" i="2"/>
  <c r="Y272" i="2"/>
  <c r="Y276" i="2" s="1"/>
  <c r="Y294" i="2"/>
  <c r="Y328" i="2"/>
  <c r="Y330" i="2"/>
  <c r="Y332" i="2"/>
  <c r="Y351" i="2"/>
  <c r="Y357" i="2"/>
  <c r="Y362" i="2"/>
  <c r="BM377" i="2"/>
  <c r="Y379" i="2"/>
  <c r="Y383" i="2"/>
  <c r="Y385" i="2" s="1"/>
  <c r="X385" i="2"/>
  <c r="BM398" i="2"/>
  <c r="Y400" i="2"/>
  <c r="X415" i="2"/>
  <c r="BM422" i="2"/>
  <c r="Y429" i="2"/>
  <c r="Y433" i="2"/>
  <c r="BM482" i="2"/>
  <c r="Y484" i="2"/>
  <c r="Y488" i="2"/>
  <c r="Y527" i="2"/>
  <c r="Y529" i="2"/>
  <c r="BM543" i="2"/>
  <c r="BM545" i="2"/>
  <c r="X490" i="2"/>
  <c r="X523" i="2"/>
  <c r="BM272" i="2"/>
  <c r="Y365" i="2" l="1"/>
  <c r="Y304" i="2"/>
  <c r="Y169" i="2"/>
  <c r="Y98" i="2"/>
  <c r="Y49" i="2"/>
  <c r="Y232" i="2"/>
  <c r="Y288" i="2"/>
  <c r="Y505" i="2"/>
  <c r="Y372" i="2"/>
  <c r="Y116" i="2"/>
  <c r="Y34" i="2"/>
  <c r="Y216" i="2"/>
  <c r="Y282" i="2"/>
  <c r="Y315" i="2"/>
  <c r="Y408" i="2"/>
  <c r="Y88" i="2"/>
  <c r="Y158" i="2"/>
  <c r="Y490" i="2"/>
  <c r="Y430" i="2"/>
  <c r="Y164" i="2"/>
  <c r="Y180" i="2"/>
  <c r="Y249" i="2"/>
  <c r="Y205" i="2"/>
  <c r="X557" i="2"/>
  <c r="Y81" i="2"/>
  <c r="Y125" i="2"/>
  <c r="Y57" i="2"/>
  <c r="Y353" i="2"/>
  <c r="Y554" i="2"/>
  <c r="Y380" i="2"/>
  <c r="X560" i="2"/>
  <c r="W559" i="2"/>
  <c r="Y531" i="2"/>
  <c r="Y134" i="2"/>
  <c r="Y256" i="2"/>
  <c r="Y346" i="2"/>
  <c r="Y299" i="2"/>
  <c r="Y358" i="2"/>
  <c r="Y269" i="2"/>
  <c r="Y499" i="2"/>
  <c r="Y439" i="2"/>
  <c r="Y539" i="2"/>
  <c r="Y145" i="2"/>
  <c r="X556" i="2"/>
  <c r="Y547" i="2"/>
  <c r="Y339" i="2"/>
  <c r="Y485" i="2"/>
  <c r="Y198" i="2"/>
  <c r="Y561" i="2" s="1"/>
  <c r="X558" i="2"/>
  <c r="X559" i="2" l="1"/>
</calcChain>
</file>

<file path=xl/sharedStrings.xml><?xml version="1.0" encoding="utf-8"?>
<sst xmlns="http://schemas.openxmlformats.org/spreadsheetml/2006/main" count="3776" uniqueCount="833">
  <si>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</si>
  <si>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</si>
  <si>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</si>
  <si>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</si>
  <si>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</si>
  <si>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</si>
  <si>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</si>
  <si>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</si>
  <si>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</si>
  <si>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</si>
  <si>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</si>
  <si>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</si>
  <si>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</si>
  <si>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</si>
  <si>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</si>
  <si>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</si>
  <si>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</si>
  <si>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</si>
  <si>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</si>
  <si>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</si>
  <si>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</si>
  <si>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</si>
  <si>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</si>
  <si>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</si>
  <si>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</si>
  <si>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</si>
  <si>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</si>
  <si>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</si>
  <si>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</si>
  <si>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</si>
  <si>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</si>
  <si>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</si>
  <si>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</si>
  <si>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</si>
  <si>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</si>
  <si>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</si>
  <si>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</si>
  <si>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</si>
  <si>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</si>
  <si>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</si>
  <si>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</si>
  <si>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</si>
  <si>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</si>
  <si>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</si>
  <si>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</si>
  <si>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</si>
  <si>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</si>
  <si>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</si>
  <si>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</si>
  <si>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</si>
  <si>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</si>
  <si>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</si>
  <si>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</si>
  <si>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</si>
  <si>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</si>
  <si>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</si>
  <si>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</si>
  <si>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</si>
  <si>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</si>
  <si>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</si>
  <si>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</si>
  <si>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</si>
  <si>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</si>
  <si>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</si>
  <si>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</si>
  <si>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</si>
  <si>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</si>
  <si>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</si>
  <si>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</si>
  <si>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19.06.2024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</si>
  <si>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</si>
  <si>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</si>
  <si>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</si>
  <si>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</si>
  <si>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</si>
  <si>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</si>
  <si>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</si>
  <si>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</si>
  <si>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</si>
  <si>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</si>
  <si>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</si>
  <si>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</si>
  <si>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</si>
  <si>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</si>
  <si>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</si>
  <si>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</si>
  <si>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</si>
  <si>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</si>
  <si>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</si>
  <si>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</si>
  <si>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</si>
  <si>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</si>
  <si>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</si>
  <si>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</si>
  <si>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</si>
  <si>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</si>
  <si>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</si>
  <si>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</si>
  <si>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</si>
  <si>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</si>
  <si>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</si>
  <si>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</si>
  <si>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</si>
  <si>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</si>
  <si>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</si>
  <si>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</si>
  <si>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</si>
  <si>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</si>
  <si>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</si>
  <si>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</si>
  <si>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</si>
  <si>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</si>
  <si>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</si>
  <si>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</si>
  <si>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</si>
  <si>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</si>
  <si>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</si>
  <si>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</si>
  <si>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</si>
  <si>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</si>
  <si>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</si>
  <si>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</si>
  <si>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</si>
  <si>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</si>
  <si>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</si>
  <si>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</si>
  <si>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</si>
  <si>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</si>
  <si>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</si>
  <si>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</si>
  <si>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</si>
  <si>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</si>
  <si>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</si>
  <si>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</si>
  <si>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</si>
  <si>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</si>
  <si>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</si>
  <si>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</si>
  <si>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</si>
  <si>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</si>
  <si>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</si>
  <si>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</si>
  <si>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</si>
  <si>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</si>
  <si>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</si>
  <si>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</si>
  <si>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</si>
  <si>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</si>
  <si>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</si>
  <si>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</si>
  <si>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</si>
  <si>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</si>
  <si>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</si>
  <si>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</si>
  <si>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</si>
  <si>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</si>
  <si>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</si>
  <si>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</si>
  <si>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</si>
  <si>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</si>
  <si>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</si>
  <si>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</si>
  <si>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</si>
  <si>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</si>
  <si>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</si>
  <si>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</si>
  <si>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</si>
  <si>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</si>
  <si>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</si>
  <si>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</si>
  <si>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</si>
  <si>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</si>
  <si>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</si>
  <si>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</si>
  <si>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</si>
  <si>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</si>
  <si>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</si>
  <si>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</si>
  <si>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</si>
  <si>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</si>
  <si>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</si>
  <si>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</si>
  <si>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</si>
  <si>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</si>
  <si>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</si>
  <si>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</si>
  <si>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</si>
  <si>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</si>
  <si>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</si>
  <si>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</si>
  <si>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</si>
  <si>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</si>
  <si>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</si>
  <si>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</si>
  <si>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</si>
  <si>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</si>
  <si>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</si>
  <si>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</si>
  <si>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</si>
  <si>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</si>
  <si>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</si>
  <si>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</si>
  <si>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</si>
  <si>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</si>
  <si>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</si>
  <si>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</si>
  <si>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</si>
  <si>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</si>
  <si>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</si>
  <si>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</si>
  <si>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</si>
  <si>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</si>
  <si>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</si>
  <si>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</si>
  <si>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</si>
  <si>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</si>
  <si>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</si>
  <si>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</si>
  <si>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</si>
  <si>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</si>
  <si>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</si>
  <si>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</si>
  <si>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</si>
  <si>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</si>
  <si>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</si>
  <si>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</si>
  <si>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</si>
  <si>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</si>
  <si>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</si>
  <si>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</si>
  <si>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</si>
  <si>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</si>
  <si>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</si>
  <si>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</si>
  <si>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</si>
  <si>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</si>
  <si>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</si>
  <si>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</si>
  <si>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</si>
  <si>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</si>
  <si>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</si>
  <si>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</si>
  <si>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</si>
  <si>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</si>
  <si>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</si>
  <si>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</si>
  <si>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</si>
  <si>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</si>
  <si>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</si>
  <si>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</si>
  <si>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</si>
  <si>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</si>
  <si>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</si>
  <si>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</si>
  <si>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</si>
  <si>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</si>
  <si>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</si>
  <si>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</si>
  <si>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</si>
  <si>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</si>
  <si>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</si>
  <si>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</si>
  <si>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</si>
  <si>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</si>
  <si>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</si>
  <si>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</si>
  <si>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</si>
  <si>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</si>
  <si>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</si>
  <si>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</si>
  <si>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</si>
  <si>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</si>
  <si>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</si>
  <si>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</si>
  <si>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</si>
  <si>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</si>
  <si>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</si>
  <si>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</si>
  <si>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</si>
  <si>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</si>
  <si>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</si>
  <si>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</si>
  <si>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</si>
  <si>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</si>
  <si>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</si>
  <si>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</si>
  <si>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</si>
  <si>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</si>
  <si>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</si>
  <si>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</si>
  <si>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</si>
  <si>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</si>
  <si>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</si>
  <si>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</si>
  <si>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</si>
  <si>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</si>
  <si>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</si>
  <si>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</si>
  <si>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</si>
  <si>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</si>
  <si>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</si>
  <si>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</si>
  <si>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</si>
  <si>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</si>
  <si>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</si>
  <si>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</si>
  <si>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</si>
  <si>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</si>
  <si>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</si>
  <si>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</si>
  <si>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</si>
  <si>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</si>
  <si>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</si>
  <si>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</si>
  <si>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</si>
  <si>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</si>
  <si>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</si>
  <si>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</si>
  <si>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</si>
  <si>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</si>
  <si>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</si>
  <si>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</si>
  <si>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</si>
  <si>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</si>
  <si>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</si>
  <si>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</si>
  <si>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</si>
  <si>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</si>
  <si>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</si>
  <si>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</si>
  <si>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</si>
  <si>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</si>
  <si>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</si>
  <si>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</si>
  <si>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</si>
  <si>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</si>
  <si>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</si>
  <si>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</si>
  <si>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</si>
  <si>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</si>
  <si>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</si>
  <si>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</si>
  <si>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</si>
  <si>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</si>
  <si>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</si>
  <si>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</si>
  <si>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</si>
  <si>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</si>
  <si>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</si>
  <si>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</si>
  <si>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</si>
  <si>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</si>
  <si>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</si>
  <si>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</si>
  <si>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</si>
  <si>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</si>
  <si>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</si>
  <si>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</si>
  <si>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</si>
  <si>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</si>
  <si>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</si>
  <si>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</si>
  <si>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</si>
  <si>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</si>
  <si>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</si>
  <si>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</si>
  <si>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</si>
  <si>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</si>
  <si>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</si>
  <si>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</si>
  <si>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</si>
  <si>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</si>
  <si>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</si>
  <si>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</si>
  <si>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</si>
  <si>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</si>
  <si>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</si>
  <si>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</si>
  <si>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</si>
  <si>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</si>
  <si>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</si>
  <si>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</si>
  <si>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</si>
  <si>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</si>
  <si>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</si>
  <si>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</si>
  <si>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</si>
  <si>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</si>
  <si>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</si>
  <si>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</si>
  <si>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</si>
  <si>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</si>
  <si>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</si>
  <si>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</si>
  <si>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</si>
  <si>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</si>
  <si>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</si>
  <si>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</si>
  <si>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</si>
  <si>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</si>
  <si>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</si>
  <si>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</si>
  <si>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</si>
  <si>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</si>
  <si>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</si>
  <si>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</si>
  <si>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</si>
  <si>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</si>
  <si>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</si>
  <si>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</si>
  <si>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</si>
  <si>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</si>
  <si>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</si>
  <si>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</si>
  <si>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</si>
  <si>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</si>
  <si>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</si>
  <si>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</si>
  <si>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</si>
  <si>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</si>
  <si>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</si>
  <si>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</si>
  <si>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</si>
  <si>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</si>
  <si>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</si>
  <si>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</si>
  <si>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</si>
  <si>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</si>
  <si>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</si>
  <si>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</si>
  <si>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</si>
  <si>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</si>
  <si>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</si>
  <si>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</si>
  <si>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</si>
  <si>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</si>
  <si>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</si>
  <si>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</si>
  <si>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</si>
  <si>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</si>
  <si>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</si>
  <si>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</si>
  <si>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</si>
  <si>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</si>
  <si>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</si>
  <si>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</si>
  <si>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</si>
  <si>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</si>
  <si>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</si>
  <si>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</si>
  <si>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</si>
  <si>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</si>
  <si>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</si>
  <si>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</si>
  <si>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</si>
  <si>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</si>
  <si>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</si>
  <si>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</si>
  <si>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</si>
  <si>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</si>
  <si>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</si>
  <si>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</si>
  <si>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</si>
  <si>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</si>
  <si>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</si>
  <si>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</si>
  <si>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</si>
  <si>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</si>
  <si>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</si>
  <si>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</si>
  <si>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</si>
  <si>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</si>
  <si>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</si>
  <si>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</si>
  <si>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</si>
  <si>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</si>
  <si>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</si>
  <si>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</si>
  <si>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</si>
  <si>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</si>
  <si>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</si>
  <si>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</si>
  <si>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</si>
  <si>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</si>
  <si>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</si>
  <si>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</si>
  <si>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</si>
  <si>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</si>
  <si>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</si>
  <si>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</si>
  <si>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</si>
  <si>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</si>
  <si>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</si>
  <si>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</si>
  <si>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</si>
  <si>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</si>
  <si>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</si>
  <si>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</si>
  <si>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</si>
  <si>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</si>
  <si>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</si>
  <si>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</si>
  <si>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</si>
  <si>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</si>
  <si>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</si>
  <si>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</si>
  <si>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</si>
  <si>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</si>
  <si>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</si>
  <si>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</si>
  <si>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</si>
  <si>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</si>
  <si>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</si>
  <si>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</si>
  <si>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</si>
  <si>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</si>
  <si>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</si>
  <si>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</si>
  <si>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</si>
  <si>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</si>
  <si>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</si>
  <si>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</si>
  <si>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</si>
  <si>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</si>
  <si>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</si>
  <si>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</si>
  <si>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</si>
  <si>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</si>
  <si>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</si>
  <si>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</si>
  <si>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</si>
  <si>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</si>
  <si>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</si>
  <si>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</si>
  <si>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</si>
  <si>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</si>
  <si>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</si>
  <si>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</si>
  <si>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</si>
  <si>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</si>
  <si>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</si>
  <si>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</si>
  <si>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</si>
  <si>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</si>
  <si>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</si>
  <si>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</si>
  <si>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</si>
  <si>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</si>
  <si>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</si>
  <si>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</si>
  <si>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</si>
  <si>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</si>
  <si>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</si>
  <si>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</si>
  <si>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</si>
  <si>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</si>
  <si>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27.06.2024</t>
  </si>
  <si>
    <t>P004227</t>
  </si>
  <si>
    <t>В/к колбасы Сервелат Левантский Особая Без свинины Весовые в/у Особый рецепт</t>
  </si>
  <si>
    <t>SU002361</t>
  </si>
  <si>
    <t>P002630</t>
  </si>
  <si>
    <t>29.06.2024</t>
  </si>
  <si>
    <t>P004228</t>
  </si>
  <si>
    <t>В/к колбасы Сервелат Левантский Особая Без свинины Фикс.вес 0,35 в/у Особый рецепт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</si>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</sst>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14" zoomScaleNormal="100" zoomScaleSheetLayoutView="100" workbookViewId="0">
      <selection activeCell="AA27" sqref="AA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5" t="s">
        <v>29</v>
      </c>
      <c r="E1" s="395"/>
      <c r="F1" s="395"/>
      <c r="G1" s="14" t="s">
        <v>67</v>
      </c>
      <c r="H1" s="395" t="s">
        <v>49</v>
      </c>
      <c r="I1" s="395"/>
      <c r="J1" s="395"/>
      <c r="K1" s="395"/>
      <c r="L1" s="395"/>
      <c r="M1" s="395"/>
      <c r="N1" s="395"/>
      <c r="O1" s="395"/>
      <c r="P1" s="395"/>
      <c r="Q1" s="396" t="s">
        <v>68</v>
      </c>
      <c r="R1" s="397"/>
      <c r="S1" s="39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/>
      <c r="Q2" s="398"/>
      <c r="R2" s="398"/>
      <c r="S2" s="398"/>
      <c r="T2" s="398"/>
      <c r="U2" s="398"/>
      <c r="V2" s="39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8"/>
      <c r="P3" s="398"/>
      <c r="Q3" s="398"/>
      <c r="R3" s="398"/>
      <c r="S3" s="398"/>
      <c r="T3" s="398"/>
      <c r="U3" s="398"/>
      <c r="V3" s="39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9" t="s">
        <v>8</v>
      </c>
      <c r="B5" s="399"/>
      <c r="C5" s="399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73"/>
      <c r="O5" s="27" t="s">
        <v>4</v>
      </c>
      <c r="P5" s="402">
        <v>45466</v>
      </c>
      <c r="Q5" s="402"/>
      <c r="S5" s="403" t="s">
        <v>3</v>
      </c>
      <c r="T5" s="404"/>
      <c r="U5" s="405" t="s">
        <v>801</v>
      </c>
      <c r="V5" s="406"/>
      <c r="AA5" s="60"/>
      <c r="AB5" s="60"/>
      <c r="AC5" s="60"/>
    </row>
    <row r="6" spans="1:30" s="17" customFormat="1" ht="24" customHeight="1" x14ac:dyDescent="0.2">
      <c r="A6" s="399" t="s">
        <v>1</v>
      </c>
      <c r="B6" s="399"/>
      <c r="C6" s="399"/>
      <c r="D6" s="407" t="s">
        <v>802</v>
      </c>
      <c r="E6" s="407"/>
      <c r="F6" s="407"/>
      <c r="G6" s="407"/>
      <c r="H6" s="407"/>
      <c r="I6" s="407"/>
      <c r="J6" s="407"/>
      <c r="K6" s="407"/>
      <c r="L6" s="407"/>
      <c r="M6" s="74"/>
      <c r="O6" s="27" t="s">
        <v>30</v>
      </c>
      <c r="P6" s="408" t="str">
        <f>IF(P5=0," ",CHOOSE(WEEKDAY(P5,2),"Понедельник","Вторник","Среда","Четверг","Пятница","Суббота","Воскресенье"))</f>
        <v>Воскресенье</v>
      </c>
      <c r="Q6" s="408"/>
      <c r="S6" s="409" t="s">
        <v>5</v>
      </c>
      <c r="T6" s="410"/>
      <c r="U6" s="411" t="s">
        <v>70</v>
      </c>
      <c r="V6" s="41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7" t="str">
        <f>IFERROR(VLOOKUP(DeliveryAddress,Table,3,0),1)</f>
        <v>1</v>
      </c>
      <c r="E7" s="418"/>
      <c r="F7" s="418"/>
      <c r="G7" s="418"/>
      <c r="H7" s="418"/>
      <c r="I7" s="418"/>
      <c r="J7" s="418"/>
      <c r="K7" s="418"/>
      <c r="L7" s="419"/>
      <c r="M7" s="75"/>
      <c r="O7" s="29"/>
      <c r="P7" s="49"/>
      <c r="Q7" s="49"/>
      <c r="S7" s="409"/>
      <c r="T7" s="410"/>
      <c r="U7" s="413"/>
      <c r="V7" s="414"/>
      <c r="AA7" s="60"/>
      <c r="AB7" s="60"/>
      <c r="AC7" s="60"/>
    </row>
    <row r="8" spans="1:30" s="17" customFormat="1" ht="25.5" customHeight="1" x14ac:dyDescent="0.2">
      <c r="A8" s="420" t="s">
        <v>60</v>
      </c>
      <c r="B8" s="420"/>
      <c r="C8" s="420"/>
      <c r="D8" s="421"/>
      <c r="E8" s="421"/>
      <c r="F8" s="421"/>
      <c r="G8" s="421"/>
      <c r="H8" s="421"/>
      <c r="I8" s="421"/>
      <c r="J8" s="421"/>
      <c r="K8" s="421"/>
      <c r="L8" s="421"/>
      <c r="M8" s="76"/>
      <c r="O8" s="27" t="s">
        <v>11</v>
      </c>
      <c r="P8" s="422">
        <v>0.41666666666666669</v>
      </c>
      <c r="Q8" s="422"/>
      <c r="S8" s="409"/>
      <c r="T8" s="410"/>
      <c r="U8" s="413"/>
      <c r="V8" s="414"/>
      <c r="AA8" s="60"/>
      <c r="AB8" s="60"/>
      <c r="AC8" s="60"/>
    </row>
    <row r="9" spans="1:30" s="17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3"/>
      <c r="C9" s="423"/>
      <c r="D9" s="424" t="s">
        <v>48</v>
      </c>
      <c r="E9" s="425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71"/>
      <c r="O9" s="31" t="s">
        <v>15</v>
      </c>
      <c r="P9" s="427"/>
      <c r="Q9" s="427"/>
      <c r="S9" s="409"/>
      <c r="T9" s="410"/>
      <c r="U9" s="415"/>
      <c r="V9" s="41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3"/>
      <c r="C10" s="423"/>
      <c r="D10" s="424"/>
      <c r="E10" s="425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3"/>
      <c r="H10" s="428" t="str">
        <f>IFERROR(VLOOKUP($D$10,Proxy,2,FALSE),"")</f>
        <v/>
      </c>
      <c r="I10" s="428"/>
      <c r="J10" s="428"/>
      <c r="K10" s="428"/>
      <c r="L10" s="428"/>
      <c r="M10" s="72"/>
      <c r="O10" s="31" t="s">
        <v>35</v>
      </c>
      <c r="P10" s="429"/>
      <c r="Q10" s="429"/>
      <c r="T10" s="29" t="s">
        <v>12</v>
      </c>
      <c r="U10" s="430" t="s">
        <v>71</v>
      </c>
      <c r="V10" s="431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2"/>
      <c r="Q11" s="432"/>
      <c r="T11" s="29" t="s">
        <v>31</v>
      </c>
      <c r="U11" s="433" t="s">
        <v>57</v>
      </c>
      <c r="V11" s="433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4" t="s">
        <v>72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77"/>
      <c r="O12" s="27" t="s">
        <v>33</v>
      </c>
      <c r="P12" s="422"/>
      <c r="Q12" s="422"/>
      <c r="R12" s="28"/>
      <c r="S12"/>
      <c r="T12" s="29" t="s">
        <v>48</v>
      </c>
      <c r="U12" s="435"/>
      <c r="V12" s="435"/>
      <c r="W12"/>
      <c r="AA12" s="60"/>
      <c r="AB12" s="60"/>
      <c r="AC12" s="60"/>
    </row>
    <row r="13" spans="1:30" s="17" customFormat="1" ht="23.25" customHeight="1" x14ac:dyDescent="0.2">
      <c r="A13" s="434" t="s">
        <v>73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77"/>
      <c r="N13" s="31"/>
      <c r="O13" s="31" t="s">
        <v>34</v>
      </c>
      <c r="P13" s="433"/>
      <c r="Q13" s="433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4" t="s">
        <v>74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6" t="s">
        <v>75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78"/>
      <c r="N15"/>
      <c r="O15" s="437" t="s">
        <v>63</v>
      </c>
      <c r="P15" s="437"/>
      <c r="Q15" s="437"/>
      <c r="R15" s="437"/>
      <c r="S15" s="43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8"/>
      <c r="P16" s="438"/>
      <c r="Q16" s="438"/>
      <c r="R16" s="438"/>
      <c r="S16" s="43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40" t="s">
        <v>61</v>
      </c>
      <c r="B17" s="440" t="s">
        <v>51</v>
      </c>
      <c r="C17" s="441" t="s">
        <v>50</v>
      </c>
      <c r="D17" s="440" t="s">
        <v>52</v>
      </c>
      <c r="E17" s="440"/>
      <c r="F17" s="440" t="s">
        <v>24</v>
      </c>
      <c r="G17" s="440" t="s">
        <v>27</v>
      </c>
      <c r="H17" s="440" t="s">
        <v>25</v>
      </c>
      <c r="I17" s="440" t="s">
        <v>26</v>
      </c>
      <c r="J17" s="442" t="s">
        <v>16</v>
      </c>
      <c r="K17" s="442" t="s">
        <v>65</v>
      </c>
      <c r="L17" s="442" t="s">
        <v>2</v>
      </c>
      <c r="M17" s="442" t="s">
        <v>66</v>
      </c>
      <c r="N17" s="440" t="s">
        <v>28</v>
      </c>
      <c r="O17" s="440" t="s">
        <v>17</v>
      </c>
      <c r="P17" s="440"/>
      <c r="Q17" s="440"/>
      <c r="R17" s="440"/>
      <c r="S17" s="440"/>
      <c r="T17" s="439" t="s">
        <v>58</v>
      </c>
      <c r="U17" s="440"/>
      <c r="V17" s="440" t="s">
        <v>6</v>
      </c>
      <c r="W17" s="440" t="s">
        <v>44</v>
      </c>
      <c r="X17" s="444" t="s">
        <v>56</v>
      </c>
      <c r="Y17" s="440" t="s">
        <v>18</v>
      </c>
      <c r="Z17" s="446" t="s">
        <v>62</v>
      </c>
      <c r="AA17" s="446" t="s">
        <v>19</v>
      </c>
      <c r="AB17" s="447" t="s">
        <v>59</v>
      </c>
      <c r="AC17" s="448"/>
      <c r="AD17" s="449"/>
      <c r="AE17" s="453"/>
      <c r="BB17" s="454" t="s">
        <v>64</v>
      </c>
    </row>
    <row r="18" spans="1:67" ht="14.25" customHeight="1" x14ac:dyDescent="0.2">
      <c r="A18" s="440"/>
      <c r="B18" s="440"/>
      <c r="C18" s="441"/>
      <c r="D18" s="440"/>
      <c r="E18" s="440"/>
      <c r="F18" s="440" t="s">
        <v>20</v>
      </c>
      <c r="G18" s="440" t="s">
        <v>21</v>
      </c>
      <c r="H18" s="440" t="s">
        <v>22</v>
      </c>
      <c r="I18" s="440" t="s">
        <v>22</v>
      </c>
      <c r="J18" s="443"/>
      <c r="K18" s="443"/>
      <c r="L18" s="443"/>
      <c r="M18" s="443"/>
      <c r="N18" s="440"/>
      <c r="O18" s="440"/>
      <c r="P18" s="440"/>
      <c r="Q18" s="440"/>
      <c r="R18" s="440"/>
      <c r="S18" s="440"/>
      <c r="T18" s="36" t="s">
        <v>47</v>
      </c>
      <c r="U18" s="36" t="s">
        <v>46</v>
      </c>
      <c r="V18" s="440"/>
      <c r="W18" s="440"/>
      <c r="X18" s="445"/>
      <c r="Y18" s="440"/>
      <c r="Z18" s="446"/>
      <c r="AA18" s="446"/>
      <c r="AB18" s="450"/>
      <c r="AC18" s="451"/>
      <c r="AD18" s="452"/>
      <c r="AE18" s="453"/>
      <c r="BB18" s="454"/>
    </row>
    <row r="19" spans="1:67" ht="27.75" customHeight="1" x14ac:dyDescent="0.2">
      <c r="A19" s="455" t="s">
        <v>76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55"/>
      <c r="AA19" s="55"/>
    </row>
    <row r="20" spans="1:67" ht="16.5" customHeight="1" x14ac:dyDescent="0.25">
      <c r="A20" s="456" t="s">
        <v>76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66"/>
      <c r="AA20" s="66"/>
    </row>
    <row r="21" spans="1:67" ht="14.25" customHeight="1" x14ac:dyDescent="0.25">
      <c r="A21" s="457" t="s">
        <v>77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8">
        <v>4607091389258</v>
      </c>
      <c r="E22" s="45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60"/>
      <c r="Q22" s="460"/>
      <c r="R22" s="460"/>
      <c r="S22" s="46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8">
        <v>4680115885004</v>
      </c>
      <c r="E23" s="45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60"/>
      <c r="Q23" s="460"/>
      <c r="R23" s="460"/>
      <c r="S23" s="46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6"/>
      <c r="B24" s="466"/>
      <c r="C24" s="466"/>
      <c r="D24" s="466"/>
      <c r="E24" s="466"/>
      <c r="F24" s="466"/>
      <c r="G24" s="466"/>
      <c r="H24" s="466"/>
      <c r="I24" s="466"/>
      <c r="J24" s="466"/>
      <c r="K24" s="466"/>
      <c r="L24" s="466"/>
      <c r="M24" s="466"/>
      <c r="N24" s="467"/>
      <c r="O24" s="463" t="s">
        <v>43</v>
      </c>
      <c r="P24" s="464"/>
      <c r="Q24" s="464"/>
      <c r="R24" s="464"/>
      <c r="S24" s="464"/>
      <c r="T24" s="464"/>
      <c r="U24" s="465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6"/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7"/>
      <c r="O25" s="463" t="s">
        <v>43</v>
      </c>
      <c r="P25" s="464"/>
      <c r="Q25" s="464"/>
      <c r="R25" s="464"/>
      <c r="S25" s="464"/>
      <c r="T25" s="464"/>
      <c r="U25" s="465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7" t="s">
        <v>85</v>
      </c>
      <c r="B26" s="457"/>
      <c r="C26" s="457"/>
      <c r="D26" s="457"/>
      <c r="E26" s="457"/>
      <c r="F26" s="457"/>
      <c r="G26" s="457"/>
      <c r="H26" s="457"/>
      <c r="I26" s="457"/>
      <c r="J26" s="457"/>
      <c r="K26" s="457"/>
      <c r="L26" s="457"/>
      <c r="M26" s="457"/>
      <c r="N26" s="457"/>
      <c r="O26" s="457"/>
      <c r="P26" s="457"/>
      <c r="Q26" s="457"/>
      <c r="R26" s="457"/>
      <c r="S26" s="457"/>
      <c r="T26" s="457"/>
      <c r="U26" s="457"/>
      <c r="V26" s="457"/>
      <c r="W26" s="457"/>
      <c r="X26" s="457"/>
      <c r="Y26" s="457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8">
        <v>4607091383881</v>
      </c>
      <c r="E27" s="45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60"/>
      <c r="Q27" s="460"/>
      <c r="R27" s="460"/>
      <c r="S27" s="46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8">
        <v>4607091388237</v>
      </c>
      <c r="E28" s="45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60"/>
      <c r="Q28" s="460"/>
      <c r="R28" s="460"/>
      <c r="S28" s="46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60"/>
      <c r="Q29" s="460"/>
      <c r="R29" s="460"/>
      <c r="S29" s="46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58">
        <v>4607091383935</v>
      </c>
      <c r="E30" s="4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60"/>
      <c r="Q30" s="460"/>
      <c r="R30" s="460"/>
      <c r="S30" s="46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60"/>
      <c r="Q31" s="460"/>
      <c r="R31" s="460"/>
      <c r="S31" s="46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8">
        <v>4607091383911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60"/>
      <c r="Q32" s="460"/>
      <c r="R32" s="460"/>
      <c r="S32" s="46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8">
        <v>4607091388244</v>
      </c>
      <c r="E33" s="4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60"/>
      <c r="Q33" s="460"/>
      <c r="R33" s="460"/>
      <c r="S33" s="46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66"/>
      <c r="B34" s="466"/>
      <c r="C34" s="466"/>
      <c r="D34" s="466"/>
      <c r="E34" s="466"/>
      <c r="F34" s="466"/>
      <c r="G34" s="466"/>
      <c r="H34" s="466"/>
      <c r="I34" s="466"/>
      <c r="J34" s="466"/>
      <c r="K34" s="466"/>
      <c r="L34" s="466"/>
      <c r="M34" s="466"/>
      <c r="N34" s="467"/>
      <c r="O34" s="463" t="s">
        <v>43</v>
      </c>
      <c r="P34" s="464"/>
      <c r="Q34" s="464"/>
      <c r="R34" s="464"/>
      <c r="S34" s="464"/>
      <c r="T34" s="464"/>
      <c r="U34" s="465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66"/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  <c r="M35" s="466"/>
      <c r="N35" s="467"/>
      <c r="O35" s="463" t="s">
        <v>43</v>
      </c>
      <c r="P35" s="464"/>
      <c r="Q35" s="464"/>
      <c r="R35" s="464"/>
      <c r="S35" s="464"/>
      <c r="T35" s="464"/>
      <c r="U35" s="465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57" t="s">
        <v>99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8">
        <v>4607091388503</v>
      </c>
      <c r="E37" s="4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60"/>
      <c r="Q37" s="460"/>
      <c r="R37" s="460"/>
      <c r="S37" s="46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6"/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7"/>
      <c r="O38" s="463" t="s">
        <v>43</v>
      </c>
      <c r="P38" s="464"/>
      <c r="Q38" s="464"/>
      <c r="R38" s="464"/>
      <c r="S38" s="464"/>
      <c r="T38" s="464"/>
      <c r="U38" s="465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6"/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7"/>
      <c r="O39" s="463" t="s">
        <v>43</v>
      </c>
      <c r="P39" s="464"/>
      <c r="Q39" s="464"/>
      <c r="R39" s="464"/>
      <c r="S39" s="464"/>
      <c r="T39" s="464"/>
      <c r="U39" s="465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7" t="s">
        <v>104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8">
        <v>4607091388282</v>
      </c>
      <c r="E41" s="4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60"/>
      <c r="Q41" s="460"/>
      <c r="R41" s="460"/>
      <c r="S41" s="46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6"/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  <c r="N42" s="467"/>
      <c r="O42" s="463" t="s">
        <v>43</v>
      </c>
      <c r="P42" s="464"/>
      <c r="Q42" s="464"/>
      <c r="R42" s="464"/>
      <c r="S42" s="464"/>
      <c r="T42" s="464"/>
      <c r="U42" s="465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6"/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7"/>
      <c r="O43" s="463" t="s">
        <v>43</v>
      </c>
      <c r="P43" s="464"/>
      <c r="Q43" s="464"/>
      <c r="R43" s="464"/>
      <c r="S43" s="464"/>
      <c r="T43" s="464"/>
      <c r="U43" s="465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5" t="s">
        <v>108</v>
      </c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55"/>
      <c r="AA44" s="55"/>
    </row>
    <row r="45" spans="1:67" ht="16.5" customHeight="1" x14ac:dyDescent="0.25">
      <c r="A45" s="456" t="s">
        <v>109</v>
      </c>
      <c r="B45" s="456"/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456"/>
      <c r="R45" s="456"/>
      <c r="S45" s="456"/>
      <c r="T45" s="456"/>
      <c r="U45" s="456"/>
      <c r="V45" s="456"/>
      <c r="W45" s="456"/>
      <c r="X45" s="456"/>
      <c r="Y45" s="456"/>
      <c r="Z45" s="66"/>
      <c r="AA45" s="66"/>
    </row>
    <row r="46" spans="1:67" ht="14.25" customHeight="1" x14ac:dyDescent="0.25">
      <c r="A46" s="457" t="s">
        <v>110</v>
      </c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58">
        <v>4680115881440</v>
      </c>
      <c r="E47" s="458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60"/>
      <c r="Q47" s="460"/>
      <c r="R47" s="460"/>
      <c r="S47" s="461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58">
        <v>4680115881433</v>
      </c>
      <c r="E48" s="458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60"/>
      <c r="Q48" s="460"/>
      <c r="R48" s="460"/>
      <c r="S48" s="461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6"/>
      <c r="B49" s="466"/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6"/>
      <c r="N49" s="467"/>
      <c r="O49" s="463" t="s">
        <v>43</v>
      </c>
      <c r="P49" s="464"/>
      <c r="Q49" s="464"/>
      <c r="R49" s="464"/>
      <c r="S49" s="464"/>
      <c r="T49" s="464"/>
      <c r="U49" s="465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6"/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7"/>
      <c r="O50" s="463" t="s">
        <v>43</v>
      </c>
      <c r="P50" s="464"/>
      <c r="Q50" s="464"/>
      <c r="R50" s="464"/>
      <c r="S50" s="464"/>
      <c r="T50" s="464"/>
      <c r="U50" s="465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6" t="s">
        <v>117</v>
      </c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66"/>
      <c r="AA51" s="66"/>
    </row>
    <row r="52" spans="1:67" ht="14.25" customHeight="1" x14ac:dyDescent="0.25">
      <c r="A52" s="457" t="s">
        <v>118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58">
        <v>4680115881426</v>
      </c>
      <c r="E53" s="45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60"/>
      <c r="Q53" s="460"/>
      <c r="R53" s="460"/>
      <c r="S53" s="461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58">
        <v>4680115881426</v>
      </c>
      <c r="E54" s="458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60"/>
      <c r="Q54" s="460"/>
      <c r="R54" s="460"/>
      <c r="S54" s="461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58">
        <v>4680115881419</v>
      </c>
      <c r="E55" s="458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60"/>
      <c r="Q55" s="460"/>
      <c r="R55" s="460"/>
      <c r="S55" s="461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58">
        <v>4680115881525</v>
      </c>
      <c r="E56" s="45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2" t="s">
        <v>127</v>
      </c>
      <c r="P56" s="460"/>
      <c r="Q56" s="460"/>
      <c r="R56" s="460"/>
      <c r="S56" s="461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6"/>
      <c r="B57" s="466"/>
      <c r="C57" s="466"/>
      <c r="D57" s="466"/>
      <c r="E57" s="466"/>
      <c r="F57" s="466"/>
      <c r="G57" s="466"/>
      <c r="H57" s="466"/>
      <c r="I57" s="466"/>
      <c r="J57" s="466"/>
      <c r="K57" s="466"/>
      <c r="L57" s="466"/>
      <c r="M57" s="466"/>
      <c r="N57" s="467"/>
      <c r="O57" s="463" t="s">
        <v>43</v>
      </c>
      <c r="P57" s="464"/>
      <c r="Q57" s="464"/>
      <c r="R57" s="464"/>
      <c r="S57" s="464"/>
      <c r="T57" s="464"/>
      <c r="U57" s="465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66"/>
      <c r="B58" s="466"/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7"/>
      <c r="O58" s="463" t="s">
        <v>43</v>
      </c>
      <c r="P58" s="464"/>
      <c r="Q58" s="464"/>
      <c r="R58" s="464"/>
      <c r="S58" s="464"/>
      <c r="T58" s="464"/>
      <c r="U58" s="465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56" t="s">
        <v>108</v>
      </c>
      <c r="B59" s="456"/>
      <c r="C59" s="456"/>
      <c r="D59" s="456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  <c r="U59" s="456"/>
      <c r="V59" s="456"/>
      <c r="W59" s="456"/>
      <c r="X59" s="456"/>
      <c r="Y59" s="456"/>
      <c r="Z59" s="66"/>
      <c r="AA59" s="66"/>
    </row>
    <row r="60" spans="1:67" ht="14.25" customHeight="1" x14ac:dyDescent="0.25">
      <c r="A60" s="457" t="s">
        <v>118</v>
      </c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58">
        <v>4607091382945</v>
      </c>
      <c r="E61" s="458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60"/>
      <c r="Q61" s="460"/>
      <c r="R61" s="460"/>
      <c r="S61" s="461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58">
        <v>4607091385670</v>
      </c>
      <c r="E62" s="458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60"/>
      <c r="Q62" s="460"/>
      <c r="R62" s="460"/>
      <c r="S62" s="461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58">
        <v>4607091385670</v>
      </c>
      <c r="E63" s="45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60"/>
      <c r="Q63" s="460"/>
      <c r="R63" s="460"/>
      <c r="S63" s="461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58">
        <v>4680115883956</v>
      </c>
      <c r="E64" s="45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60"/>
      <c r="Q64" s="460"/>
      <c r="R64" s="460"/>
      <c r="S64" s="461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58">
        <v>4680115881327</v>
      </c>
      <c r="E65" s="45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60"/>
      <c r="Q65" s="460"/>
      <c r="R65" s="460"/>
      <c r="S65" s="46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458">
        <v>4680115882133</v>
      </c>
      <c r="E66" s="45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60"/>
      <c r="Q66" s="460"/>
      <c r="R66" s="460"/>
      <c r="S66" s="46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458">
        <v>4680115882133</v>
      </c>
      <c r="E67" s="45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60"/>
      <c r="Q67" s="460"/>
      <c r="R67" s="460"/>
      <c r="S67" s="46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58">
        <v>4607091382952</v>
      </c>
      <c r="E68" s="45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60"/>
      <c r="Q68" s="460"/>
      <c r="R68" s="460"/>
      <c r="S68" s="46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58">
        <v>4607091385687</v>
      </c>
      <c r="E69" s="45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4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60"/>
      <c r="Q69" s="460"/>
      <c r="R69" s="460"/>
      <c r="S69" s="46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58">
        <v>4680115882539</v>
      </c>
      <c r="E70" s="45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60"/>
      <c r="Q70" s="460"/>
      <c r="R70" s="460"/>
      <c r="S70" s="46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58">
        <v>4607091384604</v>
      </c>
      <c r="E71" s="45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60"/>
      <c r="Q71" s="460"/>
      <c r="R71" s="460"/>
      <c r="S71" s="46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58">
        <v>4680115880283</v>
      </c>
      <c r="E72" s="45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60"/>
      <c r="Q72" s="460"/>
      <c r="R72" s="460"/>
      <c r="S72" s="46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58">
        <v>4680115883949</v>
      </c>
      <c r="E73" s="45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60"/>
      <c r="Q73" s="460"/>
      <c r="R73" s="460"/>
      <c r="S73" s="46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154</v>
      </c>
      <c r="B74" s="64" t="s">
        <v>155</v>
      </c>
      <c r="C74" s="37">
        <v>4301011443</v>
      </c>
      <c r="D74" s="458">
        <v>4680115881303</v>
      </c>
      <c r="E74" s="45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81</v>
      </c>
      <c r="L74" s="39" t="s">
        <v>138</v>
      </c>
      <c r="M74" s="39"/>
      <c r="N74" s="38">
        <v>50</v>
      </c>
      <c r="O74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60"/>
      <c r="Q74" s="460"/>
      <c r="R74" s="460"/>
      <c r="S74" s="46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4301011562</v>
      </c>
      <c r="D75" s="458">
        <v>4680115882577</v>
      </c>
      <c r="E75" s="458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81</v>
      </c>
      <c r="L75" s="39" t="s">
        <v>103</v>
      </c>
      <c r="M75" s="39"/>
      <c r="N75" s="38">
        <v>90</v>
      </c>
      <c r="O75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60"/>
      <c r="Q75" s="460"/>
      <c r="R75" s="460"/>
      <c r="S75" s="46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156</v>
      </c>
      <c r="B76" s="64" t="s">
        <v>158</v>
      </c>
      <c r="C76" s="37">
        <v>4301011564</v>
      </c>
      <c r="D76" s="458">
        <v>4680115882577</v>
      </c>
      <c r="E76" s="45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60"/>
      <c r="Q76" s="460"/>
      <c r="R76" s="460"/>
      <c r="S76" s="46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4301011432</v>
      </c>
      <c r="D77" s="458">
        <v>4680115882720</v>
      </c>
      <c r="E77" s="45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81</v>
      </c>
      <c r="L77" s="39" t="s">
        <v>113</v>
      </c>
      <c r="M77" s="39"/>
      <c r="N77" s="38">
        <v>90</v>
      </c>
      <c r="O77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60"/>
      <c r="Q77" s="460"/>
      <c r="R77" s="460"/>
      <c r="S77" s="46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4301011417</v>
      </c>
      <c r="D78" s="458">
        <v>4680115880269</v>
      </c>
      <c r="E78" s="458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81</v>
      </c>
      <c r="L78" s="39" t="s">
        <v>133</v>
      </c>
      <c r="M78" s="39"/>
      <c r="N78" s="38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60"/>
      <c r="Q78" s="460"/>
      <c r="R78" s="460"/>
      <c r="S78" s="46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customHeight="1" x14ac:dyDescent="0.25">
      <c r="A79" s="64" t="s">
        <v>163</v>
      </c>
      <c r="B79" s="64" t="s">
        <v>164</v>
      </c>
      <c r="C79" s="37">
        <v>4301011415</v>
      </c>
      <c r="D79" s="458">
        <v>4680115880429</v>
      </c>
      <c r="E79" s="458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60"/>
      <c r="Q79" s="460"/>
      <c r="R79" s="460"/>
      <c r="S79" s="46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4301011462</v>
      </c>
      <c r="D80" s="458">
        <v>4680115881457</v>
      </c>
      <c r="E80" s="458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60"/>
      <c r="Q80" s="460"/>
      <c r="R80" s="460"/>
      <c r="S80" s="46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x14ac:dyDescent="0.2">
      <c r="A81" s="466"/>
      <c r="B81" s="466"/>
      <c r="C81" s="466"/>
      <c r="D81" s="466"/>
      <c r="E81" s="466"/>
      <c r="F81" s="466"/>
      <c r="G81" s="466"/>
      <c r="H81" s="466"/>
      <c r="I81" s="466"/>
      <c r="J81" s="466"/>
      <c r="K81" s="466"/>
      <c r="L81" s="466"/>
      <c r="M81" s="466"/>
      <c r="N81" s="467"/>
      <c r="O81" s="463" t="s">
        <v>43</v>
      </c>
      <c r="P81" s="464"/>
      <c r="Q81" s="464"/>
      <c r="R81" s="464"/>
      <c r="S81" s="464"/>
      <c r="T81" s="464"/>
      <c r="U81" s="465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x14ac:dyDescent="0.2">
      <c r="A82" s="466"/>
      <c r="B82" s="466"/>
      <c r="C82" s="466"/>
      <c r="D82" s="466"/>
      <c r="E82" s="466"/>
      <c r="F82" s="466"/>
      <c r="G82" s="466"/>
      <c r="H82" s="466"/>
      <c r="I82" s="466"/>
      <c r="J82" s="466"/>
      <c r="K82" s="466"/>
      <c r="L82" s="466"/>
      <c r="M82" s="466"/>
      <c r="N82" s="467"/>
      <c r="O82" s="463" t="s">
        <v>43</v>
      </c>
      <c r="P82" s="464"/>
      <c r="Q82" s="464"/>
      <c r="R82" s="464"/>
      <c r="S82" s="464"/>
      <c r="T82" s="464"/>
      <c r="U82" s="465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customHeight="1" x14ac:dyDescent="0.25">
      <c r="A83" s="457" t="s">
        <v>110</v>
      </c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457"/>
      <c r="W83" s="457"/>
      <c r="X83" s="457"/>
      <c r="Y83" s="457"/>
      <c r="Z83" s="67"/>
      <c r="AA83" s="67"/>
    </row>
    <row r="84" spans="1:67" ht="16.5" customHeight="1" x14ac:dyDescent="0.25">
      <c r="A84" s="64" t="s">
        <v>167</v>
      </c>
      <c r="B84" s="64" t="s">
        <v>168</v>
      </c>
      <c r="C84" s="37">
        <v>4301020235</v>
      </c>
      <c r="D84" s="458">
        <v>4680115881488</v>
      </c>
      <c r="E84" s="45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9"/>
      <c r="N84" s="38">
        <v>50</v>
      </c>
      <c r="O84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60"/>
      <c r="Q84" s="460"/>
      <c r="R84" s="460"/>
      <c r="S84" s="461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169</v>
      </c>
      <c r="B85" s="64" t="s">
        <v>170</v>
      </c>
      <c r="C85" s="37">
        <v>4301020228</v>
      </c>
      <c r="D85" s="458">
        <v>4680115882751</v>
      </c>
      <c r="E85" s="458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113</v>
      </c>
      <c r="M85" s="39"/>
      <c r="N85" s="38">
        <v>90</v>
      </c>
      <c r="O85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60"/>
      <c r="Q85" s="460"/>
      <c r="R85" s="460"/>
      <c r="S85" s="461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4301020258</v>
      </c>
      <c r="D86" s="458">
        <v>4680115882775</v>
      </c>
      <c r="E86" s="458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84</v>
      </c>
      <c r="L86" s="39" t="s">
        <v>133</v>
      </c>
      <c r="M86" s="39"/>
      <c r="N86" s="38">
        <v>50</v>
      </c>
      <c r="O86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60"/>
      <c r="Q86" s="460"/>
      <c r="R86" s="460"/>
      <c r="S86" s="461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4301020217</v>
      </c>
      <c r="D87" s="458">
        <v>4680115880658</v>
      </c>
      <c r="E87" s="45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81</v>
      </c>
      <c r="L87" s="39" t="s">
        <v>113</v>
      </c>
      <c r="M87" s="39"/>
      <c r="N87" s="38">
        <v>50</v>
      </c>
      <c r="O87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60"/>
      <c r="Q87" s="460"/>
      <c r="R87" s="460"/>
      <c r="S87" s="461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466"/>
      <c r="B88" s="466"/>
      <c r="C88" s="466"/>
      <c r="D88" s="466"/>
      <c r="E88" s="466"/>
      <c r="F88" s="466"/>
      <c r="G88" s="466"/>
      <c r="H88" s="466"/>
      <c r="I88" s="466"/>
      <c r="J88" s="466"/>
      <c r="K88" s="466"/>
      <c r="L88" s="466"/>
      <c r="M88" s="466"/>
      <c r="N88" s="467"/>
      <c r="O88" s="463" t="s">
        <v>43</v>
      </c>
      <c r="P88" s="464"/>
      <c r="Q88" s="464"/>
      <c r="R88" s="464"/>
      <c r="S88" s="464"/>
      <c r="T88" s="464"/>
      <c r="U88" s="465"/>
      <c r="V88" s="43" t="s">
        <v>42</v>
      </c>
      <c r="W88" s="44">
        <f>IFERROR(W84/H84,"0")+IFERROR(W85/H85,"0")+IFERROR(W86/H86,"0")+IFERROR(W87/H87,"0")</f>
        <v>0</v>
      </c>
      <c r="X88" s="44">
        <f>IFERROR(X84/H84,"0")+IFERROR(X85/H85,"0")+IFERROR(X86/H86,"0")+IFERROR(X87/H87,"0")</f>
        <v>0</v>
      </c>
      <c r="Y88" s="44">
        <f>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66"/>
      <c r="B89" s="466"/>
      <c r="C89" s="466"/>
      <c r="D89" s="466"/>
      <c r="E89" s="466"/>
      <c r="F89" s="466"/>
      <c r="G89" s="466"/>
      <c r="H89" s="466"/>
      <c r="I89" s="466"/>
      <c r="J89" s="466"/>
      <c r="K89" s="466"/>
      <c r="L89" s="466"/>
      <c r="M89" s="466"/>
      <c r="N89" s="467"/>
      <c r="O89" s="463" t="s">
        <v>43</v>
      </c>
      <c r="P89" s="464"/>
      <c r="Q89" s="464"/>
      <c r="R89" s="464"/>
      <c r="S89" s="464"/>
      <c r="T89" s="464"/>
      <c r="U89" s="465"/>
      <c r="V89" s="43" t="s">
        <v>0</v>
      </c>
      <c r="W89" s="44">
        <f>IFERROR(SUM(W84:W87),"0")</f>
        <v>0</v>
      </c>
      <c r="X89" s="44">
        <f>IFERROR(SUM(X84:X87),"0")</f>
        <v>0</v>
      </c>
      <c r="Y89" s="43"/>
      <c r="Z89" s="68"/>
      <c r="AA89" s="68"/>
    </row>
    <row r="90" spans="1:67" ht="14.25" customHeight="1" x14ac:dyDescent="0.25">
      <c r="A90" s="457" t="s">
        <v>77</v>
      </c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7"/>
      <c r="S90" s="457"/>
      <c r="T90" s="457"/>
      <c r="U90" s="457"/>
      <c r="V90" s="457"/>
      <c r="W90" s="457"/>
      <c r="X90" s="457"/>
      <c r="Y90" s="457"/>
      <c r="Z90" s="67"/>
      <c r="AA90" s="67"/>
    </row>
    <row r="91" spans="1:67" ht="16.5" customHeight="1" x14ac:dyDescent="0.25">
      <c r="A91" s="64" t="s">
        <v>175</v>
      </c>
      <c r="B91" s="64" t="s">
        <v>176</v>
      </c>
      <c r="C91" s="37">
        <v>4301030895</v>
      </c>
      <c r="D91" s="458">
        <v>4607091387667</v>
      </c>
      <c r="E91" s="45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114</v>
      </c>
      <c r="L91" s="39" t="s">
        <v>113</v>
      </c>
      <c r="M91" s="39"/>
      <c r="N91" s="38">
        <v>40</v>
      </c>
      <c r="O91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60"/>
      <c r="Q91" s="460"/>
      <c r="R91" s="460"/>
      <c r="S91" s="461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customHeight="1" x14ac:dyDescent="0.25">
      <c r="A92" s="64" t="s">
        <v>177</v>
      </c>
      <c r="B92" s="64" t="s">
        <v>178</v>
      </c>
      <c r="C92" s="37">
        <v>4301030961</v>
      </c>
      <c r="D92" s="458">
        <v>4607091387636</v>
      </c>
      <c r="E92" s="45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81</v>
      </c>
      <c r="L92" s="39" t="s">
        <v>80</v>
      </c>
      <c r="M92" s="39"/>
      <c r="N92" s="38">
        <v>40</v>
      </c>
      <c r="O92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60"/>
      <c r="Q92" s="460"/>
      <c r="R92" s="460"/>
      <c r="S92" s="461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customHeight="1" x14ac:dyDescent="0.25">
      <c r="A93" s="64" t="s">
        <v>179</v>
      </c>
      <c r="B93" s="64" t="s">
        <v>180</v>
      </c>
      <c r="C93" s="37">
        <v>4301030963</v>
      </c>
      <c r="D93" s="458">
        <v>4607091382426</v>
      </c>
      <c r="E93" s="458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80</v>
      </c>
      <c r="M93" s="39"/>
      <c r="N93" s="38">
        <v>40</v>
      </c>
      <c r="O93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60"/>
      <c r="Q93" s="460"/>
      <c r="R93" s="460"/>
      <c r="S93" s="461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181</v>
      </c>
      <c r="B94" s="64" t="s">
        <v>182</v>
      </c>
      <c r="C94" s="37">
        <v>4301030962</v>
      </c>
      <c r="D94" s="458">
        <v>4607091386547</v>
      </c>
      <c r="E94" s="458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84</v>
      </c>
      <c r="L94" s="39" t="s">
        <v>80</v>
      </c>
      <c r="M94" s="39"/>
      <c r="N94" s="38">
        <v>40</v>
      </c>
      <c r="O94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60"/>
      <c r="Q94" s="460"/>
      <c r="R94" s="460"/>
      <c r="S94" s="461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IFERROR(IF(X94=0,"",ROUNDUP(X94/H94,0)*0.00502),"")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4301030964</v>
      </c>
      <c r="D95" s="458">
        <v>4607091382464</v>
      </c>
      <c r="E95" s="458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60"/>
      <c r="Q95" s="460"/>
      <c r="R95" s="460"/>
      <c r="S95" s="46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4301031235</v>
      </c>
      <c r="D96" s="458">
        <v>4680115883444</v>
      </c>
      <c r="E96" s="458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81</v>
      </c>
      <c r="L96" s="39" t="s">
        <v>103</v>
      </c>
      <c r="M96" s="39"/>
      <c r="N96" s="38">
        <v>90</v>
      </c>
      <c r="O96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60"/>
      <c r="Q96" s="460"/>
      <c r="R96" s="460"/>
      <c r="S96" s="46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185</v>
      </c>
      <c r="B97" s="64" t="s">
        <v>187</v>
      </c>
      <c r="C97" s="37">
        <v>4301031234</v>
      </c>
      <c r="D97" s="458">
        <v>4680115883444</v>
      </c>
      <c r="E97" s="458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60"/>
      <c r="Q97" s="460"/>
      <c r="R97" s="460"/>
      <c r="S97" s="46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466"/>
      <c r="B98" s="466"/>
      <c r="C98" s="466"/>
      <c r="D98" s="466"/>
      <c r="E98" s="466"/>
      <c r="F98" s="466"/>
      <c r="G98" s="466"/>
      <c r="H98" s="466"/>
      <c r="I98" s="466"/>
      <c r="J98" s="466"/>
      <c r="K98" s="466"/>
      <c r="L98" s="466"/>
      <c r="M98" s="466"/>
      <c r="N98" s="467"/>
      <c r="O98" s="463" t="s">
        <v>43</v>
      </c>
      <c r="P98" s="464"/>
      <c r="Q98" s="464"/>
      <c r="R98" s="464"/>
      <c r="S98" s="464"/>
      <c r="T98" s="464"/>
      <c r="U98" s="465"/>
      <c r="V98" s="43" t="s">
        <v>42</v>
      </c>
      <c r="W98" s="44">
        <f>IFERROR(W91/H91,"0")+IFERROR(W92/H92,"0")+IFERROR(W93/H93,"0")+IFERROR(W94/H94,"0")+IFERROR(W95/H95,"0")+IFERROR(W96/H96,"0")+IFERROR(W97/H97,"0")</f>
        <v>0</v>
      </c>
      <c r="X98" s="44">
        <f>IFERROR(X91/H91,"0")+IFERROR(X92/H92,"0")+IFERROR(X93/H93,"0")+IFERROR(X94/H94,"0")+IFERROR(X95/H95,"0")+IFERROR(X96/H96,"0")+IFERROR(X97/H97,"0")</f>
        <v>0</v>
      </c>
      <c r="Y98" s="44">
        <f>IFERROR(IF(Y91="",0,Y91),"0")+IFERROR(IF(Y92="",0,Y92),"0")+IFERROR(IF(Y93="",0,Y93),"0")+IFERROR(IF(Y94="",0,Y94),"0")+IFERROR(IF(Y95="",0,Y95),"0")+IFERROR(IF(Y96="",0,Y96),"0")+IFERROR(IF(Y97="",0,Y97),"0")</f>
        <v>0</v>
      </c>
      <c r="Z98" s="68"/>
      <c r="AA98" s="68"/>
    </row>
    <row r="99" spans="1:67" x14ac:dyDescent="0.2">
      <c r="A99" s="466"/>
      <c r="B99" s="466"/>
      <c r="C99" s="466"/>
      <c r="D99" s="466"/>
      <c r="E99" s="466"/>
      <c r="F99" s="466"/>
      <c r="G99" s="466"/>
      <c r="H99" s="466"/>
      <c r="I99" s="466"/>
      <c r="J99" s="466"/>
      <c r="K99" s="466"/>
      <c r="L99" s="466"/>
      <c r="M99" s="466"/>
      <c r="N99" s="467"/>
      <c r="O99" s="463" t="s">
        <v>43</v>
      </c>
      <c r="P99" s="464"/>
      <c r="Q99" s="464"/>
      <c r="R99" s="464"/>
      <c r="S99" s="464"/>
      <c r="T99" s="464"/>
      <c r="U99" s="465"/>
      <c r="V99" s="43" t="s">
        <v>0</v>
      </c>
      <c r="W99" s="44">
        <f>IFERROR(SUM(W91:W97),"0")</f>
        <v>0</v>
      </c>
      <c r="X99" s="44">
        <f>IFERROR(SUM(X91:X97),"0")</f>
        <v>0</v>
      </c>
      <c r="Y99" s="43"/>
      <c r="Z99" s="68"/>
      <c r="AA99" s="68"/>
    </row>
    <row r="100" spans="1:67" ht="14.25" customHeight="1" x14ac:dyDescent="0.25">
      <c r="A100" s="457" t="s">
        <v>85</v>
      </c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67"/>
      <c r="AA100" s="67"/>
    </row>
    <row r="101" spans="1:67" ht="27" customHeight="1" x14ac:dyDescent="0.25">
      <c r="A101" s="64" t="s">
        <v>188</v>
      </c>
      <c r="B101" s="64" t="s">
        <v>189</v>
      </c>
      <c r="C101" s="37">
        <v>4301051543</v>
      </c>
      <c r="D101" s="458">
        <v>4607091386967</v>
      </c>
      <c r="E101" s="458"/>
      <c r="F101" s="63">
        <v>1.4</v>
      </c>
      <c r="G101" s="38">
        <v>6</v>
      </c>
      <c r="H101" s="63">
        <v>8.4</v>
      </c>
      <c r="I101" s="63">
        <v>8.9640000000000004</v>
      </c>
      <c r="J101" s="38">
        <v>56</v>
      </c>
      <c r="K101" s="38" t="s">
        <v>114</v>
      </c>
      <c r="L101" s="39" t="s">
        <v>80</v>
      </c>
      <c r="M101" s="39"/>
      <c r="N101" s="38">
        <v>45</v>
      </c>
      <c r="O101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60"/>
      <c r="Q101" s="460"/>
      <c r="R101" s="460"/>
      <c r="S101" s="461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IFERROR(IF(X101=0,"",ROUNDUP(X101/H101,0)*0.02175),"")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customHeight="1" x14ac:dyDescent="0.25">
      <c r="A102" s="64" t="s">
        <v>188</v>
      </c>
      <c r="B102" s="64" t="s">
        <v>190</v>
      </c>
      <c r="C102" s="37">
        <v>4301051437</v>
      </c>
      <c r="D102" s="458">
        <v>4607091386967</v>
      </c>
      <c r="E102" s="458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60"/>
      <c r="Q102" s="460"/>
      <c r="R102" s="460"/>
      <c r="S102" s="46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16.5" customHeight="1" x14ac:dyDescent="0.25">
      <c r="A103" s="64" t="s">
        <v>191</v>
      </c>
      <c r="B103" s="64" t="s">
        <v>192</v>
      </c>
      <c r="C103" s="37">
        <v>4301051611</v>
      </c>
      <c r="D103" s="458">
        <v>4607091385304</v>
      </c>
      <c r="E103" s="458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40</v>
      </c>
      <c r="O103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60"/>
      <c r="Q103" s="460"/>
      <c r="R103" s="460"/>
      <c r="S103" s="461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4301051648</v>
      </c>
      <c r="D104" s="458">
        <v>4607091386264</v>
      </c>
      <c r="E104" s="458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81</v>
      </c>
      <c r="L104" s="39" t="s">
        <v>80</v>
      </c>
      <c r="M104" s="39"/>
      <c r="N104" s="38">
        <v>31</v>
      </c>
      <c r="O104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60"/>
      <c r="Q104" s="460"/>
      <c r="R104" s="460"/>
      <c r="S104" s="461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4301051477</v>
      </c>
      <c r="D105" s="458">
        <v>4680115882584</v>
      </c>
      <c r="E105" s="458"/>
      <c r="F105" s="63">
        <v>0.33</v>
      </c>
      <c r="G105" s="38">
        <v>8</v>
      </c>
      <c r="H105" s="63">
        <v>2.64</v>
      </c>
      <c r="I105" s="63">
        <v>2.9279999999999999</v>
      </c>
      <c r="J105" s="38">
        <v>156</v>
      </c>
      <c r="K105" s="38" t="s">
        <v>81</v>
      </c>
      <c r="L105" s="39" t="s">
        <v>103</v>
      </c>
      <c r="M105" s="39"/>
      <c r="N105" s="38">
        <v>60</v>
      </c>
      <c r="O105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60"/>
      <c r="Q105" s="460"/>
      <c r="R105" s="460"/>
      <c r="S105" s="46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195</v>
      </c>
      <c r="B106" s="64" t="s">
        <v>197</v>
      </c>
      <c r="C106" s="37">
        <v>4301051476</v>
      </c>
      <c r="D106" s="458">
        <v>4680115882584</v>
      </c>
      <c r="E106" s="458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60"/>
      <c r="Q106" s="460"/>
      <c r="R106" s="460"/>
      <c r="S106" s="46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27" customHeight="1" x14ac:dyDescent="0.25">
      <c r="A107" s="64" t="s">
        <v>198</v>
      </c>
      <c r="B107" s="64" t="s">
        <v>199</v>
      </c>
      <c r="C107" s="37">
        <v>4301051436</v>
      </c>
      <c r="D107" s="458">
        <v>4607091385731</v>
      </c>
      <c r="E107" s="45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81</v>
      </c>
      <c r="L107" s="39" t="s">
        <v>133</v>
      </c>
      <c r="M107" s="39"/>
      <c r="N107" s="38">
        <v>45</v>
      </c>
      <c r="O107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60"/>
      <c r="Q107" s="460"/>
      <c r="R107" s="460"/>
      <c r="S107" s="46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4301051439</v>
      </c>
      <c r="D108" s="458">
        <v>4680115880214</v>
      </c>
      <c r="E108" s="45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81</v>
      </c>
      <c r="L108" s="39" t="s">
        <v>133</v>
      </c>
      <c r="M108" s="39"/>
      <c r="N108" s="38">
        <v>45</v>
      </c>
      <c r="O108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60"/>
      <c r="Q108" s="460"/>
      <c r="R108" s="460"/>
      <c r="S108" s="46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IFERROR(IF(X108=0,"",ROUNDUP(X108/H108,0)*0.00937),"")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4301051438</v>
      </c>
      <c r="D109" s="458">
        <v>4680115880894</v>
      </c>
      <c r="E109" s="45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60"/>
      <c r="Q109" s="460"/>
      <c r="R109" s="460"/>
      <c r="S109" s="46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4301051787</v>
      </c>
      <c r="D110" s="458">
        <v>4680115885233</v>
      </c>
      <c r="E110" s="458"/>
      <c r="F110" s="63">
        <v>0.2</v>
      </c>
      <c r="G110" s="38">
        <v>6</v>
      </c>
      <c r="H110" s="63">
        <v>1.2</v>
      </c>
      <c r="I110" s="63">
        <v>1.3</v>
      </c>
      <c r="J110" s="38">
        <v>234</v>
      </c>
      <c r="K110" s="38" t="s">
        <v>84</v>
      </c>
      <c r="L110" s="39" t="s">
        <v>138</v>
      </c>
      <c r="M110" s="39"/>
      <c r="N110" s="38">
        <v>30</v>
      </c>
      <c r="O110" s="523" t="s">
        <v>206</v>
      </c>
      <c r="P110" s="460"/>
      <c r="Q110" s="460"/>
      <c r="R110" s="460"/>
      <c r="S110" s="46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IFERROR(IF(X110=0,"",ROUNDUP(X110/H110,0)*0.00502),"")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207</v>
      </c>
      <c r="B111" s="64" t="s">
        <v>208</v>
      </c>
      <c r="C111" s="37">
        <v>4301051693</v>
      </c>
      <c r="D111" s="458">
        <v>4680115884915</v>
      </c>
      <c r="E111" s="458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81</v>
      </c>
      <c r="L111" s="39" t="s">
        <v>80</v>
      </c>
      <c r="M111" s="39"/>
      <c r="N111" s="38">
        <v>30</v>
      </c>
      <c r="O111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60"/>
      <c r="Q111" s="460"/>
      <c r="R111" s="460"/>
      <c r="S111" s="46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4301051313</v>
      </c>
      <c r="D112" s="458">
        <v>4607091385427</v>
      </c>
      <c r="E112" s="458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81</v>
      </c>
      <c r="L112" s="39" t="s">
        <v>80</v>
      </c>
      <c r="M112" s="39"/>
      <c r="N112" s="38">
        <v>40</v>
      </c>
      <c r="O112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60"/>
      <c r="Q112" s="460"/>
      <c r="R112" s="460"/>
      <c r="S112" s="46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4301051480</v>
      </c>
      <c r="D113" s="458">
        <v>4680115882645</v>
      </c>
      <c r="E113" s="458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60"/>
      <c r="Q113" s="460"/>
      <c r="R113" s="460"/>
      <c r="S113" s="46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4301051395</v>
      </c>
      <c r="D114" s="458">
        <v>4680115884311</v>
      </c>
      <c r="E114" s="458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60"/>
      <c r="Q114" s="460"/>
      <c r="R114" s="460"/>
      <c r="S114" s="46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4301051641</v>
      </c>
      <c r="D115" s="458">
        <v>4680115884403</v>
      </c>
      <c r="E115" s="458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60"/>
      <c r="Q115" s="460"/>
      <c r="R115" s="460"/>
      <c r="S115" s="46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  <c r="J116" s="466"/>
      <c r="K116" s="466"/>
      <c r="L116" s="466"/>
      <c r="M116" s="466"/>
      <c r="N116" s="467"/>
      <c r="O116" s="463" t="s">
        <v>43</v>
      </c>
      <c r="P116" s="464"/>
      <c r="Q116" s="464"/>
      <c r="R116" s="464"/>
      <c r="S116" s="464"/>
      <c r="T116" s="464"/>
      <c r="U116" s="465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68"/>
      <c r="AA116" s="68"/>
    </row>
    <row r="117" spans="1:67" x14ac:dyDescent="0.2">
      <c r="A117" s="466"/>
      <c r="B117" s="466"/>
      <c r="C117" s="466"/>
      <c r="D117" s="466"/>
      <c r="E117" s="466"/>
      <c r="F117" s="466"/>
      <c r="G117" s="466"/>
      <c r="H117" s="466"/>
      <c r="I117" s="466"/>
      <c r="J117" s="466"/>
      <c r="K117" s="466"/>
      <c r="L117" s="466"/>
      <c r="M117" s="466"/>
      <c r="N117" s="467"/>
      <c r="O117" s="463" t="s">
        <v>43</v>
      </c>
      <c r="P117" s="464"/>
      <c r="Q117" s="464"/>
      <c r="R117" s="464"/>
      <c r="S117" s="464"/>
      <c r="T117" s="464"/>
      <c r="U117" s="465"/>
      <c r="V117" s="43" t="s">
        <v>0</v>
      </c>
      <c r="W117" s="44">
        <f>IFERROR(SUM(W101:W115),"0")</f>
        <v>0</v>
      </c>
      <c r="X117" s="44">
        <f>IFERROR(SUM(X101:X115),"0")</f>
        <v>0</v>
      </c>
      <c r="Y117" s="43"/>
      <c r="Z117" s="68"/>
      <c r="AA117" s="68"/>
    </row>
    <row r="118" spans="1:67" ht="14.25" customHeight="1" x14ac:dyDescent="0.25">
      <c r="A118" s="457" t="s">
        <v>217</v>
      </c>
      <c r="B118" s="457"/>
      <c r="C118" s="457"/>
      <c r="D118" s="457"/>
      <c r="E118" s="457"/>
      <c r="F118" s="457"/>
      <c r="G118" s="457"/>
      <c r="H118" s="457"/>
      <c r="I118" s="457"/>
      <c r="J118" s="457"/>
      <c r="K118" s="457"/>
      <c r="L118" s="457"/>
      <c r="M118" s="457"/>
      <c r="N118" s="457"/>
      <c r="O118" s="457"/>
      <c r="P118" s="457"/>
      <c r="Q118" s="457"/>
      <c r="R118" s="457"/>
      <c r="S118" s="457"/>
      <c r="T118" s="457"/>
      <c r="U118" s="457"/>
      <c r="V118" s="457"/>
      <c r="W118" s="457"/>
      <c r="X118" s="457"/>
      <c r="Y118" s="457"/>
      <c r="Z118" s="67"/>
      <c r="AA118" s="67"/>
    </row>
    <row r="119" spans="1:67" ht="27" customHeight="1" x14ac:dyDescent="0.25">
      <c r="A119" s="64" t="s">
        <v>218</v>
      </c>
      <c r="B119" s="64" t="s">
        <v>219</v>
      </c>
      <c r="C119" s="37">
        <v>4301060296</v>
      </c>
      <c r="D119" s="458">
        <v>4607091383065</v>
      </c>
      <c r="E119" s="458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81</v>
      </c>
      <c r="L119" s="39" t="s">
        <v>80</v>
      </c>
      <c r="M119" s="39"/>
      <c r="N119" s="38">
        <v>30</v>
      </c>
      <c r="O119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60"/>
      <c r="Q119" s="460"/>
      <c r="R119" s="460"/>
      <c r="S119" s="461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4" si="23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ref="BL119:BL124" si="24">IFERROR(W119*I119/H119,"0")</f>
        <v>0</v>
      </c>
      <c r="BM119" s="80">
        <f t="shared" ref="BM119:BM124" si="25">IFERROR(X119*I119/H119,"0")</f>
        <v>0</v>
      </c>
      <c r="BN119" s="80">
        <f t="shared" ref="BN119:BN124" si="26">IFERROR(1/J119*(W119/H119),"0")</f>
        <v>0</v>
      </c>
      <c r="BO119" s="80">
        <f t="shared" ref="BO119:BO124" si="27">IFERROR(1/J119*(X119/H119),"0")</f>
        <v>0</v>
      </c>
    </row>
    <row r="120" spans="1:67" ht="27" customHeight="1" x14ac:dyDescent="0.25">
      <c r="A120" s="64" t="s">
        <v>220</v>
      </c>
      <c r="B120" s="64" t="s">
        <v>221</v>
      </c>
      <c r="C120" s="37">
        <v>4301060366</v>
      </c>
      <c r="D120" s="458">
        <v>4680115881532</v>
      </c>
      <c r="E120" s="458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80</v>
      </c>
      <c r="M120" s="39"/>
      <c r="N120" s="38">
        <v>30</v>
      </c>
      <c r="O120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60"/>
      <c r="Q120" s="460"/>
      <c r="R120" s="460"/>
      <c r="S120" s="46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3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24"/>
        <v>0</v>
      </c>
      <c r="BM120" s="80">
        <f t="shared" si="25"/>
        <v>0</v>
      </c>
      <c r="BN120" s="80">
        <f t="shared" si="26"/>
        <v>0</v>
      </c>
      <c r="BO120" s="80">
        <f t="shared" si="27"/>
        <v>0</v>
      </c>
    </row>
    <row r="121" spans="1:67" ht="27" customHeight="1" x14ac:dyDescent="0.25">
      <c r="A121" s="64" t="s">
        <v>220</v>
      </c>
      <c r="B121" s="64" t="s">
        <v>222</v>
      </c>
      <c r="C121" s="37">
        <v>4301060371</v>
      </c>
      <c r="D121" s="458">
        <v>4680115881532</v>
      </c>
      <c r="E121" s="458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60"/>
      <c r="Q121" s="460"/>
      <c r="R121" s="460"/>
      <c r="S121" s="46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223</v>
      </c>
      <c r="B122" s="64" t="s">
        <v>224</v>
      </c>
      <c r="C122" s="37">
        <v>4301060356</v>
      </c>
      <c r="D122" s="458">
        <v>4680115882652</v>
      </c>
      <c r="E122" s="45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60"/>
      <c r="Q122" s="460"/>
      <c r="R122" s="460"/>
      <c r="S122" s="46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16.5" customHeight="1" x14ac:dyDescent="0.25">
      <c r="A123" s="64" t="s">
        <v>225</v>
      </c>
      <c r="B123" s="64" t="s">
        <v>226</v>
      </c>
      <c r="C123" s="37">
        <v>4301060309</v>
      </c>
      <c r="D123" s="458">
        <v>4680115880238</v>
      </c>
      <c r="E123" s="458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60"/>
      <c r="Q123" s="460"/>
      <c r="R123" s="460"/>
      <c r="S123" s="46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4301060351</v>
      </c>
      <c r="D124" s="458">
        <v>4680115881464</v>
      </c>
      <c r="E124" s="458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81</v>
      </c>
      <c r="L124" s="39" t="s">
        <v>133</v>
      </c>
      <c r="M124" s="39"/>
      <c r="N124" s="38">
        <v>30</v>
      </c>
      <c r="O124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60"/>
      <c r="Q124" s="460"/>
      <c r="R124" s="460"/>
      <c r="S124" s="46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x14ac:dyDescent="0.2">
      <c r="A125" s="466"/>
      <c r="B125" s="466"/>
      <c r="C125" s="466"/>
      <c r="D125" s="466"/>
      <c r="E125" s="466"/>
      <c r="F125" s="466"/>
      <c r="G125" s="466"/>
      <c r="H125" s="466"/>
      <c r="I125" s="466"/>
      <c r="J125" s="466"/>
      <c r="K125" s="466"/>
      <c r="L125" s="466"/>
      <c r="M125" s="466"/>
      <c r="N125" s="467"/>
      <c r="O125" s="463" t="s">
        <v>43</v>
      </c>
      <c r="P125" s="464"/>
      <c r="Q125" s="464"/>
      <c r="R125" s="464"/>
      <c r="S125" s="464"/>
      <c r="T125" s="464"/>
      <c r="U125" s="465"/>
      <c r="V125" s="43" t="s">
        <v>42</v>
      </c>
      <c r="W125" s="44">
        <f>IFERROR(W119/H119,"0")+IFERROR(W120/H120,"0")+IFERROR(W121/H121,"0")+IFERROR(W122/H122,"0")+IFERROR(W123/H123,"0")+IFERROR(W124/H124,"0")</f>
        <v>0</v>
      </c>
      <c r="X125" s="44">
        <f>IFERROR(X119/H119,"0")+IFERROR(X120/H120,"0")+IFERROR(X121/H121,"0")+IFERROR(X122/H122,"0")+IFERROR(X123/H123,"0")+IFERROR(X124/H124,"0")</f>
        <v>0</v>
      </c>
      <c r="Y125" s="44">
        <f>IFERROR(IF(Y119="",0,Y119),"0")+IFERROR(IF(Y120="",0,Y120),"0")+IFERROR(IF(Y121="",0,Y121),"0")+IFERROR(IF(Y122="",0,Y122),"0")+IFERROR(IF(Y123="",0,Y123),"0")+IFERROR(IF(Y124="",0,Y124),"0")</f>
        <v>0</v>
      </c>
      <c r="Z125" s="68"/>
      <c r="AA125" s="68"/>
    </row>
    <row r="126" spans="1:67" x14ac:dyDescent="0.2">
      <c r="A126" s="466"/>
      <c r="B126" s="466"/>
      <c r="C126" s="466"/>
      <c r="D126" s="466"/>
      <c r="E126" s="466"/>
      <c r="F126" s="466"/>
      <c r="G126" s="466"/>
      <c r="H126" s="466"/>
      <c r="I126" s="466"/>
      <c r="J126" s="466"/>
      <c r="K126" s="466"/>
      <c r="L126" s="466"/>
      <c r="M126" s="466"/>
      <c r="N126" s="467"/>
      <c r="O126" s="463" t="s">
        <v>43</v>
      </c>
      <c r="P126" s="464"/>
      <c r="Q126" s="464"/>
      <c r="R126" s="464"/>
      <c r="S126" s="464"/>
      <c r="T126" s="464"/>
      <c r="U126" s="465"/>
      <c r="V126" s="43" t="s">
        <v>0</v>
      </c>
      <c r="W126" s="44">
        <f>IFERROR(SUM(W119:W124),"0")</f>
        <v>0</v>
      </c>
      <c r="X126" s="44">
        <f>IFERROR(SUM(X119:X124),"0")</f>
        <v>0</v>
      </c>
      <c r="Y126" s="43"/>
      <c r="Z126" s="68"/>
      <c r="AA126" s="68"/>
    </row>
    <row r="127" spans="1:67" ht="16.5" customHeight="1" x14ac:dyDescent="0.25">
      <c r="A127" s="456" t="s">
        <v>229</v>
      </c>
      <c r="B127" s="456"/>
      <c r="C127" s="456"/>
      <c r="D127" s="456"/>
      <c r="E127" s="456"/>
      <c r="F127" s="456"/>
      <c r="G127" s="456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  <c r="R127" s="456"/>
      <c r="S127" s="456"/>
      <c r="T127" s="456"/>
      <c r="U127" s="456"/>
      <c r="V127" s="456"/>
      <c r="W127" s="456"/>
      <c r="X127" s="456"/>
      <c r="Y127" s="456"/>
      <c r="Z127" s="66"/>
      <c r="AA127" s="66"/>
    </row>
    <row r="128" spans="1:67" ht="14.25" customHeight="1" x14ac:dyDescent="0.25">
      <c r="A128" s="457" t="s">
        <v>85</v>
      </c>
      <c r="B128" s="457"/>
      <c r="C128" s="457"/>
      <c r="D128" s="457"/>
      <c r="E128" s="457"/>
      <c r="F128" s="457"/>
      <c r="G128" s="457"/>
      <c r="H128" s="457"/>
      <c r="I128" s="457"/>
      <c r="J128" s="457"/>
      <c r="K128" s="457"/>
      <c r="L128" s="457"/>
      <c r="M128" s="457"/>
      <c r="N128" s="457"/>
      <c r="O128" s="457"/>
      <c r="P128" s="457"/>
      <c r="Q128" s="457"/>
      <c r="R128" s="457"/>
      <c r="S128" s="457"/>
      <c r="T128" s="457"/>
      <c r="U128" s="457"/>
      <c r="V128" s="457"/>
      <c r="W128" s="457"/>
      <c r="X128" s="457"/>
      <c r="Y128" s="457"/>
      <c r="Z128" s="67"/>
      <c r="AA128" s="67"/>
    </row>
    <row r="129" spans="1:67" ht="27" customHeight="1" x14ac:dyDescent="0.25">
      <c r="A129" s="64" t="s">
        <v>230</v>
      </c>
      <c r="B129" s="64" t="s">
        <v>231</v>
      </c>
      <c r="C129" s="37">
        <v>4301051612</v>
      </c>
      <c r="D129" s="458">
        <v>4607091385168</v>
      </c>
      <c r="E129" s="458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80</v>
      </c>
      <c r="M129" s="39"/>
      <c r="N129" s="38">
        <v>45</v>
      </c>
      <c r="O129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60"/>
      <c r="Q129" s="460"/>
      <c r="R129" s="460"/>
      <c r="S129" s="461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IFERROR(IF(X129=0,"",ROUNDUP(X129/H129,0)*0.02175),"")</f>
        <v/>
      </c>
      <c r="Z129" s="69" t="s">
        <v>48</v>
      </c>
      <c r="AA129" s="70" t="s">
        <v>48</v>
      </c>
      <c r="AE129" s="80"/>
      <c r="BB129" s="150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ht="27" customHeight="1" x14ac:dyDescent="0.25">
      <c r="A130" s="64" t="s">
        <v>230</v>
      </c>
      <c r="B130" s="64" t="s">
        <v>232</v>
      </c>
      <c r="C130" s="37">
        <v>4301051360</v>
      </c>
      <c r="D130" s="458">
        <v>4607091385168</v>
      </c>
      <c r="E130" s="45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5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60"/>
      <c r="Q130" s="460"/>
      <c r="R130" s="460"/>
      <c r="S130" s="461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16.5" customHeight="1" x14ac:dyDescent="0.25">
      <c r="A131" s="64" t="s">
        <v>233</v>
      </c>
      <c r="B131" s="64" t="s">
        <v>234</v>
      </c>
      <c r="C131" s="37">
        <v>4301051362</v>
      </c>
      <c r="D131" s="458">
        <v>4607091383256</v>
      </c>
      <c r="E131" s="458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81</v>
      </c>
      <c r="L131" s="39" t="s">
        <v>133</v>
      </c>
      <c r="M131" s="39"/>
      <c r="N131" s="38">
        <v>45</v>
      </c>
      <c r="O131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60"/>
      <c r="Q131" s="460"/>
      <c r="R131" s="460"/>
      <c r="S131" s="46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4301051358</v>
      </c>
      <c r="D132" s="458">
        <v>4607091385748</v>
      </c>
      <c r="E132" s="458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60"/>
      <c r="Q132" s="460"/>
      <c r="R132" s="460"/>
      <c r="S132" s="461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4301051738</v>
      </c>
      <c r="D133" s="458">
        <v>4680115884533</v>
      </c>
      <c r="E133" s="458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81</v>
      </c>
      <c r="L133" s="39" t="s">
        <v>80</v>
      </c>
      <c r="M133" s="39"/>
      <c r="N133" s="38">
        <v>45</v>
      </c>
      <c r="O133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60"/>
      <c r="Q133" s="460"/>
      <c r="R133" s="460"/>
      <c r="S133" s="46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x14ac:dyDescent="0.2">
      <c r="A134" s="466"/>
      <c r="B134" s="466"/>
      <c r="C134" s="466"/>
      <c r="D134" s="466"/>
      <c r="E134" s="466"/>
      <c r="F134" s="466"/>
      <c r="G134" s="466"/>
      <c r="H134" s="466"/>
      <c r="I134" s="466"/>
      <c r="J134" s="466"/>
      <c r="K134" s="466"/>
      <c r="L134" s="466"/>
      <c r="M134" s="466"/>
      <c r="N134" s="467"/>
      <c r="O134" s="463" t="s">
        <v>43</v>
      </c>
      <c r="P134" s="464"/>
      <c r="Q134" s="464"/>
      <c r="R134" s="464"/>
      <c r="S134" s="464"/>
      <c r="T134" s="464"/>
      <c r="U134" s="465"/>
      <c r="V134" s="43" t="s">
        <v>42</v>
      </c>
      <c r="W134" s="44">
        <f>IFERROR(W129/H129,"0")+IFERROR(W130/H130,"0")+IFERROR(W131/H131,"0")+IFERROR(W132/H132,"0")+IFERROR(W133/H133,"0")</f>
        <v>0</v>
      </c>
      <c r="X134" s="44">
        <f>IFERROR(X129/H129,"0")+IFERROR(X130/H130,"0")+IFERROR(X131/H131,"0")+IFERROR(X132/H132,"0")+IFERROR(X133/H133,"0")</f>
        <v>0</v>
      </c>
      <c r="Y134" s="44">
        <f>IFERROR(IF(Y129="",0,Y129),"0")+IFERROR(IF(Y130="",0,Y130),"0")+IFERROR(IF(Y131="",0,Y131),"0")+IFERROR(IF(Y132="",0,Y132),"0")+IFERROR(IF(Y133="",0,Y133),"0")</f>
        <v>0</v>
      </c>
      <c r="Z134" s="68"/>
      <c r="AA134" s="68"/>
    </row>
    <row r="135" spans="1:67" x14ac:dyDescent="0.2">
      <c r="A135" s="466"/>
      <c r="B135" s="466"/>
      <c r="C135" s="466"/>
      <c r="D135" s="466"/>
      <c r="E135" s="466"/>
      <c r="F135" s="466"/>
      <c r="G135" s="466"/>
      <c r="H135" s="466"/>
      <c r="I135" s="466"/>
      <c r="J135" s="466"/>
      <c r="K135" s="466"/>
      <c r="L135" s="466"/>
      <c r="M135" s="466"/>
      <c r="N135" s="467"/>
      <c r="O135" s="463" t="s">
        <v>43</v>
      </c>
      <c r="P135" s="464"/>
      <c r="Q135" s="464"/>
      <c r="R135" s="464"/>
      <c r="S135" s="464"/>
      <c r="T135" s="464"/>
      <c r="U135" s="465"/>
      <c r="V135" s="43" t="s">
        <v>0</v>
      </c>
      <c r="W135" s="44">
        <f>IFERROR(SUM(W129:W133),"0")</f>
        <v>0</v>
      </c>
      <c r="X135" s="44">
        <f>IFERROR(SUM(X129:X133),"0")</f>
        <v>0</v>
      </c>
      <c r="Y135" s="43"/>
      <c r="Z135" s="68"/>
      <c r="AA135" s="68"/>
    </row>
    <row r="136" spans="1:67" ht="27.75" customHeight="1" x14ac:dyDescent="0.2">
      <c r="A136" s="455" t="s">
        <v>239</v>
      </c>
      <c r="B136" s="455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55"/>
      <c r="AA136" s="55"/>
    </row>
    <row r="137" spans="1:67" ht="16.5" customHeight="1" x14ac:dyDescent="0.25">
      <c r="A137" s="456" t="s">
        <v>240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66"/>
      <c r="AA137" s="66"/>
    </row>
    <row r="138" spans="1:67" ht="14.25" customHeight="1" x14ac:dyDescent="0.25">
      <c r="A138" s="457" t="s">
        <v>118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67"/>
      <c r="AA138" s="67"/>
    </row>
    <row r="139" spans="1:67" ht="27" customHeight="1" x14ac:dyDescent="0.25">
      <c r="A139" s="64" t="s">
        <v>241</v>
      </c>
      <c r="B139" s="64" t="s">
        <v>242</v>
      </c>
      <c r="C139" s="37">
        <v>4301011223</v>
      </c>
      <c r="D139" s="458">
        <v>4607091383423</v>
      </c>
      <c r="E139" s="458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133</v>
      </c>
      <c r="M139" s="39"/>
      <c r="N139" s="38">
        <v>35</v>
      </c>
      <c r="O139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60"/>
      <c r="Q139" s="460"/>
      <c r="R139" s="460"/>
      <c r="S139" s="461"/>
      <c r="T139" s="40" t="s">
        <v>48</v>
      </c>
      <c r="U139" s="40" t="s">
        <v>48</v>
      </c>
      <c r="V139" s="41" t="s">
        <v>0</v>
      </c>
      <c r="W139" s="59">
        <v>0</v>
      </c>
      <c r="X139" s="56">
        <f t="shared" ref="X139:X144" si="28">IFERROR(IF(W139="",0,CEILING((W139/$H139),1)*$H139),"")</f>
        <v>0</v>
      </c>
      <c r="Y139" s="42" t="str">
        <f t="shared" ref="Y139:Y144" si="29">IFERROR(IF(X139=0,"",ROUNDUP(X139/H139,0)*0.02175),"")</f>
        <v/>
      </c>
      <c r="Z139" s="69" t="s">
        <v>48</v>
      </c>
      <c r="AA139" s="70" t="s">
        <v>48</v>
      </c>
      <c r="AE139" s="80"/>
      <c r="BB139" s="155" t="s">
        <v>67</v>
      </c>
      <c r="BL139" s="80">
        <f t="shared" ref="BL139:BL144" si="30">IFERROR(W139*I139/H139,"0")</f>
        <v>0</v>
      </c>
      <c r="BM139" s="80">
        <f t="shared" ref="BM139:BM144" si="31">IFERROR(X139*I139/H139,"0")</f>
        <v>0</v>
      </c>
      <c r="BN139" s="80">
        <f t="shared" ref="BN139:BN144" si="32">IFERROR(1/J139*(W139/H139),"0")</f>
        <v>0</v>
      </c>
      <c r="BO139" s="80">
        <f t="shared" ref="BO139:BO144" si="33">IFERROR(1/J139*(X139/H139),"0")</f>
        <v>0</v>
      </c>
    </row>
    <row r="140" spans="1:67" ht="27" customHeight="1" x14ac:dyDescent="0.25">
      <c r="A140" s="64" t="s">
        <v>243</v>
      </c>
      <c r="B140" s="64" t="s">
        <v>244</v>
      </c>
      <c r="C140" s="37">
        <v>4301011876</v>
      </c>
      <c r="D140" s="458">
        <v>4680115885707</v>
      </c>
      <c r="E140" s="458"/>
      <c r="F140" s="63">
        <v>0.9</v>
      </c>
      <c r="G140" s="38">
        <v>10</v>
      </c>
      <c r="H140" s="63">
        <v>9</v>
      </c>
      <c r="I140" s="63">
        <v>9.48</v>
      </c>
      <c r="J140" s="38">
        <v>56</v>
      </c>
      <c r="K140" s="38" t="s">
        <v>114</v>
      </c>
      <c r="L140" s="39" t="s">
        <v>113</v>
      </c>
      <c r="M140" s="39"/>
      <c r="N140" s="38">
        <v>31</v>
      </c>
      <c r="O140" s="541" t="s">
        <v>245</v>
      </c>
      <c r="P140" s="460"/>
      <c r="Q140" s="460"/>
      <c r="R140" s="460"/>
      <c r="S140" s="461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si="28"/>
        <v>0</v>
      </c>
      <c r="Y140" s="42" t="str">
        <f t="shared" si="29"/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si="30"/>
        <v>0</v>
      </c>
      <c r="BM140" s="80">
        <f t="shared" si="31"/>
        <v>0</v>
      </c>
      <c r="BN140" s="80">
        <f t="shared" si="32"/>
        <v>0</v>
      </c>
      <c r="BO140" s="80">
        <f t="shared" si="33"/>
        <v>0</v>
      </c>
    </row>
    <row r="141" spans="1:67" ht="27" customHeight="1" x14ac:dyDescent="0.25">
      <c r="A141" s="64" t="s">
        <v>247</v>
      </c>
      <c r="B141" s="64" t="s">
        <v>248</v>
      </c>
      <c r="C141" s="37">
        <v>4301011878</v>
      </c>
      <c r="D141" s="458">
        <v>4680115885660</v>
      </c>
      <c r="E141" s="458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8" t="s">
        <v>114</v>
      </c>
      <c r="L141" s="39" t="s">
        <v>80</v>
      </c>
      <c r="M141" s="39"/>
      <c r="N141" s="38">
        <v>35</v>
      </c>
      <c r="O141" s="542" t="s">
        <v>249</v>
      </c>
      <c r="P141" s="460"/>
      <c r="Q141" s="460"/>
      <c r="R141" s="460"/>
      <c r="S141" s="461"/>
      <c r="T141" s="40" t="s">
        <v>246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250</v>
      </c>
      <c r="B142" s="64" t="s">
        <v>251</v>
      </c>
      <c r="C142" s="37">
        <v>4301011338</v>
      </c>
      <c r="D142" s="458">
        <v>4607091381405</v>
      </c>
      <c r="E142" s="45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60"/>
      <c r="Q142" s="460"/>
      <c r="R142" s="460"/>
      <c r="S142" s="461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37.5" customHeight="1" x14ac:dyDescent="0.25">
      <c r="A143" s="64" t="s">
        <v>252</v>
      </c>
      <c r="B143" s="64" t="s">
        <v>253</v>
      </c>
      <c r="C143" s="37">
        <v>4301011879</v>
      </c>
      <c r="D143" s="458">
        <v>4680115885691</v>
      </c>
      <c r="E143" s="45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30</v>
      </c>
      <c r="O143" s="544" t="s">
        <v>254</v>
      </c>
      <c r="P143" s="460"/>
      <c r="Q143" s="460"/>
      <c r="R143" s="460"/>
      <c r="S143" s="461"/>
      <c r="T143" s="40" t="s">
        <v>48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255</v>
      </c>
      <c r="B144" s="64" t="s">
        <v>256</v>
      </c>
      <c r="C144" s="37">
        <v>4301011333</v>
      </c>
      <c r="D144" s="458">
        <v>4607091386516</v>
      </c>
      <c r="E144" s="45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60"/>
      <c r="Q144" s="460"/>
      <c r="R144" s="460"/>
      <c r="S144" s="461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x14ac:dyDescent="0.2">
      <c r="A145" s="466"/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7"/>
      <c r="O145" s="463" t="s">
        <v>43</v>
      </c>
      <c r="P145" s="464"/>
      <c r="Q145" s="464"/>
      <c r="R145" s="464"/>
      <c r="S145" s="464"/>
      <c r="T145" s="464"/>
      <c r="U145" s="465"/>
      <c r="V145" s="43" t="s">
        <v>42</v>
      </c>
      <c r="W145" s="44">
        <f>IFERROR(W139/H139,"0")+IFERROR(W140/H140,"0")+IFERROR(W141/H141,"0")+IFERROR(W142/H142,"0")+IFERROR(W143/H143,"0")+IFERROR(W144/H144,"0")</f>
        <v>0</v>
      </c>
      <c r="X145" s="44">
        <f>IFERROR(X139/H139,"0")+IFERROR(X140/H140,"0")+IFERROR(X141/H141,"0")+IFERROR(X142/H142,"0")+IFERROR(X143/H143,"0")+IFERROR(X144/H144,"0")</f>
        <v>0</v>
      </c>
      <c r="Y145" s="44">
        <f>IFERROR(IF(Y139="",0,Y139),"0")+IFERROR(IF(Y140="",0,Y140),"0")+IFERROR(IF(Y141="",0,Y141),"0")+IFERROR(IF(Y142="",0,Y142),"0")+IFERROR(IF(Y143="",0,Y143),"0")+IFERROR(IF(Y144="",0,Y144),"0")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66"/>
      <c r="B146" s="466"/>
      <c r="C146" s="466"/>
      <c r="D146" s="466"/>
      <c r="E146" s="466"/>
      <c r="F146" s="466"/>
      <c r="G146" s="466"/>
      <c r="H146" s="466"/>
      <c r="I146" s="466"/>
      <c r="J146" s="466"/>
      <c r="K146" s="466"/>
      <c r="L146" s="466"/>
      <c r="M146" s="466"/>
      <c r="N146" s="467"/>
      <c r="O146" s="463" t="s">
        <v>43</v>
      </c>
      <c r="P146" s="464"/>
      <c r="Q146" s="464"/>
      <c r="R146" s="464"/>
      <c r="S146" s="464"/>
      <c r="T146" s="464"/>
      <c r="U146" s="465"/>
      <c r="V146" s="43" t="s">
        <v>0</v>
      </c>
      <c r="W146" s="44">
        <f>IFERROR(SUM(W139:W144),"0")</f>
        <v>0</v>
      </c>
      <c r="X146" s="44">
        <f>IFERROR(SUM(X139:X144),"0")</f>
        <v>0</v>
      </c>
      <c r="Y146" s="43"/>
      <c r="Z146" s="68"/>
      <c r="AA146" s="68"/>
    </row>
    <row r="147" spans="1:67" ht="16.5" customHeight="1" x14ac:dyDescent="0.25">
      <c r="A147" s="456" t="s">
        <v>257</v>
      </c>
      <c r="B147" s="456"/>
      <c r="C147" s="456"/>
      <c r="D147" s="456"/>
      <c r="E147" s="456"/>
      <c r="F147" s="456"/>
      <c r="G147" s="456"/>
      <c r="H147" s="456"/>
      <c r="I147" s="456"/>
      <c r="J147" s="456"/>
      <c r="K147" s="456"/>
      <c r="L147" s="456"/>
      <c r="M147" s="456"/>
      <c r="N147" s="456"/>
      <c r="O147" s="456"/>
      <c r="P147" s="456"/>
      <c r="Q147" s="456"/>
      <c r="R147" s="456"/>
      <c r="S147" s="456"/>
      <c r="T147" s="456"/>
      <c r="U147" s="456"/>
      <c r="V147" s="456"/>
      <c r="W147" s="456"/>
      <c r="X147" s="456"/>
      <c r="Y147" s="456"/>
      <c r="Z147" s="66"/>
      <c r="AA147" s="66"/>
    </row>
    <row r="148" spans="1:67" ht="14.25" customHeight="1" x14ac:dyDescent="0.25">
      <c r="A148" s="457" t="s">
        <v>77</v>
      </c>
      <c r="B148" s="457"/>
      <c r="C148" s="457"/>
      <c r="D148" s="457"/>
      <c r="E148" s="457"/>
      <c r="F148" s="457"/>
      <c r="G148" s="457"/>
      <c r="H148" s="457"/>
      <c r="I148" s="457"/>
      <c r="J148" s="457"/>
      <c r="K148" s="457"/>
      <c r="L148" s="457"/>
      <c r="M148" s="457"/>
      <c r="N148" s="457"/>
      <c r="O148" s="457"/>
      <c r="P148" s="457"/>
      <c r="Q148" s="457"/>
      <c r="R148" s="457"/>
      <c r="S148" s="457"/>
      <c r="T148" s="457"/>
      <c r="U148" s="457"/>
      <c r="V148" s="457"/>
      <c r="W148" s="457"/>
      <c r="X148" s="457"/>
      <c r="Y148" s="457"/>
      <c r="Z148" s="67"/>
      <c r="AA148" s="67"/>
    </row>
    <row r="149" spans="1:67" ht="27" customHeight="1" x14ac:dyDescent="0.25">
      <c r="A149" s="64" t="s">
        <v>258</v>
      </c>
      <c r="B149" s="64" t="s">
        <v>259</v>
      </c>
      <c r="C149" s="37">
        <v>4301031191</v>
      </c>
      <c r="D149" s="458">
        <v>4680115880993</v>
      </c>
      <c r="E149" s="45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60"/>
      <c r="Q149" s="460"/>
      <c r="R149" s="460"/>
      <c r="S149" s="461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34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5">IFERROR(W149*I149/H149,"0")</f>
        <v>0</v>
      </c>
      <c r="BM149" s="80">
        <f t="shared" ref="BM149:BM157" si="36">IFERROR(X149*I149/H149,"0")</f>
        <v>0</v>
      </c>
      <c r="BN149" s="80">
        <f t="shared" ref="BN149:BN157" si="37">IFERROR(1/J149*(W149/H149),"0")</f>
        <v>0</v>
      </c>
      <c r="BO149" s="80">
        <f t="shared" ref="BO149:BO157" si="38">IFERROR(1/J149*(X149/H149),"0")</f>
        <v>0</v>
      </c>
    </row>
    <row r="150" spans="1:67" ht="27" customHeight="1" x14ac:dyDescent="0.25">
      <c r="A150" s="64" t="s">
        <v>260</v>
      </c>
      <c r="B150" s="64" t="s">
        <v>261</v>
      </c>
      <c r="C150" s="37">
        <v>4301031204</v>
      </c>
      <c r="D150" s="458">
        <v>4680115881761</v>
      </c>
      <c r="E150" s="45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60"/>
      <c r="Q150" s="460"/>
      <c r="R150" s="460"/>
      <c r="S150" s="46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34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5"/>
        <v>0</v>
      </c>
      <c r="BM150" s="80">
        <f t="shared" si="36"/>
        <v>0</v>
      </c>
      <c r="BN150" s="80">
        <f t="shared" si="37"/>
        <v>0</v>
      </c>
      <c r="BO150" s="80">
        <f t="shared" si="38"/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4301031201</v>
      </c>
      <c r="D151" s="458">
        <v>4680115881563</v>
      </c>
      <c r="E151" s="45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60"/>
      <c r="Q151" s="460"/>
      <c r="R151" s="460"/>
      <c r="S151" s="46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4301031199</v>
      </c>
      <c r="D152" s="458">
        <v>4680115880986</v>
      </c>
      <c r="E152" s="45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60"/>
      <c r="Q152" s="460"/>
      <c r="R152" s="460"/>
      <c r="S152" s="46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4301031190</v>
      </c>
      <c r="D153" s="458">
        <v>4680115880207</v>
      </c>
      <c r="E153" s="45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60"/>
      <c r="Q153" s="460"/>
      <c r="R153" s="460"/>
      <c r="S153" s="46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4301031205</v>
      </c>
      <c r="D154" s="458">
        <v>4680115881785</v>
      </c>
      <c r="E154" s="45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60"/>
      <c r="Q154" s="460"/>
      <c r="R154" s="460"/>
      <c r="S154" s="46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4301031202</v>
      </c>
      <c r="D155" s="458">
        <v>4680115881679</v>
      </c>
      <c r="E155" s="45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60"/>
      <c r="Q155" s="460"/>
      <c r="R155" s="460"/>
      <c r="S155" s="46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4301031158</v>
      </c>
      <c r="D156" s="458">
        <v>4680115880191</v>
      </c>
      <c r="E156" s="45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60"/>
      <c r="Q156" s="460"/>
      <c r="R156" s="460"/>
      <c r="S156" s="46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16.5" customHeight="1" x14ac:dyDescent="0.25">
      <c r="A157" s="64" t="s">
        <v>274</v>
      </c>
      <c r="B157" s="64" t="s">
        <v>275</v>
      </c>
      <c r="C157" s="37">
        <v>4301031245</v>
      </c>
      <c r="D157" s="458">
        <v>4680115883963</v>
      </c>
      <c r="E157" s="45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60"/>
      <c r="Q157" s="460"/>
      <c r="R157" s="460"/>
      <c r="S157" s="46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x14ac:dyDescent="0.2">
      <c r="A158" s="466"/>
      <c r="B158" s="466"/>
      <c r="C158" s="466"/>
      <c r="D158" s="466"/>
      <c r="E158" s="466"/>
      <c r="F158" s="466"/>
      <c r="G158" s="466"/>
      <c r="H158" s="466"/>
      <c r="I158" s="466"/>
      <c r="J158" s="466"/>
      <c r="K158" s="466"/>
      <c r="L158" s="466"/>
      <c r="M158" s="466"/>
      <c r="N158" s="467"/>
      <c r="O158" s="463" t="s">
        <v>43</v>
      </c>
      <c r="P158" s="464"/>
      <c r="Q158" s="464"/>
      <c r="R158" s="464"/>
      <c r="S158" s="464"/>
      <c r="T158" s="464"/>
      <c r="U158" s="465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66"/>
      <c r="B159" s="466"/>
      <c r="C159" s="466"/>
      <c r="D159" s="466"/>
      <c r="E159" s="466"/>
      <c r="F159" s="466"/>
      <c r="G159" s="466"/>
      <c r="H159" s="466"/>
      <c r="I159" s="466"/>
      <c r="J159" s="466"/>
      <c r="K159" s="466"/>
      <c r="L159" s="466"/>
      <c r="M159" s="466"/>
      <c r="N159" s="467"/>
      <c r="O159" s="463" t="s">
        <v>43</v>
      </c>
      <c r="P159" s="464"/>
      <c r="Q159" s="464"/>
      <c r="R159" s="464"/>
      <c r="S159" s="464"/>
      <c r="T159" s="464"/>
      <c r="U159" s="465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56" t="s">
        <v>276</v>
      </c>
      <c r="B160" s="456"/>
      <c r="C160" s="456"/>
      <c r="D160" s="456"/>
      <c r="E160" s="456"/>
      <c r="F160" s="456"/>
      <c r="G160" s="456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66"/>
      <c r="AA160" s="66"/>
    </row>
    <row r="161" spans="1:67" ht="14.25" customHeight="1" x14ac:dyDescent="0.25">
      <c r="A161" s="457" t="s">
        <v>118</v>
      </c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7"/>
      <c r="O161" s="457"/>
      <c r="P161" s="457"/>
      <c r="Q161" s="457"/>
      <c r="R161" s="457"/>
      <c r="S161" s="457"/>
      <c r="T161" s="457"/>
      <c r="U161" s="457"/>
      <c r="V161" s="457"/>
      <c r="W161" s="457"/>
      <c r="X161" s="457"/>
      <c r="Y161" s="457"/>
      <c r="Z161" s="67"/>
      <c r="AA161" s="67"/>
    </row>
    <row r="162" spans="1:67" ht="16.5" customHeight="1" x14ac:dyDescent="0.25">
      <c r="A162" s="64" t="s">
        <v>277</v>
      </c>
      <c r="B162" s="64" t="s">
        <v>278</v>
      </c>
      <c r="C162" s="37">
        <v>4301011450</v>
      </c>
      <c r="D162" s="458">
        <v>4680115881402</v>
      </c>
      <c r="E162" s="45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60"/>
      <c r="Q162" s="460"/>
      <c r="R162" s="460"/>
      <c r="S162" s="461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279</v>
      </c>
      <c r="B163" s="64" t="s">
        <v>280</v>
      </c>
      <c r="C163" s="37">
        <v>4301011454</v>
      </c>
      <c r="D163" s="458">
        <v>4680115881396</v>
      </c>
      <c r="E163" s="45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60"/>
      <c r="Q163" s="460"/>
      <c r="R163" s="460"/>
      <c r="S163" s="461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66"/>
      <c r="B164" s="466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  <c r="O164" s="463" t="s">
        <v>43</v>
      </c>
      <c r="P164" s="464"/>
      <c r="Q164" s="464"/>
      <c r="R164" s="464"/>
      <c r="S164" s="464"/>
      <c r="T164" s="464"/>
      <c r="U164" s="465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66"/>
      <c r="B165" s="466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  <c r="O165" s="463" t="s">
        <v>43</v>
      </c>
      <c r="P165" s="464"/>
      <c r="Q165" s="464"/>
      <c r="R165" s="464"/>
      <c r="S165" s="464"/>
      <c r="T165" s="464"/>
      <c r="U165" s="465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57" t="s">
        <v>110</v>
      </c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67"/>
      <c r="AA166" s="67"/>
    </row>
    <row r="167" spans="1:67" ht="16.5" customHeight="1" x14ac:dyDescent="0.25">
      <c r="A167" s="64" t="s">
        <v>281</v>
      </c>
      <c r="B167" s="64" t="s">
        <v>282</v>
      </c>
      <c r="C167" s="37">
        <v>4301020262</v>
      </c>
      <c r="D167" s="458">
        <v>4680115882935</v>
      </c>
      <c r="E167" s="45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60"/>
      <c r="Q167" s="460"/>
      <c r="R167" s="460"/>
      <c r="S167" s="461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283</v>
      </c>
      <c r="B168" s="64" t="s">
        <v>284</v>
      </c>
      <c r="C168" s="37">
        <v>4301020220</v>
      </c>
      <c r="D168" s="458">
        <v>4680115880764</v>
      </c>
      <c r="E168" s="45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60"/>
      <c r="Q168" s="460"/>
      <c r="R168" s="460"/>
      <c r="S168" s="461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66"/>
      <c r="B169" s="466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7"/>
      <c r="O169" s="463" t="s">
        <v>43</v>
      </c>
      <c r="P169" s="464"/>
      <c r="Q169" s="464"/>
      <c r="R169" s="464"/>
      <c r="S169" s="464"/>
      <c r="T169" s="464"/>
      <c r="U169" s="46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66"/>
      <c r="B170" s="466"/>
      <c r="C170" s="466"/>
      <c r="D170" s="466"/>
      <c r="E170" s="466"/>
      <c r="F170" s="466"/>
      <c r="G170" s="466"/>
      <c r="H170" s="466"/>
      <c r="I170" s="466"/>
      <c r="J170" s="466"/>
      <c r="K170" s="466"/>
      <c r="L170" s="466"/>
      <c r="M170" s="466"/>
      <c r="N170" s="467"/>
      <c r="O170" s="463" t="s">
        <v>43</v>
      </c>
      <c r="P170" s="464"/>
      <c r="Q170" s="464"/>
      <c r="R170" s="464"/>
      <c r="S170" s="464"/>
      <c r="T170" s="464"/>
      <c r="U170" s="46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57" t="s">
        <v>77</v>
      </c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  <c r="L171" s="457"/>
      <c r="M171" s="457"/>
      <c r="N171" s="457"/>
      <c r="O171" s="457"/>
      <c r="P171" s="457"/>
      <c r="Q171" s="457"/>
      <c r="R171" s="457"/>
      <c r="S171" s="457"/>
      <c r="T171" s="457"/>
      <c r="U171" s="457"/>
      <c r="V171" s="457"/>
      <c r="W171" s="457"/>
      <c r="X171" s="457"/>
      <c r="Y171" s="457"/>
      <c r="Z171" s="67"/>
      <c r="AA171" s="67"/>
    </row>
    <row r="172" spans="1:67" ht="27" customHeight="1" x14ac:dyDescent="0.25">
      <c r="A172" s="64" t="s">
        <v>285</v>
      </c>
      <c r="B172" s="64" t="s">
        <v>286</v>
      </c>
      <c r="C172" s="37">
        <v>4301031224</v>
      </c>
      <c r="D172" s="458">
        <v>4680115882683</v>
      </c>
      <c r="E172" s="45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81</v>
      </c>
      <c r="L172" s="39" t="s">
        <v>80</v>
      </c>
      <c r="M172" s="39"/>
      <c r="N172" s="38">
        <v>40</v>
      </c>
      <c r="O172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60"/>
      <c r="Q172" s="460"/>
      <c r="R172" s="460"/>
      <c r="S172" s="461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9"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80"/>
      <c r="BB172" s="174" t="s">
        <v>67</v>
      </c>
      <c r="BL172" s="80">
        <f t="shared" ref="BL172:BL179" si="40">IFERROR(W172*I172/H172,"0")</f>
        <v>0</v>
      </c>
      <c r="BM172" s="80">
        <f t="shared" ref="BM172:BM179" si="41">IFERROR(X172*I172/H172,"0")</f>
        <v>0</v>
      </c>
      <c r="BN172" s="80">
        <f t="shared" ref="BN172:BN179" si="42">IFERROR(1/J172*(W172/H172),"0")</f>
        <v>0</v>
      </c>
      <c r="BO172" s="80">
        <f t="shared" ref="BO172:BO179" si="43">IFERROR(1/J172*(X172/H172),"0")</f>
        <v>0</v>
      </c>
    </row>
    <row r="173" spans="1:67" ht="27" customHeight="1" x14ac:dyDescent="0.25">
      <c r="A173" s="64" t="s">
        <v>287</v>
      </c>
      <c r="B173" s="64" t="s">
        <v>288</v>
      </c>
      <c r="C173" s="37">
        <v>4301031230</v>
      </c>
      <c r="D173" s="458">
        <v>4680115882690</v>
      </c>
      <c r="E173" s="45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60"/>
      <c r="Q173" s="460"/>
      <c r="R173" s="460"/>
      <c r="S173" s="461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9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si="40"/>
        <v>0</v>
      </c>
      <c r="BM173" s="80">
        <f t="shared" si="41"/>
        <v>0</v>
      </c>
      <c r="BN173" s="80">
        <f t="shared" si="42"/>
        <v>0</v>
      </c>
      <c r="BO173" s="80">
        <f t="shared" si="43"/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4301031220</v>
      </c>
      <c r="D174" s="458">
        <v>4680115882669</v>
      </c>
      <c r="E174" s="45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60"/>
      <c r="Q174" s="460"/>
      <c r="R174" s="460"/>
      <c r="S174" s="461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4301031221</v>
      </c>
      <c r="D175" s="458">
        <v>4680115882676</v>
      </c>
      <c r="E175" s="45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60"/>
      <c r="Q175" s="460"/>
      <c r="R175" s="460"/>
      <c r="S175" s="461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4301031223</v>
      </c>
      <c r="D176" s="458">
        <v>4680115884014</v>
      </c>
      <c r="E176" s="458"/>
      <c r="F176" s="63">
        <v>0.3</v>
      </c>
      <c r="G176" s="38">
        <v>6</v>
      </c>
      <c r="H176" s="63">
        <v>1.8</v>
      </c>
      <c r="I176" s="63">
        <v>1.93</v>
      </c>
      <c r="J176" s="38">
        <v>234</v>
      </c>
      <c r="K176" s="38" t="s">
        <v>84</v>
      </c>
      <c r="L176" s="39" t="s">
        <v>80</v>
      </c>
      <c r="M176" s="39"/>
      <c r="N176" s="38">
        <v>40</v>
      </c>
      <c r="O176" s="563" t="s">
        <v>295</v>
      </c>
      <c r="P176" s="460"/>
      <c r="Q176" s="460"/>
      <c r="R176" s="460"/>
      <c r="S176" s="461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IFERROR(IF(X176=0,"",ROUNDUP(X176/H176,0)*0.00502),"")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296</v>
      </c>
      <c r="B177" s="64" t="s">
        <v>297</v>
      </c>
      <c r="C177" s="37">
        <v>4301031222</v>
      </c>
      <c r="D177" s="458">
        <v>4680115884007</v>
      </c>
      <c r="E177" s="458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64" t="s">
        <v>298</v>
      </c>
      <c r="P177" s="460"/>
      <c r="Q177" s="460"/>
      <c r="R177" s="460"/>
      <c r="S177" s="461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299</v>
      </c>
      <c r="B178" s="64" t="s">
        <v>300</v>
      </c>
      <c r="C178" s="37">
        <v>4301031229</v>
      </c>
      <c r="D178" s="458">
        <v>4680115884038</v>
      </c>
      <c r="E178" s="458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60"/>
      <c r="Q178" s="460"/>
      <c r="R178" s="460"/>
      <c r="S178" s="46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4301031225</v>
      </c>
      <c r="D179" s="458">
        <v>4680115884021</v>
      </c>
      <c r="E179" s="458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6" t="s">
        <v>303</v>
      </c>
      <c r="P179" s="460"/>
      <c r="Q179" s="460"/>
      <c r="R179" s="460"/>
      <c r="S179" s="461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x14ac:dyDescent="0.2">
      <c r="A180" s="466"/>
      <c r="B180" s="466"/>
      <c r="C180" s="466"/>
      <c r="D180" s="466"/>
      <c r="E180" s="466"/>
      <c r="F180" s="466"/>
      <c r="G180" s="466"/>
      <c r="H180" s="466"/>
      <c r="I180" s="466"/>
      <c r="J180" s="466"/>
      <c r="K180" s="466"/>
      <c r="L180" s="466"/>
      <c r="M180" s="466"/>
      <c r="N180" s="467"/>
      <c r="O180" s="463" t="s">
        <v>43</v>
      </c>
      <c r="P180" s="464"/>
      <c r="Q180" s="464"/>
      <c r="R180" s="464"/>
      <c r="S180" s="464"/>
      <c r="T180" s="464"/>
      <c r="U180" s="465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66"/>
      <c r="B181" s="466"/>
      <c r="C181" s="466"/>
      <c r="D181" s="466"/>
      <c r="E181" s="466"/>
      <c r="F181" s="466"/>
      <c r="G181" s="466"/>
      <c r="H181" s="466"/>
      <c r="I181" s="466"/>
      <c r="J181" s="466"/>
      <c r="K181" s="466"/>
      <c r="L181" s="466"/>
      <c r="M181" s="466"/>
      <c r="N181" s="467"/>
      <c r="O181" s="463" t="s">
        <v>43</v>
      </c>
      <c r="P181" s="464"/>
      <c r="Q181" s="464"/>
      <c r="R181" s="464"/>
      <c r="S181" s="464"/>
      <c r="T181" s="464"/>
      <c r="U181" s="465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57" t="s">
        <v>85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67"/>
      <c r="AA182" s="67"/>
    </row>
    <row r="183" spans="1:67" ht="27" customHeight="1" x14ac:dyDescent="0.25">
      <c r="A183" s="64" t="s">
        <v>304</v>
      </c>
      <c r="B183" s="64" t="s">
        <v>305</v>
      </c>
      <c r="C183" s="37">
        <v>4301051409</v>
      </c>
      <c r="D183" s="458">
        <v>4680115881556</v>
      </c>
      <c r="E183" s="458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60"/>
      <c r="Q183" s="460"/>
      <c r="R183" s="460"/>
      <c r="S183" s="46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44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5">IFERROR(W183*I183/H183,"0")</f>
        <v>0</v>
      </c>
      <c r="BM183" s="80">
        <f t="shared" ref="BM183:BM197" si="46">IFERROR(X183*I183/H183,"0")</f>
        <v>0</v>
      </c>
      <c r="BN183" s="80">
        <f t="shared" ref="BN183:BN197" si="47">IFERROR(1/J183*(W183/H183),"0")</f>
        <v>0</v>
      </c>
      <c r="BO183" s="80">
        <f t="shared" ref="BO183:BO197" si="48">IFERROR(1/J183*(X183/H183),"0")</f>
        <v>0</v>
      </c>
    </row>
    <row r="184" spans="1:67" ht="27" customHeight="1" x14ac:dyDescent="0.25">
      <c r="A184" s="64" t="s">
        <v>306</v>
      </c>
      <c r="B184" s="64" t="s">
        <v>307</v>
      </c>
      <c r="C184" s="37">
        <v>4301051408</v>
      </c>
      <c r="D184" s="458">
        <v>4680115881594</v>
      </c>
      <c r="E184" s="458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60"/>
      <c r="Q184" s="460"/>
      <c r="R184" s="460"/>
      <c r="S184" s="46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4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5"/>
        <v>0</v>
      </c>
      <c r="BM184" s="80">
        <f t="shared" si="46"/>
        <v>0</v>
      </c>
      <c r="BN184" s="80">
        <f t="shared" si="47"/>
        <v>0</v>
      </c>
      <c r="BO184" s="80">
        <f t="shared" si="48"/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4301051505</v>
      </c>
      <c r="D185" s="458">
        <v>4680115881587</v>
      </c>
      <c r="E185" s="458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60"/>
      <c r="Q185" s="460"/>
      <c r="R185" s="460"/>
      <c r="S185" s="46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16.5" customHeight="1" x14ac:dyDescent="0.25">
      <c r="A186" s="64" t="s">
        <v>310</v>
      </c>
      <c r="B186" s="64" t="s">
        <v>311</v>
      </c>
      <c r="C186" s="37">
        <v>4301051754</v>
      </c>
      <c r="D186" s="458">
        <v>4680115880962</v>
      </c>
      <c r="E186" s="458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570" t="s">
        <v>312</v>
      </c>
      <c r="P186" s="460"/>
      <c r="Q186" s="460"/>
      <c r="R186" s="460"/>
      <c r="S186" s="46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27" customHeight="1" x14ac:dyDescent="0.25">
      <c r="A187" s="64" t="s">
        <v>313</v>
      </c>
      <c r="B187" s="64" t="s">
        <v>314</v>
      </c>
      <c r="C187" s="37">
        <v>4301051411</v>
      </c>
      <c r="D187" s="458">
        <v>4680115881617</v>
      </c>
      <c r="E187" s="458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60"/>
      <c r="Q187" s="460"/>
      <c r="R187" s="460"/>
      <c r="S187" s="46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16.5" customHeight="1" x14ac:dyDescent="0.25">
      <c r="A188" s="64" t="s">
        <v>315</v>
      </c>
      <c r="B188" s="64" t="s">
        <v>316</v>
      </c>
      <c r="C188" s="37">
        <v>4301051632</v>
      </c>
      <c r="D188" s="458">
        <v>4680115880573</v>
      </c>
      <c r="E188" s="458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572" t="s">
        <v>317</v>
      </c>
      <c r="P188" s="460"/>
      <c r="Q188" s="460"/>
      <c r="R188" s="460"/>
      <c r="S188" s="46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27" customHeight="1" x14ac:dyDescent="0.25">
      <c r="A189" s="64" t="s">
        <v>318</v>
      </c>
      <c r="B189" s="64" t="s">
        <v>319</v>
      </c>
      <c r="C189" s="37">
        <v>4301051487</v>
      </c>
      <c r="D189" s="458">
        <v>4680115881228</v>
      </c>
      <c r="E189" s="458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60"/>
      <c r="Q189" s="460"/>
      <c r="R189" s="460"/>
      <c r="S189" s="46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4301051506</v>
      </c>
      <c r="D190" s="458">
        <v>4680115881037</v>
      </c>
      <c r="E190" s="45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60"/>
      <c r="Q190" s="460"/>
      <c r="R190" s="460"/>
      <c r="S190" s="46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4301051384</v>
      </c>
      <c r="D191" s="458">
        <v>4680115881211</v>
      </c>
      <c r="E191" s="45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60"/>
      <c r="Q191" s="460"/>
      <c r="R191" s="460"/>
      <c r="S191" s="46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4301051378</v>
      </c>
      <c r="D192" s="458">
        <v>4680115881020</v>
      </c>
      <c r="E192" s="45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60"/>
      <c r="Q192" s="460"/>
      <c r="R192" s="460"/>
      <c r="S192" s="46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4301051407</v>
      </c>
      <c r="D193" s="458">
        <v>4680115882195</v>
      </c>
      <c r="E193" s="458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60"/>
      <c r="Q193" s="460"/>
      <c r="R193" s="460"/>
      <c r="S193" s="46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4301051630</v>
      </c>
      <c r="D194" s="458">
        <v>4680115880092</v>
      </c>
      <c r="E194" s="45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78" t="s">
        <v>330</v>
      </c>
      <c r="P194" s="460"/>
      <c r="Q194" s="460"/>
      <c r="R194" s="460"/>
      <c r="S194" s="46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331</v>
      </c>
      <c r="B195" s="64" t="s">
        <v>332</v>
      </c>
      <c r="C195" s="37">
        <v>4301051631</v>
      </c>
      <c r="D195" s="458">
        <v>4680115880221</v>
      </c>
      <c r="E195" s="45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79" t="s">
        <v>333</v>
      </c>
      <c r="P195" s="460"/>
      <c r="Q195" s="460"/>
      <c r="R195" s="460"/>
      <c r="S195" s="46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16.5" customHeight="1" x14ac:dyDescent="0.25">
      <c r="A196" s="64" t="s">
        <v>334</v>
      </c>
      <c r="B196" s="64" t="s">
        <v>335</v>
      </c>
      <c r="C196" s="37">
        <v>4301051753</v>
      </c>
      <c r="D196" s="458">
        <v>4680115880504</v>
      </c>
      <c r="E196" s="45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580" t="s">
        <v>336</v>
      </c>
      <c r="P196" s="460"/>
      <c r="Q196" s="460"/>
      <c r="R196" s="460"/>
      <c r="S196" s="46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27" customHeight="1" x14ac:dyDescent="0.25">
      <c r="A197" s="64" t="s">
        <v>337</v>
      </c>
      <c r="B197" s="64" t="s">
        <v>338</v>
      </c>
      <c r="C197" s="37">
        <v>4301051410</v>
      </c>
      <c r="D197" s="458">
        <v>4680115882164</v>
      </c>
      <c r="E197" s="458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60"/>
      <c r="Q197" s="460"/>
      <c r="R197" s="460"/>
      <c r="S197" s="46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x14ac:dyDescent="0.2">
      <c r="A198" s="466"/>
      <c r="B198" s="466"/>
      <c r="C198" s="466"/>
      <c r="D198" s="466"/>
      <c r="E198" s="466"/>
      <c r="F198" s="466"/>
      <c r="G198" s="466"/>
      <c r="H198" s="466"/>
      <c r="I198" s="466"/>
      <c r="J198" s="466"/>
      <c r="K198" s="466"/>
      <c r="L198" s="466"/>
      <c r="M198" s="466"/>
      <c r="N198" s="467"/>
      <c r="O198" s="463" t="s">
        <v>43</v>
      </c>
      <c r="P198" s="464"/>
      <c r="Q198" s="464"/>
      <c r="R198" s="464"/>
      <c r="S198" s="464"/>
      <c r="T198" s="464"/>
      <c r="U198" s="465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66"/>
      <c r="B199" s="466"/>
      <c r="C199" s="466"/>
      <c r="D199" s="466"/>
      <c r="E199" s="466"/>
      <c r="F199" s="466"/>
      <c r="G199" s="466"/>
      <c r="H199" s="466"/>
      <c r="I199" s="466"/>
      <c r="J199" s="466"/>
      <c r="K199" s="466"/>
      <c r="L199" s="466"/>
      <c r="M199" s="466"/>
      <c r="N199" s="467"/>
      <c r="O199" s="463" t="s">
        <v>43</v>
      </c>
      <c r="P199" s="464"/>
      <c r="Q199" s="464"/>
      <c r="R199" s="464"/>
      <c r="S199" s="464"/>
      <c r="T199" s="464"/>
      <c r="U199" s="465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customHeight="1" x14ac:dyDescent="0.25">
      <c r="A200" s="457" t="s">
        <v>217</v>
      </c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7"/>
      <c r="P200" s="457"/>
      <c r="Q200" s="457"/>
      <c r="R200" s="457"/>
      <c r="S200" s="457"/>
      <c r="T200" s="457"/>
      <c r="U200" s="457"/>
      <c r="V200" s="457"/>
      <c r="W200" s="457"/>
      <c r="X200" s="457"/>
      <c r="Y200" s="457"/>
      <c r="Z200" s="67"/>
      <c r="AA200" s="67"/>
    </row>
    <row r="201" spans="1:67" ht="16.5" customHeight="1" x14ac:dyDescent="0.25">
      <c r="A201" s="64" t="s">
        <v>339</v>
      </c>
      <c r="B201" s="64" t="s">
        <v>340</v>
      </c>
      <c r="C201" s="37">
        <v>4301060360</v>
      </c>
      <c r="D201" s="458">
        <v>4680115882874</v>
      </c>
      <c r="E201" s="458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60"/>
      <c r="Q201" s="460"/>
      <c r="R201" s="460"/>
      <c r="S201" s="461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341</v>
      </c>
      <c r="B202" s="64" t="s">
        <v>342</v>
      </c>
      <c r="C202" s="37">
        <v>4301060359</v>
      </c>
      <c r="D202" s="458">
        <v>4680115884434</v>
      </c>
      <c r="E202" s="458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60"/>
      <c r="Q202" s="460"/>
      <c r="R202" s="460"/>
      <c r="S202" s="461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4301060375</v>
      </c>
      <c r="D203" s="458">
        <v>4680115880818</v>
      </c>
      <c r="E203" s="458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584" t="s">
        <v>345</v>
      </c>
      <c r="P203" s="460"/>
      <c r="Q203" s="460"/>
      <c r="R203" s="460"/>
      <c r="S203" s="461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346</v>
      </c>
      <c r="B204" s="64" t="s">
        <v>347</v>
      </c>
      <c r="C204" s="37">
        <v>4301060389</v>
      </c>
      <c r="D204" s="458">
        <v>4680115880801</v>
      </c>
      <c r="E204" s="458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585" t="s">
        <v>348</v>
      </c>
      <c r="P204" s="460"/>
      <c r="Q204" s="460"/>
      <c r="R204" s="460"/>
      <c r="S204" s="46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66"/>
      <c r="B205" s="466"/>
      <c r="C205" s="466"/>
      <c r="D205" s="466"/>
      <c r="E205" s="466"/>
      <c r="F205" s="466"/>
      <c r="G205" s="466"/>
      <c r="H205" s="466"/>
      <c r="I205" s="466"/>
      <c r="J205" s="466"/>
      <c r="K205" s="466"/>
      <c r="L205" s="466"/>
      <c r="M205" s="466"/>
      <c r="N205" s="467"/>
      <c r="O205" s="463" t="s">
        <v>43</v>
      </c>
      <c r="P205" s="464"/>
      <c r="Q205" s="464"/>
      <c r="R205" s="464"/>
      <c r="S205" s="464"/>
      <c r="T205" s="464"/>
      <c r="U205" s="465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66"/>
      <c r="B206" s="466"/>
      <c r="C206" s="466"/>
      <c r="D206" s="466"/>
      <c r="E206" s="466"/>
      <c r="F206" s="466"/>
      <c r="G206" s="466"/>
      <c r="H206" s="466"/>
      <c r="I206" s="466"/>
      <c r="J206" s="466"/>
      <c r="K206" s="466"/>
      <c r="L206" s="466"/>
      <c r="M206" s="466"/>
      <c r="N206" s="467"/>
      <c r="O206" s="463" t="s">
        <v>43</v>
      </c>
      <c r="P206" s="464"/>
      <c r="Q206" s="464"/>
      <c r="R206" s="464"/>
      <c r="S206" s="464"/>
      <c r="T206" s="464"/>
      <c r="U206" s="465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56" t="s">
        <v>349</v>
      </c>
      <c r="B207" s="456"/>
      <c r="C207" s="456"/>
      <c r="D207" s="456"/>
      <c r="E207" s="456"/>
      <c r="F207" s="456"/>
      <c r="G207" s="456"/>
      <c r="H207" s="456"/>
      <c r="I207" s="456"/>
      <c r="J207" s="456"/>
      <c r="K207" s="456"/>
      <c r="L207" s="456"/>
      <c r="M207" s="456"/>
      <c r="N207" s="456"/>
      <c r="O207" s="456"/>
      <c r="P207" s="456"/>
      <c r="Q207" s="456"/>
      <c r="R207" s="456"/>
      <c r="S207" s="456"/>
      <c r="T207" s="456"/>
      <c r="U207" s="456"/>
      <c r="V207" s="456"/>
      <c r="W207" s="456"/>
      <c r="X207" s="456"/>
      <c r="Y207" s="456"/>
      <c r="Z207" s="66"/>
      <c r="AA207" s="66"/>
    </row>
    <row r="208" spans="1:67" ht="14.25" customHeight="1" x14ac:dyDescent="0.25">
      <c r="A208" s="457" t="s">
        <v>118</v>
      </c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  <c r="L208" s="457"/>
      <c r="M208" s="457"/>
      <c r="N208" s="457"/>
      <c r="O208" s="457"/>
      <c r="P208" s="457"/>
      <c r="Q208" s="457"/>
      <c r="R208" s="457"/>
      <c r="S208" s="457"/>
      <c r="T208" s="457"/>
      <c r="U208" s="457"/>
      <c r="V208" s="457"/>
      <c r="W208" s="457"/>
      <c r="X208" s="457"/>
      <c r="Y208" s="457"/>
      <c r="Z208" s="67"/>
      <c r="AA208" s="67"/>
    </row>
    <row r="209" spans="1:67" ht="27" customHeight="1" x14ac:dyDescent="0.25">
      <c r="A209" s="64" t="s">
        <v>350</v>
      </c>
      <c r="B209" s="64" t="s">
        <v>351</v>
      </c>
      <c r="C209" s="37">
        <v>4301011717</v>
      </c>
      <c r="D209" s="458">
        <v>4680115884274</v>
      </c>
      <c r="E209" s="458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60"/>
      <c r="Q209" s="460"/>
      <c r="R209" s="460"/>
      <c r="S209" s="461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50">IFERROR(W209*I209/H209,"0")</f>
        <v>0</v>
      </c>
      <c r="BM209" s="80">
        <f t="shared" ref="BM209:BM215" si="51">IFERROR(X209*I209/H209,"0")</f>
        <v>0</v>
      </c>
      <c r="BN209" s="80">
        <f t="shared" ref="BN209:BN215" si="52">IFERROR(1/J209*(W209/H209),"0")</f>
        <v>0</v>
      </c>
      <c r="BO209" s="80">
        <f t="shared" ref="BO209:BO215" si="53">IFERROR(1/J209*(X209/H209),"0")</f>
        <v>0</v>
      </c>
    </row>
    <row r="210" spans="1:67" ht="27" customHeight="1" x14ac:dyDescent="0.25">
      <c r="A210" s="64" t="s">
        <v>352</v>
      </c>
      <c r="B210" s="64" t="s">
        <v>353</v>
      </c>
      <c r="C210" s="37">
        <v>4301011719</v>
      </c>
      <c r="D210" s="458">
        <v>4680115884298</v>
      </c>
      <c r="E210" s="458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60"/>
      <c r="Q210" s="460"/>
      <c r="R210" s="460"/>
      <c r="S210" s="46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50"/>
        <v>0</v>
      </c>
      <c r="BM210" s="80">
        <f t="shared" si="51"/>
        <v>0</v>
      </c>
      <c r="BN210" s="80">
        <f t="shared" si="52"/>
        <v>0</v>
      </c>
      <c r="BO210" s="80">
        <f t="shared" si="53"/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4301011733</v>
      </c>
      <c r="D211" s="458">
        <v>4680115884250</v>
      </c>
      <c r="E211" s="458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60"/>
      <c r="Q211" s="460"/>
      <c r="R211" s="460"/>
      <c r="S211" s="46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4301011718</v>
      </c>
      <c r="D212" s="458">
        <v>4680115884281</v>
      </c>
      <c r="E212" s="458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60"/>
      <c r="Q212" s="460"/>
      <c r="R212" s="460"/>
      <c r="S212" s="46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4301011720</v>
      </c>
      <c r="D213" s="458">
        <v>4680115884199</v>
      </c>
      <c r="E213" s="458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60"/>
      <c r="Q213" s="460"/>
      <c r="R213" s="460"/>
      <c r="S213" s="46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4301011716</v>
      </c>
      <c r="D214" s="458">
        <v>4680115884267</v>
      </c>
      <c r="E214" s="45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60"/>
      <c r="Q214" s="460"/>
      <c r="R214" s="460"/>
      <c r="S214" s="46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4301011593</v>
      </c>
      <c r="D215" s="458">
        <v>4680115882973</v>
      </c>
      <c r="E215" s="458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60"/>
      <c r="Q215" s="460"/>
      <c r="R215" s="460"/>
      <c r="S215" s="461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x14ac:dyDescent="0.2">
      <c r="A216" s="466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  <c r="N216" s="467"/>
      <c r="O216" s="463" t="s">
        <v>43</v>
      </c>
      <c r="P216" s="464"/>
      <c r="Q216" s="464"/>
      <c r="R216" s="464"/>
      <c r="S216" s="464"/>
      <c r="T216" s="464"/>
      <c r="U216" s="465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466"/>
      <c r="B217" s="466"/>
      <c r="C217" s="466"/>
      <c r="D217" s="466"/>
      <c r="E217" s="466"/>
      <c r="F217" s="466"/>
      <c r="G217" s="466"/>
      <c r="H217" s="466"/>
      <c r="I217" s="466"/>
      <c r="J217" s="466"/>
      <c r="K217" s="466"/>
      <c r="L217" s="466"/>
      <c r="M217" s="466"/>
      <c r="N217" s="467"/>
      <c r="O217" s="463" t="s">
        <v>43</v>
      </c>
      <c r="P217" s="464"/>
      <c r="Q217" s="464"/>
      <c r="R217" s="464"/>
      <c r="S217" s="464"/>
      <c r="T217" s="464"/>
      <c r="U217" s="465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customHeight="1" x14ac:dyDescent="0.25">
      <c r="A218" s="457" t="s">
        <v>77</v>
      </c>
      <c r="B218" s="457"/>
      <c r="C218" s="457"/>
      <c r="D218" s="457"/>
      <c r="E218" s="457"/>
      <c r="F218" s="457"/>
      <c r="G218" s="457"/>
      <c r="H218" s="457"/>
      <c r="I218" s="457"/>
      <c r="J218" s="457"/>
      <c r="K218" s="457"/>
      <c r="L218" s="457"/>
      <c r="M218" s="457"/>
      <c r="N218" s="457"/>
      <c r="O218" s="457"/>
      <c r="P218" s="457"/>
      <c r="Q218" s="457"/>
      <c r="R218" s="457"/>
      <c r="S218" s="457"/>
      <c r="T218" s="457"/>
      <c r="U218" s="457"/>
      <c r="V218" s="457"/>
      <c r="W218" s="457"/>
      <c r="X218" s="457"/>
      <c r="Y218" s="457"/>
      <c r="Z218" s="67"/>
      <c r="AA218" s="67"/>
    </row>
    <row r="219" spans="1:67" ht="27" customHeight="1" x14ac:dyDescent="0.25">
      <c r="A219" s="64" t="s">
        <v>364</v>
      </c>
      <c r="B219" s="64" t="s">
        <v>365</v>
      </c>
      <c r="C219" s="37">
        <v>4301031151</v>
      </c>
      <c r="D219" s="458">
        <v>4607091389845</v>
      </c>
      <c r="E219" s="458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60"/>
      <c r="Q219" s="460"/>
      <c r="R219" s="460"/>
      <c r="S219" s="461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364</v>
      </c>
      <c r="B220" s="64" t="s">
        <v>366</v>
      </c>
      <c r="C220" s="37">
        <v>4301031305</v>
      </c>
      <c r="D220" s="458">
        <v>4607091389845</v>
      </c>
      <c r="E220" s="458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4" t="s">
        <v>367</v>
      </c>
      <c r="P220" s="460"/>
      <c r="Q220" s="460"/>
      <c r="R220" s="460"/>
      <c r="S220" s="461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368</v>
      </c>
      <c r="B221" s="64" t="s">
        <v>369</v>
      </c>
      <c r="C221" s="37">
        <v>4301031259</v>
      </c>
      <c r="D221" s="458">
        <v>4680115882881</v>
      </c>
      <c r="E221" s="458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60"/>
      <c r="Q221" s="460"/>
      <c r="R221" s="460"/>
      <c r="S221" s="461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x14ac:dyDescent="0.2">
      <c r="A222" s="466"/>
      <c r="B222" s="466"/>
      <c r="C222" s="466"/>
      <c r="D222" s="466"/>
      <c r="E222" s="466"/>
      <c r="F222" s="466"/>
      <c r="G222" s="466"/>
      <c r="H222" s="466"/>
      <c r="I222" s="466"/>
      <c r="J222" s="466"/>
      <c r="K222" s="466"/>
      <c r="L222" s="466"/>
      <c r="M222" s="466"/>
      <c r="N222" s="467"/>
      <c r="O222" s="463" t="s">
        <v>43</v>
      </c>
      <c r="P222" s="464"/>
      <c r="Q222" s="464"/>
      <c r="R222" s="464"/>
      <c r="S222" s="464"/>
      <c r="T222" s="464"/>
      <c r="U222" s="465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x14ac:dyDescent="0.2">
      <c r="A223" s="466"/>
      <c r="B223" s="466"/>
      <c r="C223" s="466"/>
      <c r="D223" s="466"/>
      <c r="E223" s="466"/>
      <c r="F223" s="466"/>
      <c r="G223" s="466"/>
      <c r="H223" s="466"/>
      <c r="I223" s="466"/>
      <c r="J223" s="466"/>
      <c r="K223" s="466"/>
      <c r="L223" s="466"/>
      <c r="M223" s="466"/>
      <c r="N223" s="467"/>
      <c r="O223" s="463" t="s">
        <v>43</v>
      </c>
      <c r="P223" s="464"/>
      <c r="Q223" s="464"/>
      <c r="R223" s="464"/>
      <c r="S223" s="464"/>
      <c r="T223" s="464"/>
      <c r="U223" s="465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customHeight="1" x14ac:dyDescent="0.25">
      <c r="A224" s="456" t="s">
        <v>370</v>
      </c>
      <c r="B224" s="456"/>
      <c r="C224" s="456"/>
      <c r="D224" s="456"/>
      <c r="E224" s="456"/>
      <c r="F224" s="456"/>
      <c r="G224" s="456"/>
      <c r="H224" s="456"/>
      <c r="I224" s="456"/>
      <c r="J224" s="456"/>
      <c r="K224" s="456"/>
      <c r="L224" s="456"/>
      <c r="M224" s="456"/>
      <c r="N224" s="456"/>
      <c r="O224" s="456"/>
      <c r="P224" s="456"/>
      <c r="Q224" s="456"/>
      <c r="R224" s="456"/>
      <c r="S224" s="456"/>
      <c r="T224" s="456"/>
      <c r="U224" s="456"/>
      <c r="V224" s="456"/>
      <c r="W224" s="456"/>
      <c r="X224" s="456"/>
      <c r="Y224" s="456"/>
      <c r="Z224" s="66"/>
      <c r="AA224" s="66"/>
    </row>
    <row r="225" spans="1:67" ht="14.25" customHeight="1" x14ac:dyDescent="0.25">
      <c r="A225" s="457" t="s">
        <v>118</v>
      </c>
      <c r="B225" s="457"/>
      <c r="C225" s="457"/>
      <c r="D225" s="457"/>
      <c r="E225" s="457"/>
      <c r="F225" s="457"/>
      <c r="G225" s="457"/>
      <c r="H225" s="457"/>
      <c r="I225" s="457"/>
      <c r="J225" s="457"/>
      <c r="K225" s="457"/>
      <c r="L225" s="457"/>
      <c r="M225" s="457"/>
      <c r="N225" s="457"/>
      <c r="O225" s="457"/>
      <c r="P225" s="457"/>
      <c r="Q225" s="457"/>
      <c r="R225" s="457"/>
      <c r="S225" s="457"/>
      <c r="T225" s="457"/>
      <c r="U225" s="457"/>
      <c r="V225" s="457"/>
      <c r="W225" s="457"/>
      <c r="X225" s="457"/>
      <c r="Y225" s="457"/>
      <c r="Z225" s="67"/>
      <c r="AA225" s="67"/>
    </row>
    <row r="226" spans="1:67" ht="27" customHeight="1" x14ac:dyDescent="0.25">
      <c r="A226" s="64" t="s">
        <v>371</v>
      </c>
      <c r="B226" s="64" t="s">
        <v>372</v>
      </c>
      <c r="C226" s="37">
        <v>4301011826</v>
      </c>
      <c r="D226" s="458">
        <v>4680115884137</v>
      </c>
      <c r="E226" s="458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60"/>
      <c r="Q226" s="460"/>
      <c r="R226" s="460"/>
      <c r="S226" s="461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54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5">IFERROR(W226*I226/H226,"0")</f>
        <v>0</v>
      </c>
      <c r="BM226" s="80">
        <f t="shared" ref="BM226:BM231" si="56">IFERROR(X226*I226/H226,"0")</f>
        <v>0</v>
      </c>
      <c r="BN226" s="80">
        <f t="shared" ref="BN226:BN231" si="57">IFERROR(1/J226*(W226/H226),"0")</f>
        <v>0</v>
      </c>
      <c r="BO226" s="80">
        <f t="shared" ref="BO226:BO231" si="58">IFERROR(1/J226*(X226/H226),"0")</f>
        <v>0</v>
      </c>
    </row>
    <row r="227" spans="1:67" ht="27" customHeight="1" x14ac:dyDescent="0.25">
      <c r="A227" s="64" t="s">
        <v>373</v>
      </c>
      <c r="B227" s="64" t="s">
        <v>374</v>
      </c>
      <c r="C227" s="37">
        <v>4301011724</v>
      </c>
      <c r="D227" s="458">
        <v>4680115884236</v>
      </c>
      <c r="E227" s="458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60"/>
      <c r="Q227" s="460"/>
      <c r="R227" s="460"/>
      <c r="S227" s="461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54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5"/>
        <v>0</v>
      </c>
      <c r="BM227" s="80">
        <f t="shared" si="56"/>
        <v>0</v>
      </c>
      <c r="BN227" s="80">
        <f t="shared" si="57"/>
        <v>0</v>
      </c>
      <c r="BO227" s="80">
        <f t="shared" si="58"/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4301011721</v>
      </c>
      <c r="D228" s="458">
        <v>4680115884175</v>
      </c>
      <c r="E228" s="458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60"/>
      <c r="Q228" s="460"/>
      <c r="R228" s="460"/>
      <c r="S228" s="461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4301011824</v>
      </c>
      <c r="D229" s="458">
        <v>4680115884144</v>
      </c>
      <c r="E229" s="458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60"/>
      <c r="Q229" s="460"/>
      <c r="R229" s="460"/>
      <c r="S229" s="46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4301011726</v>
      </c>
      <c r="D230" s="458">
        <v>4680115884182</v>
      </c>
      <c r="E230" s="458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60"/>
      <c r="Q230" s="460"/>
      <c r="R230" s="460"/>
      <c r="S230" s="461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4301011722</v>
      </c>
      <c r="D231" s="458">
        <v>4680115884205</v>
      </c>
      <c r="E231" s="458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60"/>
      <c r="Q231" s="460"/>
      <c r="R231" s="460"/>
      <c r="S231" s="46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x14ac:dyDescent="0.2">
      <c r="A232" s="466"/>
      <c r="B232" s="466"/>
      <c r="C232" s="466"/>
      <c r="D232" s="466"/>
      <c r="E232" s="466"/>
      <c r="F232" s="466"/>
      <c r="G232" s="466"/>
      <c r="H232" s="466"/>
      <c r="I232" s="466"/>
      <c r="J232" s="466"/>
      <c r="K232" s="466"/>
      <c r="L232" s="466"/>
      <c r="M232" s="466"/>
      <c r="N232" s="467"/>
      <c r="O232" s="463" t="s">
        <v>43</v>
      </c>
      <c r="P232" s="464"/>
      <c r="Q232" s="464"/>
      <c r="R232" s="464"/>
      <c r="S232" s="464"/>
      <c r="T232" s="464"/>
      <c r="U232" s="465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x14ac:dyDescent="0.2">
      <c r="A233" s="466"/>
      <c r="B233" s="466"/>
      <c r="C233" s="466"/>
      <c r="D233" s="466"/>
      <c r="E233" s="466"/>
      <c r="F233" s="466"/>
      <c r="G233" s="466"/>
      <c r="H233" s="466"/>
      <c r="I233" s="466"/>
      <c r="J233" s="466"/>
      <c r="K233" s="466"/>
      <c r="L233" s="466"/>
      <c r="M233" s="466"/>
      <c r="N233" s="467"/>
      <c r="O233" s="463" t="s">
        <v>43</v>
      </c>
      <c r="P233" s="464"/>
      <c r="Q233" s="464"/>
      <c r="R233" s="464"/>
      <c r="S233" s="464"/>
      <c r="T233" s="464"/>
      <c r="U233" s="465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customHeight="1" x14ac:dyDescent="0.25">
      <c r="A234" s="456" t="s">
        <v>383</v>
      </c>
      <c r="B234" s="456"/>
      <c r="C234" s="456"/>
      <c r="D234" s="456"/>
      <c r="E234" s="456"/>
      <c r="F234" s="456"/>
      <c r="G234" s="456"/>
      <c r="H234" s="456"/>
      <c r="I234" s="456"/>
      <c r="J234" s="456"/>
      <c r="K234" s="456"/>
      <c r="L234" s="456"/>
      <c r="M234" s="456"/>
      <c r="N234" s="456"/>
      <c r="O234" s="456"/>
      <c r="P234" s="456"/>
      <c r="Q234" s="456"/>
      <c r="R234" s="456"/>
      <c r="S234" s="456"/>
      <c r="T234" s="456"/>
      <c r="U234" s="456"/>
      <c r="V234" s="456"/>
      <c r="W234" s="456"/>
      <c r="X234" s="456"/>
      <c r="Y234" s="456"/>
      <c r="Z234" s="66"/>
      <c r="AA234" s="66"/>
    </row>
    <row r="235" spans="1:67" ht="14.25" customHeight="1" x14ac:dyDescent="0.25">
      <c r="A235" s="457" t="s">
        <v>118</v>
      </c>
      <c r="B235" s="457"/>
      <c r="C235" s="457"/>
      <c r="D235" s="457"/>
      <c r="E235" s="457"/>
      <c r="F235" s="457"/>
      <c r="G235" s="457"/>
      <c r="H235" s="457"/>
      <c r="I235" s="457"/>
      <c r="J235" s="457"/>
      <c r="K235" s="457"/>
      <c r="L235" s="457"/>
      <c r="M235" s="457"/>
      <c r="N235" s="457"/>
      <c r="O235" s="457"/>
      <c r="P235" s="457"/>
      <c r="Q235" s="457"/>
      <c r="R235" s="457"/>
      <c r="S235" s="457"/>
      <c r="T235" s="457"/>
      <c r="U235" s="457"/>
      <c r="V235" s="457"/>
      <c r="W235" s="457"/>
      <c r="X235" s="457"/>
      <c r="Y235" s="457"/>
      <c r="Z235" s="67"/>
      <c r="AA235" s="67"/>
    </row>
    <row r="236" spans="1:67" ht="27" customHeight="1" x14ac:dyDescent="0.25">
      <c r="A236" s="64" t="s">
        <v>384</v>
      </c>
      <c r="B236" s="64" t="s">
        <v>385</v>
      </c>
      <c r="C236" s="37">
        <v>4301012016</v>
      </c>
      <c r="D236" s="458">
        <v>4680115885554</v>
      </c>
      <c r="E236" s="458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133</v>
      </c>
      <c r="M236" s="39"/>
      <c r="N236" s="38">
        <v>55</v>
      </c>
      <c r="O236" s="602" t="s">
        <v>386</v>
      </c>
      <c r="P236" s="460"/>
      <c r="Q236" s="460"/>
      <c r="R236" s="460"/>
      <c r="S236" s="461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8" si="59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387</v>
      </c>
      <c r="AE236" s="80"/>
      <c r="BB236" s="217" t="s">
        <v>67</v>
      </c>
      <c r="BL236" s="80">
        <f t="shared" ref="BL236:BL248" si="60">IFERROR(W236*I236/H236,"0")</f>
        <v>0</v>
      </c>
      <c r="BM236" s="80">
        <f t="shared" ref="BM236:BM248" si="61">IFERROR(X236*I236/H236,"0")</f>
        <v>0</v>
      </c>
      <c r="BN236" s="80">
        <f t="shared" ref="BN236:BN248" si="62">IFERROR(1/J236*(W236/H236),"0")</f>
        <v>0</v>
      </c>
      <c r="BO236" s="80">
        <f t="shared" ref="BO236:BO248" si="63">IFERROR(1/J236*(X236/H236),"0")</f>
        <v>0</v>
      </c>
    </row>
    <row r="237" spans="1:67" ht="27" customHeight="1" x14ac:dyDescent="0.25">
      <c r="A237" s="64" t="s">
        <v>389</v>
      </c>
      <c r="B237" s="64" t="s">
        <v>390</v>
      </c>
      <c r="C237" s="37">
        <v>4301012024</v>
      </c>
      <c r="D237" s="458">
        <v>4680115885615</v>
      </c>
      <c r="E237" s="45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133</v>
      </c>
      <c r="M237" s="39"/>
      <c r="N237" s="38">
        <v>55</v>
      </c>
      <c r="O237" s="603" t="s">
        <v>391</v>
      </c>
      <c r="P237" s="460"/>
      <c r="Q237" s="460"/>
      <c r="R237" s="460"/>
      <c r="S237" s="461"/>
      <c r="T237" s="40" t="s">
        <v>388</v>
      </c>
      <c r="U237" s="40" t="s">
        <v>48</v>
      </c>
      <c r="V237" s="41" t="s">
        <v>0</v>
      </c>
      <c r="W237" s="59">
        <v>0</v>
      </c>
      <c r="X237" s="56">
        <f t="shared" si="59"/>
        <v>0</v>
      </c>
      <c r="Y237" s="42" t="str">
        <f>IFERROR(IF(X237=0,"",ROUNDUP(X237/H237,0)*0.02175),"")</f>
        <v/>
      </c>
      <c r="Z237" s="69" t="s">
        <v>48</v>
      </c>
      <c r="AA237" s="70" t="s">
        <v>387</v>
      </c>
      <c r="AE237" s="80"/>
      <c r="BB237" s="218" t="s">
        <v>67</v>
      </c>
      <c r="BL237" s="80">
        <f t="shared" si="60"/>
        <v>0</v>
      </c>
      <c r="BM237" s="80">
        <f t="shared" si="61"/>
        <v>0</v>
      </c>
      <c r="BN237" s="80">
        <f t="shared" si="62"/>
        <v>0</v>
      </c>
      <c r="BO237" s="80">
        <f t="shared" si="63"/>
        <v>0</v>
      </c>
    </row>
    <row r="238" spans="1:67" ht="27" customHeight="1" x14ac:dyDescent="0.25">
      <c r="A238" s="64" t="s">
        <v>392</v>
      </c>
      <c r="B238" s="64" t="s">
        <v>393</v>
      </c>
      <c r="C238" s="37">
        <v>4301011858</v>
      </c>
      <c r="D238" s="458">
        <v>4680115885646</v>
      </c>
      <c r="E238" s="458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9"/>
      <c r="N238" s="38">
        <v>55</v>
      </c>
      <c r="O238" s="604" t="s">
        <v>394</v>
      </c>
      <c r="P238" s="460"/>
      <c r="Q238" s="460"/>
      <c r="R238" s="460"/>
      <c r="S238" s="461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387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395</v>
      </c>
      <c r="B239" s="64" t="s">
        <v>396</v>
      </c>
      <c r="C239" s="37">
        <v>4301011362</v>
      </c>
      <c r="D239" s="458">
        <v>4607091386004</v>
      </c>
      <c r="E239" s="458"/>
      <c r="F239" s="63">
        <v>1.35</v>
      </c>
      <c r="G239" s="38">
        <v>8</v>
      </c>
      <c r="H239" s="63">
        <v>10.8</v>
      </c>
      <c r="I239" s="63">
        <v>11.28</v>
      </c>
      <c r="J239" s="38">
        <v>48</v>
      </c>
      <c r="K239" s="38" t="s">
        <v>114</v>
      </c>
      <c r="L239" s="39" t="s">
        <v>122</v>
      </c>
      <c r="M239" s="39"/>
      <c r="N239" s="38">
        <v>55</v>
      </c>
      <c r="O239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60"/>
      <c r="Q239" s="460"/>
      <c r="R239" s="460"/>
      <c r="S239" s="46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IFERROR(IF(X239=0,"",ROUNDUP(X239/H239,0)*0.02039),"")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4301011347</v>
      </c>
      <c r="D240" s="458">
        <v>4607091386073</v>
      </c>
      <c r="E240" s="458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114</v>
      </c>
      <c r="L240" s="39" t="s">
        <v>113</v>
      </c>
      <c r="M240" s="39"/>
      <c r="N240" s="38">
        <v>31</v>
      </c>
      <c r="O240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60"/>
      <c r="Q240" s="460"/>
      <c r="R240" s="460"/>
      <c r="S240" s="46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400</v>
      </c>
      <c r="B241" s="64" t="s">
        <v>401</v>
      </c>
      <c r="C241" s="37">
        <v>4301010928</v>
      </c>
      <c r="D241" s="458">
        <v>4607091387322</v>
      </c>
      <c r="E241" s="458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60"/>
      <c r="Q241" s="460"/>
      <c r="R241" s="460"/>
      <c r="S241" s="461"/>
      <c r="T241" s="40" t="s">
        <v>48</v>
      </c>
      <c r="U241" s="40" t="s">
        <v>399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4301010945</v>
      </c>
      <c r="D242" s="458">
        <v>4607091387353</v>
      </c>
      <c r="E242" s="458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60"/>
      <c r="Q242" s="460"/>
      <c r="R242" s="460"/>
      <c r="S242" s="46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4301011328</v>
      </c>
      <c r="D243" s="458">
        <v>4607091386011</v>
      </c>
      <c r="E243" s="458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60"/>
      <c r="Q243" s="460"/>
      <c r="R243" s="460"/>
      <c r="S243" s="46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 t="shared" ref="Y243:Y248" si="64">IFERROR(IF(X243=0,"",ROUNDUP(X243/H243,0)*0.00937),"")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4301011329</v>
      </c>
      <c r="D244" s="458">
        <v>4607091387308</v>
      </c>
      <c r="E244" s="458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60"/>
      <c r="Q244" s="460"/>
      <c r="R244" s="460"/>
      <c r="S244" s="46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si="64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4301011049</v>
      </c>
      <c r="D245" s="458">
        <v>4607091387339</v>
      </c>
      <c r="E245" s="458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81</v>
      </c>
      <c r="L245" s="39" t="s">
        <v>113</v>
      </c>
      <c r="M245" s="39"/>
      <c r="N245" s="38">
        <v>55</v>
      </c>
      <c r="O245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60"/>
      <c r="Q245" s="460"/>
      <c r="R245" s="460"/>
      <c r="S245" s="46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4301011573</v>
      </c>
      <c r="D246" s="458">
        <v>4680115881938</v>
      </c>
      <c r="E246" s="45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90</v>
      </c>
      <c r="O246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60"/>
      <c r="Q246" s="460"/>
      <c r="R246" s="460"/>
      <c r="S246" s="46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4301010944</v>
      </c>
      <c r="D247" s="458">
        <v>4607091387346</v>
      </c>
      <c r="E247" s="45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60"/>
      <c r="Q247" s="460"/>
      <c r="R247" s="460"/>
      <c r="S247" s="46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4301011353</v>
      </c>
      <c r="D248" s="458">
        <v>4607091389807</v>
      </c>
      <c r="E248" s="45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60"/>
      <c r="Q248" s="460"/>
      <c r="R248" s="460"/>
      <c r="S248" s="461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x14ac:dyDescent="0.2">
      <c r="A249" s="466"/>
      <c r="B249" s="466"/>
      <c r="C249" s="466"/>
      <c r="D249" s="466"/>
      <c r="E249" s="466"/>
      <c r="F249" s="466"/>
      <c r="G249" s="466"/>
      <c r="H249" s="466"/>
      <c r="I249" s="466"/>
      <c r="J249" s="466"/>
      <c r="K249" s="466"/>
      <c r="L249" s="466"/>
      <c r="M249" s="466"/>
      <c r="N249" s="467"/>
      <c r="O249" s="463" t="s">
        <v>43</v>
      </c>
      <c r="P249" s="464"/>
      <c r="Q249" s="464"/>
      <c r="R249" s="464"/>
      <c r="S249" s="464"/>
      <c r="T249" s="464"/>
      <c r="U249" s="465"/>
      <c r="V249" s="43" t="s">
        <v>42</v>
      </c>
      <c r="W249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66"/>
      <c r="B250" s="466"/>
      <c r="C250" s="466"/>
      <c r="D250" s="466"/>
      <c r="E250" s="466"/>
      <c r="F250" s="466"/>
      <c r="G250" s="466"/>
      <c r="H250" s="466"/>
      <c r="I250" s="466"/>
      <c r="J250" s="466"/>
      <c r="K250" s="466"/>
      <c r="L250" s="466"/>
      <c r="M250" s="466"/>
      <c r="N250" s="467"/>
      <c r="O250" s="463" t="s">
        <v>43</v>
      </c>
      <c r="P250" s="464"/>
      <c r="Q250" s="464"/>
      <c r="R250" s="464"/>
      <c r="S250" s="464"/>
      <c r="T250" s="464"/>
      <c r="U250" s="465"/>
      <c r="V250" s="43" t="s">
        <v>0</v>
      </c>
      <c r="W250" s="44">
        <f>IFERROR(SUM(W236:W248),"0")</f>
        <v>0</v>
      </c>
      <c r="X250" s="44">
        <f>IFERROR(SUM(X236:X248),"0")</f>
        <v>0</v>
      </c>
      <c r="Y250" s="43"/>
      <c r="Z250" s="68"/>
      <c r="AA250" s="68"/>
    </row>
    <row r="251" spans="1:67" ht="14.25" customHeight="1" x14ac:dyDescent="0.25">
      <c r="A251" s="457" t="s">
        <v>77</v>
      </c>
      <c r="B251" s="457"/>
      <c r="C251" s="457"/>
      <c r="D251" s="457"/>
      <c r="E251" s="457"/>
      <c r="F251" s="457"/>
      <c r="G251" s="457"/>
      <c r="H251" s="457"/>
      <c r="I251" s="457"/>
      <c r="J251" s="457"/>
      <c r="K251" s="457"/>
      <c r="L251" s="457"/>
      <c r="M251" s="457"/>
      <c r="N251" s="457"/>
      <c r="O251" s="457"/>
      <c r="P251" s="457"/>
      <c r="Q251" s="457"/>
      <c r="R251" s="457"/>
      <c r="S251" s="457"/>
      <c r="T251" s="457"/>
      <c r="U251" s="457"/>
      <c r="V251" s="457"/>
      <c r="W251" s="457"/>
      <c r="X251" s="457"/>
      <c r="Y251" s="457"/>
      <c r="Z251" s="67"/>
      <c r="AA251" s="67"/>
    </row>
    <row r="252" spans="1:67" ht="27" customHeight="1" x14ac:dyDescent="0.25">
      <c r="A252" s="64" t="s">
        <v>416</v>
      </c>
      <c r="B252" s="64" t="s">
        <v>417</v>
      </c>
      <c r="C252" s="37">
        <v>4301030878</v>
      </c>
      <c r="D252" s="458">
        <v>4607091387193</v>
      </c>
      <c r="E252" s="458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35</v>
      </c>
      <c r="O252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60"/>
      <c r="Q252" s="460"/>
      <c r="R252" s="460"/>
      <c r="S252" s="461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418</v>
      </c>
      <c r="B253" s="64" t="s">
        <v>419</v>
      </c>
      <c r="C253" s="37">
        <v>4301031153</v>
      </c>
      <c r="D253" s="458">
        <v>4607091387230</v>
      </c>
      <c r="E253" s="45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40</v>
      </c>
      <c r="O253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60"/>
      <c r="Q253" s="460"/>
      <c r="R253" s="460"/>
      <c r="S253" s="461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4301031152</v>
      </c>
      <c r="D254" s="458">
        <v>4607091387285</v>
      </c>
      <c r="E254" s="458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60"/>
      <c r="Q254" s="460"/>
      <c r="R254" s="460"/>
      <c r="S254" s="461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4301031164</v>
      </c>
      <c r="D255" s="458">
        <v>4680115880481</v>
      </c>
      <c r="E255" s="458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60"/>
      <c r="Q255" s="460"/>
      <c r="R255" s="460"/>
      <c r="S255" s="46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466"/>
      <c r="B256" s="466"/>
      <c r="C256" s="466"/>
      <c r="D256" s="466"/>
      <c r="E256" s="466"/>
      <c r="F256" s="466"/>
      <c r="G256" s="466"/>
      <c r="H256" s="466"/>
      <c r="I256" s="466"/>
      <c r="J256" s="466"/>
      <c r="K256" s="466"/>
      <c r="L256" s="466"/>
      <c r="M256" s="466"/>
      <c r="N256" s="467"/>
      <c r="O256" s="463" t="s">
        <v>43</v>
      </c>
      <c r="P256" s="464"/>
      <c r="Q256" s="464"/>
      <c r="R256" s="464"/>
      <c r="S256" s="464"/>
      <c r="T256" s="464"/>
      <c r="U256" s="465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67" x14ac:dyDescent="0.2">
      <c r="A257" s="466"/>
      <c r="B257" s="466"/>
      <c r="C257" s="466"/>
      <c r="D257" s="466"/>
      <c r="E257" s="466"/>
      <c r="F257" s="466"/>
      <c r="G257" s="466"/>
      <c r="H257" s="466"/>
      <c r="I257" s="466"/>
      <c r="J257" s="466"/>
      <c r="K257" s="466"/>
      <c r="L257" s="466"/>
      <c r="M257" s="466"/>
      <c r="N257" s="467"/>
      <c r="O257" s="463" t="s">
        <v>43</v>
      </c>
      <c r="P257" s="464"/>
      <c r="Q257" s="464"/>
      <c r="R257" s="464"/>
      <c r="S257" s="464"/>
      <c r="T257" s="464"/>
      <c r="U257" s="465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67" ht="14.25" customHeight="1" x14ac:dyDescent="0.25">
      <c r="A258" s="457" t="s">
        <v>85</v>
      </c>
      <c r="B258" s="457"/>
      <c r="C258" s="457"/>
      <c r="D258" s="457"/>
      <c r="E258" s="457"/>
      <c r="F258" s="457"/>
      <c r="G258" s="457"/>
      <c r="H258" s="457"/>
      <c r="I258" s="457"/>
      <c r="J258" s="457"/>
      <c r="K258" s="457"/>
      <c r="L258" s="457"/>
      <c r="M258" s="457"/>
      <c r="N258" s="457"/>
      <c r="O258" s="457"/>
      <c r="P258" s="457"/>
      <c r="Q258" s="457"/>
      <c r="R258" s="457"/>
      <c r="S258" s="457"/>
      <c r="T258" s="457"/>
      <c r="U258" s="457"/>
      <c r="V258" s="457"/>
      <c r="W258" s="457"/>
      <c r="X258" s="457"/>
      <c r="Y258" s="457"/>
      <c r="Z258" s="67"/>
      <c r="AA258" s="67"/>
    </row>
    <row r="259" spans="1:67" ht="16.5" customHeight="1" x14ac:dyDescent="0.25">
      <c r="A259" s="64" t="s">
        <v>424</v>
      </c>
      <c r="B259" s="64" t="s">
        <v>425</v>
      </c>
      <c r="C259" s="37">
        <v>4301051100</v>
      </c>
      <c r="D259" s="458">
        <v>4607091387766</v>
      </c>
      <c r="E259" s="458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9"/>
      <c r="N259" s="38">
        <v>40</v>
      </c>
      <c r="O259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60"/>
      <c r="Q259" s="460"/>
      <c r="R259" s="460"/>
      <c r="S259" s="461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8" si="6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ref="BL259:BL268" si="66">IFERROR(W259*I259/H259,"0")</f>
        <v>0</v>
      </c>
      <c r="BM259" s="80">
        <f t="shared" ref="BM259:BM268" si="67">IFERROR(X259*I259/H259,"0")</f>
        <v>0</v>
      </c>
      <c r="BN259" s="80">
        <f t="shared" ref="BN259:BN268" si="68">IFERROR(1/J259*(W259/H259),"0")</f>
        <v>0</v>
      </c>
      <c r="BO259" s="80">
        <f t="shared" ref="BO259:BO268" si="69">IFERROR(1/J259*(X259/H259),"0")</f>
        <v>0</v>
      </c>
    </row>
    <row r="260" spans="1:67" ht="27" customHeight="1" x14ac:dyDescent="0.25">
      <c r="A260" s="64" t="s">
        <v>426</v>
      </c>
      <c r="B260" s="64" t="s">
        <v>427</v>
      </c>
      <c r="C260" s="37">
        <v>4301051116</v>
      </c>
      <c r="D260" s="458">
        <v>4607091387957</v>
      </c>
      <c r="E260" s="458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60"/>
      <c r="Q260" s="460"/>
      <c r="R260" s="460"/>
      <c r="S260" s="461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6"/>
        <v>0</v>
      </c>
      <c r="BM260" s="80">
        <f t="shared" si="67"/>
        <v>0</v>
      </c>
      <c r="BN260" s="80">
        <f t="shared" si="68"/>
        <v>0</v>
      </c>
      <c r="BO260" s="80">
        <f t="shared" si="69"/>
        <v>0</v>
      </c>
    </row>
    <row r="261" spans="1:67" ht="27" customHeight="1" x14ac:dyDescent="0.25">
      <c r="A261" s="64" t="s">
        <v>428</v>
      </c>
      <c r="B261" s="64" t="s">
        <v>429</v>
      </c>
      <c r="C261" s="37">
        <v>4301051115</v>
      </c>
      <c r="D261" s="458">
        <v>4607091387964</v>
      </c>
      <c r="E261" s="458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60"/>
      <c r="Q261" s="460"/>
      <c r="R261" s="460"/>
      <c r="S261" s="461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16.5" customHeight="1" x14ac:dyDescent="0.25">
      <c r="A262" s="64" t="s">
        <v>430</v>
      </c>
      <c r="B262" s="64" t="s">
        <v>431</v>
      </c>
      <c r="C262" s="37">
        <v>4301051731</v>
      </c>
      <c r="D262" s="458">
        <v>4680115884618</v>
      </c>
      <c r="E262" s="458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81</v>
      </c>
      <c r="L262" s="39" t="s">
        <v>80</v>
      </c>
      <c r="M262" s="39"/>
      <c r="N262" s="38">
        <v>45</v>
      </c>
      <c r="O262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60"/>
      <c r="Q262" s="460"/>
      <c r="R262" s="460"/>
      <c r="S262" s="46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27" customHeight="1" x14ac:dyDescent="0.25">
      <c r="A263" s="64" t="s">
        <v>432</v>
      </c>
      <c r="B263" s="64" t="s">
        <v>433</v>
      </c>
      <c r="C263" s="37">
        <v>4301051134</v>
      </c>
      <c r="D263" s="458">
        <v>4607091381672</v>
      </c>
      <c r="E263" s="458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81</v>
      </c>
      <c r="L263" s="39" t="s">
        <v>80</v>
      </c>
      <c r="M263" s="39"/>
      <c r="N263" s="38">
        <v>40</v>
      </c>
      <c r="O263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60"/>
      <c r="Q263" s="460"/>
      <c r="R263" s="460"/>
      <c r="S263" s="46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458">
        <v>4680115884588</v>
      </c>
      <c r="E264" s="458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2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60"/>
      <c r="Q264" s="460"/>
      <c r="R264" s="460"/>
      <c r="S264" s="461"/>
      <c r="T264" s="40" t="s">
        <v>246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4301051130</v>
      </c>
      <c r="D265" s="458">
        <v>4607091387537</v>
      </c>
      <c r="E265" s="458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60"/>
      <c r="Q265" s="460"/>
      <c r="R265" s="460"/>
      <c r="S265" s="46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4301051132</v>
      </c>
      <c r="D266" s="458">
        <v>4607091387513</v>
      </c>
      <c r="E266" s="458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60"/>
      <c r="Q266" s="460"/>
      <c r="R266" s="460"/>
      <c r="S266" s="46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4301051277</v>
      </c>
      <c r="D267" s="458">
        <v>4680115880511</v>
      </c>
      <c r="E267" s="458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81</v>
      </c>
      <c r="L267" s="39" t="s">
        <v>133</v>
      </c>
      <c r="M267" s="39"/>
      <c r="N267" s="38">
        <v>40</v>
      </c>
      <c r="O267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60"/>
      <c r="Q267" s="460"/>
      <c r="R267" s="460"/>
      <c r="S267" s="46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4301051344</v>
      </c>
      <c r="D268" s="458">
        <v>4680115880412</v>
      </c>
      <c r="E268" s="458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81</v>
      </c>
      <c r="L268" s="39" t="s">
        <v>133</v>
      </c>
      <c r="M268" s="39"/>
      <c r="N268" s="38">
        <v>45</v>
      </c>
      <c r="O268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60"/>
      <c r="Q268" s="460"/>
      <c r="R268" s="460"/>
      <c r="S268" s="46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x14ac:dyDescent="0.2">
      <c r="A269" s="466"/>
      <c r="B269" s="466"/>
      <c r="C269" s="466"/>
      <c r="D269" s="466"/>
      <c r="E269" s="466"/>
      <c r="F269" s="466"/>
      <c r="G269" s="466"/>
      <c r="H269" s="466"/>
      <c r="I269" s="466"/>
      <c r="J269" s="466"/>
      <c r="K269" s="466"/>
      <c r="L269" s="466"/>
      <c r="M269" s="466"/>
      <c r="N269" s="467"/>
      <c r="O269" s="463" t="s">
        <v>43</v>
      </c>
      <c r="P269" s="464"/>
      <c r="Q269" s="464"/>
      <c r="R269" s="464"/>
      <c r="S269" s="464"/>
      <c r="T269" s="464"/>
      <c r="U269" s="465"/>
      <c r="V269" s="43" t="s">
        <v>42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466"/>
      <c r="B270" s="466"/>
      <c r="C270" s="466"/>
      <c r="D270" s="466"/>
      <c r="E270" s="466"/>
      <c r="F270" s="466"/>
      <c r="G270" s="466"/>
      <c r="H270" s="466"/>
      <c r="I270" s="466"/>
      <c r="J270" s="466"/>
      <c r="K270" s="466"/>
      <c r="L270" s="466"/>
      <c r="M270" s="466"/>
      <c r="N270" s="467"/>
      <c r="O270" s="463" t="s">
        <v>43</v>
      </c>
      <c r="P270" s="464"/>
      <c r="Q270" s="464"/>
      <c r="R270" s="464"/>
      <c r="S270" s="464"/>
      <c r="T270" s="464"/>
      <c r="U270" s="465"/>
      <c r="V270" s="43" t="s">
        <v>0</v>
      </c>
      <c r="W270" s="44">
        <f>IFERROR(SUM(W259:W268),"0")</f>
        <v>0</v>
      </c>
      <c r="X270" s="44">
        <f>IFERROR(SUM(X259:X268),"0")</f>
        <v>0</v>
      </c>
      <c r="Y270" s="43"/>
      <c r="Z270" s="68"/>
      <c r="AA270" s="68"/>
    </row>
    <row r="271" spans="1:67" ht="14.25" customHeight="1" x14ac:dyDescent="0.25">
      <c r="A271" s="457" t="s">
        <v>217</v>
      </c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7"/>
      <c r="P271" s="457"/>
      <c r="Q271" s="457"/>
      <c r="R271" s="457"/>
      <c r="S271" s="457"/>
      <c r="T271" s="457"/>
      <c r="U271" s="457"/>
      <c r="V271" s="457"/>
      <c r="W271" s="457"/>
      <c r="X271" s="457"/>
      <c r="Y271" s="457"/>
      <c r="Z271" s="67"/>
      <c r="AA271" s="67"/>
    </row>
    <row r="272" spans="1:67" ht="16.5" customHeight="1" x14ac:dyDescent="0.25">
      <c r="A272" s="64" t="s">
        <v>444</v>
      </c>
      <c r="B272" s="64" t="s">
        <v>445</v>
      </c>
      <c r="C272" s="37">
        <v>4301060326</v>
      </c>
      <c r="D272" s="458">
        <v>4607091380880</v>
      </c>
      <c r="E272" s="458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6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60"/>
      <c r="Q272" s="460"/>
      <c r="R272" s="460"/>
      <c r="S272" s="461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444</v>
      </c>
      <c r="B273" s="64" t="s">
        <v>446</v>
      </c>
      <c r="C273" s="37">
        <v>4301060379</v>
      </c>
      <c r="D273" s="458">
        <v>4607091380880</v>
      </c>
      <c r="E273" s="458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630" t="s">
        <v>447</v>
      </c>
      <c r="P273" s="460"/>
      <c r="Q273" s="460"/>
      <c r="R273" s="460"/>
      <c r="S273" s="461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27" customHeight="1" x14ac:dyDescent="0.25">
      <c r="A274" s="64" t="s">
        <v>448</v>
      </c>
      <c r="B274" s="64" t="s">
        <v>449</v>
      </c>
      <c r="C274" s="37">
        <v>4301060308</v>
      </c>
      <c r="D274" s="458">
        <v>4607091384482</v>
      </c>
      <c r="E274" s="458"/>
      <c r="F274" s="63">
        <v>1.3</v>
      </c>
      <c r="G274" s="38">
        <v>6</v>
      </c>
      <c r="H274" s="63">
        <v>7.8</v>
      </c>
      <c r="I274" s="63">
        <v>8.3640000000000008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60"/>
      <c r="Q274" s="460"/>
      <c r="R274" s="460"/>
      <c r="S274" s="46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customHeight="1" x14ac:dyDescent="0.25">
      <c r="A275" s="64" t="s">
        <v>450</v>
      </c>
      <c r="B275" s="64" t="s">
        <v>451</v>
      </c>
      <c r="C275" s="37">
        <v>4301060325</v>
      </c>
      <c r="D275" s="458">
        <v>4607091380897</v>
      </c>
      <c r="E275" s="458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60"/>
      <c r="Q275" s="460"/>
      <c r="R275" s="460"/>
      <c r="S275" s="46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x14ac:dyDescent="0.2">
      <c r="A276" s="466"/>
      <c r="B276" s="466"/>
      <c r="C276" s="466"/>
      <c r="D276" s="466"/>
      <c r="E276" s="466"/>
      <c r="F276" s="466"/>
      <c r="G276" s="466"/>
      <c r="H276" s="466"/>
      <c r="I276" s="466"/>
      <c r="J276" s="466"/>
      <c r="K276" s="466"/>
      <c r="L276" s="466"/>
      <c r="M276" s="466"/>
      <c r="N276" s="467"/>
      <c r="O276" s="463" t="s">
        <v>43</v>
      </c>
      <c r="P276" s="464"/>
      <c r="Q276" s="464"/>
      <c r="R276" s="464"/>
      <c r="S276" s="464"/>
      <c r="T276" s="464"/>
      <c r="U276" s="465"/>
      <c r="V276" s="43" t="s">
        <v>42</v>
      </c>
      <c r="W276" s="44">
        <f>IFERROR(W272/H272,"0")+IFERROR(W273/H273,"0")+IFERROR(W274/H274,"0")+IFERROR(W275/H275,"0")</f>
        <v>0</v>
      </c>
      <c r="X276" s="44">
        <f>IFERROR(X272/H272,"0")+IFERROR(X273/H273,"0")+IFERROR(X274/H274,"0")+IFERROR(X275/H275,"0")</f>
        <v>0</v>
      </c>
      <c r="Y276" s="44">
        <f>IFERROR(IF(Y272="",0,Y272),"0")+IFERROR(IF(Y273="",0,Y273),"0")+IFERROR(IF(Y274="",0,Y274),"0")+IFERROR(IF(Y275="",0,Y275),"0")</f>
        <v>0</v>
      </c>
      <c r="Z276" s="68"/>
      <c r="AA276" s="68"/>
    </row>
    <row r="277" spans="1:67" x14ac:dyDescent="0.2">
      <c r="A277" s="466"/>
      <c r="B277" s="466"/>
      <c r="C277" s="466"/>
      <c r="D277" s="466"/>
      <c r="E277" s="466"/>
      <c r="F277" s="466"/>
      <c r="G277" s="466"/>
      <c r="H277" s="466"/>
      <c r="I277" s="466"/>
      <c r="J277" s="466"/>
      <c r="K277" s="466"/>
      <c r="L277" s="466"/>
      <c r="M277" s="466"/>
      <c r="N277" s="467"/>
      <c r="O277" s="463" t="s">
        <v>43</v>
      </c>
      <c r="P277" s="464"/>
      <c r="Q277" s="464"/>
      <c r="R277" s="464"/>
      <c r="S277" s="464"/>
      <c r="T277" s="464"/>
      <c r="U277" s="465"/>
      <c r="V277" s="43" t="s">
        <v>0</v>
      </c>
      <c r="W277" s="44">
        <f>IFERROR(SUM(W272:W275),"0")</f>
        <v>0</v>
      </c>
      <c r="X277" s="44">
        <f>IFERROR(SUM(X272:X275),"0")</f>
        <v>0</v>
      </c>
      <c r="Y277" s="43"/>
      <c r="Z277" s="68"/>
      <c r="AA277" s="68"/>
    </row>
    <row r="278" spans="1:67" ht="14.25" customHeight="1" x14ac:dyDescent="0.25">
      <c r="A278" s="457" t="s">
        <v>99</v>
      </c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7"/>
      <c r="O278" s="457"/>
      <c r="P278" s="457"/>
      <c r="Q278" s="457"/>
      <c r="R278" s="457"/>
      <c r="S278" s="457"/>
      <c r="T278" s="457"/>
      <c r="U278" s="457"/>
      <c r="V278" s="457"/>
      <c r="W278" s="457"/>
      <c r="X278" s="457"/>
      <c r="Y278" s="457"/>
      <c r="Z278" s="67"/>
      <c r="AA278" s="67"/>
    </row>
    <row r="279" spans="1:67" ht="16.5" customHeight="1" x14ac:dyDescent="0.25">
      <c r="A279" s="64" t="s">
        <v>452</v>
      </c>
      <c r="B279" s="64" t="s">
        <v>453</v>
      </c>
      <c r="C279" s="37">
        <v>4301030232</v>
      </c>
      <c r="D279" s="458">
        <v>4607091388374</v>
      </c>
      <c r="E279" s="458"/>
      <c r="F279" s="63">
        <v>0.38</v>
      </c>
      <c r="G279" s="38">
        <v>8</v>
      </c>
      <c r="H279" s="63">
        <v>3.04</v>
      </c>
      <c r="I279" s="63">
        <v>3.28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633" t="s">
        <v>454</v>
      </c>
      <c r="P279" s="460"/>
      <c r="Q279" s="460"/>
      <c r="R279" s="460"/>
      <c r="S279" s="461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t="27" customHeight="1" x14ac:dyDescent="0.25">
      <c r="A280" s="64" t="s">
        <v>455</v>
      </c>
      <c r="B280" s="64" t="s">
        <v>456</v>
      </c>
      <c r="C280" s="37">
        <v>4301030235</v>
      </c>
      <c r="D280" s="458">
        <v>4607091388381</v>
      </c>
      <c r="E280" s="458"/>
      <c r="F280" s="63">
        <v>0.38</v>
      </c>
      <c r="G280" s="38">
        <v>8</v>
      </c>
      <c r="H280" s="63">
        <v>3.04</v>
      </c>
      <c r="I280" s="63">
        <v>3.32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634" t="s">
        <v>457</v>
      </c>
      <c r="P280" s="460"/>
      <c r="Q280" s="460"/>
      <c r="R280" s="460"/>
      <c r="S280" s="461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458</v>
      </c>
      <c r="B281" s="64" t="s">
        <v>459</v>
      </c>
      <c r="C281" s="37">
        <v>4301030233</v>
      </c>
      <c r="D281" s="458">
        <v>4607091388404</v>
      </c>
      <c r="E281" s="458"/>
      <c r="F281" s="63">
        <v>0.17</v>
      </c>
      <c r="G281" s="38">
        <v>15</v>
      </c>
      <c r="H281" s="63">
        <v>2.5499999999999998</v>
      </c>
      <c r="I281" s="63">
        <v>2.9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60"/>
      <c r="Q281" s="460"/>
      <c r="R281" s="460"/>
      <c r="S281" s="46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x14ac:dyDescent="0.2">
      <c r="A282" s="466"/>
      <c r="B282" s="466"/>
      <c r="C282" s="466"/>
      <c r="D282" s="466"/>
      <c r="E282" s="466"/>
      <c r="F282" s="466"/>
      <c r="G282" s="466"/>
      <c r="H282" s="466"/>
      <c r="I282" s="466"/>
      <c r="J282" s="466"/>
      <c r="K282" s="466"/>
      <c r="L282" s="466"/>
      <c r="M282" s="466"/>
      <c r="N282" s="467"/>
      <c r="O282" s="463" t="s">
        <v>43</v>
      </c>
      <c r="P282" s="464"/>
      <c r="Q282" s="464"/>
      <c r="R282" s="464"/>
      <c r="S282" s="464"/>
      <c r="T282" s="464"/>
      <c r="U282" s="465"/>
      <c r="V282" s="43" t="s">
        <v>42</v>
      </c>
      <c r="W282" s="44">
        <f>IFERROR(W279/H279,"0")+IFERROR(W280/H280,"0")+IFERROR(W281/H281,"0")</f>
        <v>0</v>
      </c>
      <c r="X282" s="44">
        <f>IFERROR(X279/H279,"0")+IFERROR(X280/H280,"0")+IFERROR(X281/H281,"0")</f>
        <v>0</v>
      </c>
      <c r="Y282" s="44">
        <f>IFERROR(IF(Y279="",0,Y279),"0")+IFERROR(IF(Y280="",0,Y280),"0")+IFERROR(IF(Y281="",0,Y281),"0")</f>
        <v>0</v>
      </c>
      <c r="Z282" s="68"/>
      <c r="AA282" s="68"/>
    </row>
    <row r="283" spans="1:67" x14ac:dyDescent="0.2">
      <c r="A283" s="466"/>
      <c r="B283" s="466"/>
      <c r="C283" s="466"/>
      <c r="D283" s="466"/>
      <c r="E283" s="466"/>
      <c r="F283" s="466"/>
      <c r="G283" s="466"/>
      <c r="H283" s="466"/>
      <c r="I283" s="466"/>
      <c r="J283" s="466"/>
      <c r="K283" s="466"/>
      <c r="L283" s="466"/>
      <c r="M283" s="466"/>
      <c r="N283" s="467"/>
      <c r="O283" s="463" t="s">
        <v>43</v>
      </c>
      <c r="P283" s="464"/>
      <c r="Q283" s="464"/>
      <c r="R283" s="464"/>
      <c r="S283" s="464"/>
      <c r="T283" s="464"/>
      <c r="U283" s="465"/>
      <c r="V283" s="43" t="s">
        <v>0</v>
      </c>
      <c r="W283" s="44">
        <f>IFERROR(SUM(W279:W281),"0")</f>
        <v>0</v>
      </c>
      <c r="X283" s="44">
        <f>IFERROR(SUM(X279:X281),"0")</f>
        <v>0</v>
      </c>
      <c r="Y283" s="43"/>
      <c r="Z283" s="68"/>
      <c r="AA283" s="68"/>
    </row>
    <row r="284" spans="1:67" ht="14.25" customHeight="1" x14ac:dyDescent="0.25">
      <c r="A284" s="457" t="s">
        <v>460</v>
      </c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7"/>
      <c r="O284" s="457"/>
      <c r="P284" s="457"/>
      <c r="Q284" s="457"/>
      <c r="R284" s="457"/>
      <c r="S284" s="457"/>
      <c r="T284" s="457"/>
      <c r="U284" s="457"/>
      <c r="V284" s="457"/>
      <c r="W284" s="457"/>
      <c r="X284" s="457"/>
      <c r="Y284" s="457"/>
      <c r="Z284" s="67"/>
      <c r="AA284" s="67"/>
    </row>
    <row r="285" spans="1:67" ht="16.5" customHeight="1" x14ac:dyDescent="0.25">
      <c r="A285" s="64" t="s">
        <v>461</v>
      </c>
      <c r="B285" s="64" t="s">
        <v>462</v>
      </c>
      <c r="C285" s="37">
        <v>4301180007</v>
      </c>
      <c r="D285" s="458">
        <v>4680115881808</v>
      </c>
      <c r="E285" s="458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464</v>
      </c>
      <c r="L285" s="39" t="s">
        <v>463</v>
      </c>
      <c r="M285" s="39"/>
      <c r="N285" s="38">
        <v>730</v>
      </c>
      <c r="O285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60"/>
      <c r="Q285" s="460"/>
      <c r="R285" s="460"/>
      <c r="S285" s="461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t="27" customHeight="1" x14ac:dyDescent="0.25">
      <c r="A286" s="64" t="s">
        <v>465</v>
      </c>
      <c r="B286" s="64" t="s">
        <v>466</v>
      </c>
      <c r="C286" s="37">
        <v>4301180006</v>
      </c>
      <c r="D286" s="458">
        <v>4680115881822</v>
      </c>
      <c r="E286" s="458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464</v>
      </c>
      <c r="L286" s="39" t="s">
        <v>463</v>
      </c>
      <c r="M286" s="39"/>
      <c r="N286" s="38">
        <v>730</v>
      </c>
      <c r="O286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60"/>
      <c r="Q286" s="460"/>
      <c r="R286" s="460"/>
      <c r="S286" s="461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4301180001</v>
      </c>
      <c r="D287" s="458">
        <v>4680115880016</v>
      </c>
      <c r="E287" s="45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464</v>
      </c>
      <c r="L287" s="39" t="s">
        <v>463</v>
      </c>
      <c r="M287" s="39"/>
      <c r="N287" s="38">
        <v>730</v>
      </c>
      <c r="O287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60"/>
      <c r="Q287" s="460"/>
      <c r="R287" s="460"/>
      <c r="S287" s="46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x14ac:dyDescent="0.2">
      <c r="A288" s="466"/>
      <c r="B288" s="466"/>
      <c r="C288" s="466"/>
      <c r="D288" s="466"/>
      <c r="E288" s="466"/>
      <c r="F288" s="466"/>
      <c r="G288" s="466"/>
      <c r="H288" s="466"/>
      <c r="I288" s="466"/>
      <c r="J288" s="466"/>
      <c r="K288" s="466"/>
      <c r="L288" s="466"/>
      <c r="M288" s="466"/>
      <c r="N288" s="467"/>
      <c r="O288" s="463" t="s">
        <v>43</v>
      </c>
      <c r="P288" s="464"/>
      <c r="Q288" s="464"/>
      <c r="R288" s="464"/>
      <c r="S288" s="464"/>
      <c r="T288" s="464"/>
      <c r="U288" s="465"/>
      <c r="V288" s="43" t="s">
        <v>42</v>
      </c>
      <c r="W288" s="44">
        <f>IFERROR(W285/H285,"0")+IFERROR(W286/H286,"0")+IFERROR(W287/H287,"0")</f>
        <v>0</v>
      </c>
      <c r="X288" s="44">
        <f>IFERROR(X285/H285,"0")+IFERROR(X286/H286,"0")+IFERROR(X287/H287,"0")</f>
        <v>0</v>
      </c>
      <c r="Y288" s="44">
        <f>IFERROR(IF(Y285="",0,Y285),"0")+IFERROR(IF(Y286="",0,Y286),"0")+IFERROR(IF(Y287="",0,Y287),"0")</f>
        <v>0</v>
      </c>
      <c r="Z288" s="68"/>
      <c r="AA288" s="68"/>
    </row>
    <row r="289" spans="1:67" x14ac:dyDescent="0.2">
      <c r="A289" s="466"/>
      <c r="B289" s="466"/>
      <c r="C289" s="466"/>
      <c r="D289" s="466"/>
      <c r="E289" s="466"/>
      <c r="F289" s="466"/>
      <c r="G289" s="466"/>
      <c r="H289" s="466"/>
      <c r="I289" s="466"/>
      <c r="J289" s="466"/>
      <c r="K289" s="466"/>
      <c r="L289" s="466"/>
      <c r="M289" s="466"/>
      <c r="N289" s="467"/>
      <c r="O289" s="463" t="s">
        <v>43</v>
      </c>
      <c r="P289" s="464"/>
      <c r="Q289" s="464"/>
      <c r="R289" s="464"/>
      <c r="S289" s="464"/>
      <c r="T289" s="464"/>
      <c r="U289" s="465"/>
      <c r="V289" s="43" t="s">
        <v>0</v>
      </c>
      <c r="W289" s="44">
        <f>IFERROR(SUM(W285:W287),"0")</f>
        <v>0</v>
      </c>
      <c r="X289" s="44">
        <f>IFERROR(SUM(X285:X287),"0")</f>
        <v>0</v>
      </c>
      <c r="Y289" s="43"/>
      <c r="Z289" s="68"/>
      <c r="AA289" s="68"/>
    </row>
    <row r="290" spans="1:67" ht="16.5" customHeight="1" x14ac:dyDescent="0.25">
      <c r="A290" s="456" t="s">
        <v>469</v>
      </c>
      <c r="B290" s="456"/>
      <c r="C290" s="456"/>
      <c r="D290" s="456"/>
      <c r="E290" s="456"/>
      <c r="F290" s="456"/>
      <c r="G290" s="456"/>
      <c r="H290" s="456"/>
      <c r="I290" s="456"/>
      <c r="J290" s="456"/>
      <c r="K290" s="456"/>
      <c r="L290" s="456"/>
      <c r="M290" s="456"/>
      <c r="N290" s="456"/>
      <c r="O290" s="456"/>
      <c r="P290" s="456"/>
      <c r="Q290" s="456"/>
      <c r="R290" s="456"/>
      <c r="S290" s="456"/>
      <c r="T290" s="456"/>
      <c r="U290" s="456"/>
      <c r="V290" s="456"/>
      <c r="W290" s="456"/>
      <c r="X290" s="456"/>
      <c r="Y290" s="456"/>
      <c r="Z290" s="66"/>
      <c r="AA290" s="66"/>
    </row>
    <row r="291" spans="1:67" ht="14.25" customHeight="1" x14ac:dyDescent="0.25">
      <c r="A291" s="457" t="s">
        <v>118</v>
      </c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7"/>
      <c r="O291" s="457"/>
      <c r="P291" s="457"/>
      <c r="Q291" s="457"/>
      <c r="R291" s="457"/>
      <c r="S291" s="457"/>
      <c r="T291" s="457"/>
      <c r="U291" s="457"/>
      <c r="V291" s="457"/>
      <c r="W291" s="457"/>
      <c r="X291" s="457"/>
      <c r="Y291" s="457"/>
      <c r="Z291" s="67"/>
      <c r="AA291" s="67"/>
    </row>
    <row r="292" spans="1:67" ht="27" customHeight="1" x14ac:dyDescent="0.25">
      <c r="A292" s="64" t="s">
        <v>470</v>
      </c>
      <c r="B292" s="64" t="s">
        <v>471</v>
      </c>
      <c r="C292" s="37">
        <v>4301011315</v>
      </c>
      <c r="D292" s="458">
        <v>4607091387421</v>
      </c>
      <c r="E292" s="458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60"/>
      <c r="Q292" s="460"/>
      <c r="R292" s="460"/>
      <c r="S292" s="461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70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ref="BL292:BL298" si="71">IFERROR(W292*I292/H292,"0")</f>
        <v>0</v>
      </c>
      <c r="BM292" s="80">
        <f t="shared" ref="BM292:BM298" si="72">IFERROR(X292*I292/H292,"0")</f>
        <v>0</v>
      </c>
      <c r="BN292" s="80">
        <f t="shared" ref="BN292:BN298" si="73">IFERROR(1/J292*(W292/H292),"0")</f>
        <v>0</v>
      </c>
      <c r="BO292" s="80">
        <f t="shared" ref="BO292:BO298" si="74">IFERROR(1/J292*(X292/H292),"0")</f>
        <v>0</v>
      </c>
    </row>
    <row r="293" spans="1:67" ht="27" customHeight="1" x14ac:dyDescent="0.25">
      <c r="A293" s="64" t="s">
        <v>470</v>
      </c>
      <c r="B293" s="64" t="s">
        <v>472</v>
      </c>
      <c r="C293" s="37">
        <v>4301011121</v>
      </c>
      <c r="D293" s="458">
        <v>4607091387421</v>
      </c>
      <c r="E293" s="458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114</v>
      </c>
      <c r="L293" s="39" t="s">
        <v>122</v>
      </c>
      <c r="M293" s="39"/>
      <c r="N293" s="38">
        <v>55</v>
      </c>
      <c r="O293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60"/>
      <c r="Q293" s="460"/>
      <c r="R293" s="460"/>
      <c r="S293" s="46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70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71"/>
        <v>0</v>
      </c>
      <c r="BM293" s="80">
        <f t="shared" si="72"/>
        <v>0</v>
      </c>
      <c r="BN293" s="80">
        <f t="shared" si="73"/>
        <v>0</v>
      </c>
      <c r="BO293" s="80">
        <f t="shared" si="74"/>
        <v>0</v>
      </c>
    </row>
    <row r="294" spans="1:67" ht="27" customHeight="1" x14ac:dyDescent="0.25">
      <c r="A294" s="64" t="s">
        <v>473</v>
      </c>
      <c r="B294" s="64" t="s">
        <v>474</v>
      </c>
      <c r="C294" s="37">
        <v>4301011619</v>
      </c>
      <c r="D294" s="458">
        <v>4607091387452</v>
      </c>
      <c r="E294" s="458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64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60"/>
      <c r="Q294" s="460"/>
      <c r="R294" s="460"/>
      <c r="S294" s="46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473</v>
      </c>
      <c r="B295" s="64" t="s">
        <v>475</v>
      </c>
      <c r="C295" s="37">
        <v>4301011322</v>
      </c>
      <c r="D295" s="458">
        <v>4607091387452</v>
      </c>
      <c r="E295" s="458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133</v>
      </c>
      <c r="M295" s="39"/>
      <c r="N295" s="38">
        <v>55</v>
      </c>
      <c r="O295" s="6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60"/>
      <c r="Q295" s="460"/>
      <c r="R295" s="460"/>
      <c r="S295" s="46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476</v>
      </c>
      <c r="B296" s="64" t="s">
        <v>477</v>
      </c>
      <c r="C296" s="37">
        <v>4301011313</v>
      </c>
      <c r="D296" s="458">
        <v>4607091385984</v>
      </c>
      <c r="E296" s="458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60"/>
      <c r="Q296" s="460"/>
      <c r="R296" s="460"/>
      <c r="S296" s="46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4301011316</v>
      </c>
      <c r="D297" s="458">
        <v>4607091387438</v>
      </c>
      <c r="E297" s="458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81</v>
      </c>
      <c r="L297" s="39" t="s">
        <v>113</v>
      </c>
      <c r="M297" s="39"/>
      <c r="N297" s="38">
        <v>55</v>
      </c>
      <c r="O297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60"/>
      <c r="Q297" s="460"/>
      <c r="R297" s="460"/>
      <c r="S297" s="46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4301011319</v>
      </c>
      <c r="D298" s="458">
        <v>4607091387469</v>
      </c>
      <c r="E298" s="458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60"/>
      <c r="Q298" s="460"/>
      <c r="R298" s="460"/>
      <c r="S298" s="46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x14ac:dyDescent="0.2">
      <c r="A299" s="466"/>
      <c r="B299" s="466"/>
      <c r="C299" s="466"/>
      <c r="D299" s="466"/>
      <c r="E299" s="466"/>
      <c r="F299" s="466"/>
      <c r="G299" s="466"/>
      <c r="H299" s="466"/>
      <c r="I299" s="466"/>
      <c r="J299" s="466"/>
      <c r="K299" s="466"/>
      <c r="L299" s="466"/>
      <c r="M299" s="466"/>
      <c r="N299" s="467"/>
      <c r="O299" s="463" t="s">
        <v>43</v>
      </c>
      <c r="P299" s="464"/>
      <c r="Q299" s="464"/>
      <c r="R299" s="464"/>
      <c r="S299" s="464"/>
      <c r="T299" s="464"/>
      <c r="U299" s="465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67" x14ac:dyDescent="0.2">
      <c r="A300" s="466"/>
      <c r="B300" s="466"/>
      <c r="C300" s="466"/>
      <c r="D300" s="466"/>
      <c r="E300" s="466"/>
      <c r="F300" s="466"/>
      <c r="G300" s="466"/>
      <c r="H300" s="466"/>
      <c r="I300" s="466"/>
      <c r="J300" s="466"/>
      <c r="K300" s="466"/>
      <c r="L300" s="466"/>
      <c r="M300" s="466"/>
      <c r="N300" s="467"/>
      <c r="O300" s="463" t="s">
        <v>43</v>
      </c>
      <c r="P300" s="464"/>
      <c r="Q300" s="464"/>
      <c r="R300" s="464"/>
      <c r="S300" s="464"/>
      <c r="T300" s="464"/>
      <c r="U300" s="465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67" ht="14.25" customHeight="1" x14ac:dyDescent="0.25">
      <c r="A301" s="457" t="s">
        <v>77</v>
      </c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7"/>
      <c r="P301" s="457"/>
      <c r="Q301" s="457"/>
      <c r="R301" s="457"/>
      <c r="S301" s="457"/>
      <c r="T301" s="457"/>
      <c r="U301" s="457"/>
      <c r="V301" s="457"/>
      <c r="W301" s="457"/>
      <c r="X301" s="457"/>
      <c r="Y301" s="457"/>
      <c r="Z301" s="67"/>
      <c r="AA301" s="67"/>
    </row>
    <row r="302" spans="1:67" ht="27" customHeight="1" x14ac:dyDescent="0.25">
      <c r="A302" s="64" t="s">
        <v>482</v>
      </c>
      <c r="B302" s="64" t="s">
        <v>483</v>
      </c>
      <c r="C302" s="37">
        <v>4301031154</v>
      </c>
      <c r="D302" s="458">
        <v>4607091387292</v>
      </c>
      <c r="E302" s="458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81</v>
      </c>
      <c r="L302" s="39" t="s">
        <v>80</v>
      </c>
      <c r="M302" s="39"/>
      <c r="N302" s="38">
        <v>45</v>
      </c>
      <c r="O302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60"/>
      <c r="Q302" s="460"/>
      <c r="R302" s="460"/>
      <c r="S302" s="461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61" t="s">
        <v>67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ht="27" customHeight="1" x14ac:dyDescent="0.25">
      <c r="A303" s="64" t="s">
        <v>484</v>
      </c>
      <c r="B303" s="64" t="s">
        <v>485</v>
      </c>
      <c r="C303" s="37">
        <v>4301031155</v>
      </c>
      <c r="D303" s="458">
        <v>4607091387315</v>
      </c>
      <c r="E303" s="458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60"/>
      <c r="Q303" s="460"/>
      <c r="R303" s="460"/>
      <c r="S303" s="461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466"/>
      <c r="B304" s="466"/>
      <c r="C304" s="466"/>
      <c r="D304" s="466"/>
      <c r="E304" s="466"/>
      <c r="F304" s="466"/>
      <c r="G304" s="466"/>
      <c r="H304" s="466"/>
      <c r="I304" s="466"/>
      <c r="J304" s="466"/>
      <c r="K304" s="466"/>
      <c r="L304" s="466"/>
      <c r="M304" s="466"/>
      <c r="N304" s="467"/>
      <c r="O304" s="463" t="s">
        <v>43</v>
      </c>
      <c r="P304" s="464"/>
      <c r="Q304" s="464"/>
      <c r="R304" s="464"/>
      <c r="S304" s="464"/>
      <c r="T304" s="464"/>
      <c r="U304" s="465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67" x14ac:dyDescent="0.2">
      <c r="A305" s="466"/>
      <c r="B305" s="466"/>
      <c r="C305" s="466"/>
      <c r="D305" s="466"/>
      <c r="E305" s="466"/>
      <c r="F305" s="466"/>
      <c r="G305" s="466"/>
      <c r="H305" s="466"/>
      <c r="I305" s="466"/>
      <c r="J305" s="466"/>
      <c r="K305" s="466"/>
      <c r="L305" s="466"/>
      <c r="M305" s="466"/>
      <c r="N305" s="467"/>
      <c r="O305" s="463" t="s">
        <v>43</v>
      </c>
      <c r="P305" s="464"/>
      <c r="Q305" s="464"/>
      <c r="R305" s="464"/>
      <c r="S305" s="464"/>
      <c r="T305" s="464"/>
      <c r="U305" s="465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67" ht="16.5" customHeight="1" x14ac:dyDescent="0.25">
      <c r="A306" s="456" t="s">
        <v>486</v>
      </c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66"/>
      <c r="AA306" s="66"/>
    </row>
    <row r="307" spans="1:67" ht="14.25" customHeight="1" x14ac:dyDescent="0.25">
      <c r="A307" s="457" t="s">
        <v>77</v>
      </c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67"/>
      <c r="AA307" s="67"/>
    </row>
    <row r="308" spans="1:67" ht="27" customHeight="1" x14ac:dyDescent="0.25">
      <c r="A308" s="64" t="s">
        <v>487</v>
      </c>
      <c r="B308" s="64" t="s">
        <v>488</v>
      </c>
      <c r="C308" s="37">
        <v>4301031066</v>
      </c>
      <c r="D308" s="458">
        <v>4607091383836</v>
      </c>
      <c r="E308" s="458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60"/>
      <c r="Q308" s="460"/>
      <c r="R308" s="460"/>
      <c r="S308" s="461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63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466"/>
      <c r="B309" s="466"/>
      <c r="C309" s="466"/>
      <c r="D309" s="466"/>
      <c r="E309" s="466"/>
      <c r="F309" s="466"/>
      <c r="G309" s="466"/>
      <c r="H309" s="466"/>
      <c r="I309" s="466"/>
      <c r="J309" s="466"/>
      <c r="K309" s="466"/>
      <c r="L309" s="466"/>
      <c r="M309" s="466"/>
      <c r="N309" s="467"/>
      <c r="O309" s="463" t="s">
        <v>43</v>
      </c>
      <c r="P309" s="464"/>
      <c r="Q309" s="464"/>
      <c r="R309" s="464"/>
      <c r="S309" s="464"/>
      <c r="T309" s="464"/>
      <c r="U309" s="465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x14ac:dyDescent="0.2">
      <c r="A310" s="466"/>
      <c r="B310" s="466"/>
      <c r="C310" s="466"/>
      <c r="D310" s="466"/>
      <c r="E310" s="466"/>
      <c r="F310" s="466"/>
      <c r="G310" s="466"/>
      <c r="H310" s="466"/>
      <c r="I310" s="466"/>
      <c r="J310" s="466"/>
      <c r="K310" s="466"/>
      <c r="L310" s="466"/>
      <c r="M310" s="466"/>
      <c r="N310" s="467"/>
      <c r="O310" s="463" t="s">
        <v>43</v>
      </c>
      <c r="P310" s="464"/>
      <c r="Q310" s="464"/>
      <c r="R310" s="464"/>
      <c r="S310" s="464"/>
      <c r="T310" s="464"/>
      <c r="U310" s="465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customHeight="1" x14ac:dyDescent="0.25">
      <c r="A311" s="457" t="s">
        <v>85</v>
      </c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7"/>
      <c r="O311" s="457"/>
      <c r="P311" s="457"/>
      <c r="Q311" s="457"/>
      <c r="R311" s="457"/>
      <c r="S311" s="457"/>
      <c r="T311" s="457"/>
      <c r="U311" s="457"/>
      <c r="V311" s="457"/>
      <c r="W311" s="457"/>
      <c r="X311" s="457"/>
      <c r="Y311" s="457"/>
      <c r="Z311" s="67"/>
      <c r="AA311" s="67"/>
    </row>
    <row r="312" spans="1:67" ht="27" customHeight="1" x14ac:dyDescent="0.25">
      <c r="A312" s="64" t="s">
        <v>489</v>
      </c>
      <c r="B312" s="64" t="s">
        <v>490</v>
      </c>
      <c r="C312" s="37">
        <v>4301051142</v>
      </c>
      <c r="D312" s="458">
        <v>4607091387919</v>
      </c>
      <c r="E312" s="458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80</v>
      </c>
      <c r="M312" s="39"/>
      <c r="N312" s="38">
        <v>45</v>
      </c>
      <c r="O312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60"/>
      <c r="Q312" s="460"/>
      <c r="R312" s="460"/>
      <c r="S312" s="461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customHeight="1" x14ac:dyDescent="0.25">
      <c r="A313" s="64" t="s">
        <v>491</v>
      </c>
      <c r="B313" s="64" t="s">
        <v>492</v>
      </c>
      <c r="C313" s="37">
        <v>4301051461</v>
      </c>
      <c r="D313" s="458">
        <v>4680115883604</v>
      </c>
      <c r="E313" s="458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81</v>
      </c>
      <c r="L313" s="39" t="s">
        <v>133</v>
      </c>
      <c r="M313" s="39"/>
      <c r="N313" s="38">
        <v>45</v>
      </c>
      <c r="O313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60"/>
      <c r="Q313" s="460"/>
      <c r="R313" s="460"/>
      <c r="S313" s="461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4301051485</v>
      </c>
      <c r="D314" s="458">
        <v>4680115883567</v>
      </c>
      <c r="E314" s="458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81</v>
      </c>
      <c r="L314" s="39" t="s">
        <v>80</v>
      </c>
      <c r="M314" s="39"/>
      <c r="N314" s="38">
        <v>40</v>
      </c>
      <c r="O314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60"/>
      <c r="Q314" s="460"/>
      <c r="R314" s="460"/>
      <c r="S314" s="46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x14ac:dyDescent="0.2">
      <c r="A315" s="466"/>
      <c r="B315" s="466"/>
      <c r="C315" s="466"/>
      <c r="D315" s="466"/>
      <c r="E315" s="466"/>
      <c r="F315" s="466"/>
      <c r="G315" s="466"/>
      <c r="H315" s="466"/>
      <c r="I315" s="466"/>
      <c r="J315" s="466"/>
      <c r="K315" s="466"/>
      <c r="L315" s="466"/>
      <c r="M315" s="466"/>
      <c r="N315" s="467"/>
      <c r="O315" s="463" t="s">
        <v>43</v>
      </c>
      <c r="P315" s="464"/>
      <c r="Q315" s="464"/>
      <c r="R315" s="464"/>
      <c r="S315" s="464"/>
      <c r="T315" s="464"/>
      <c r="U315" s="465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x14ac:dyDescent="0.2">
      <c r="A316" s="466"/>
      <c r="B316" s="466"/>
      <c r="C316" s="466"/>
      <c r="D316" s="466"/>
      <c r="E316" s="466"/>
      <c r="F316" s="466"/>
      <c r="G316" s="466"/>
      <c r="H316" s="466"/>
      <c r="I316" s="466"/>
      <c r="J316" s="466"/>
      <c r="K316" s="466"/>
      <c r="L316" s="466"/>
      <c r="M316" s="466"/>
      <c r="N316" s="467"/>
      <c r="O316" s="463" t="s">
        <v>43</v>
      </c>
      <c r="P316" s="464"/>
      <c r="Q316" s="464"/>
      <c r="R316" s="464"/>
      <c r="S316" s="464"/>
      <c r="T316" s="464"/>
      <c r="U316" s="465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customHeight="1" x14ac:dyDescent="0.25">
      <c r="A317" s="457" t="s">
        <v>217</v>
      </c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67"/>
      <c r="AA317" s="67"/>
    </row>
    <row r="318" spans="1:67" ht="27" customHeight="1" x14ac:dyDescent="0.25">
      <c r="A318" s="64" t="s">
        <v>495</v>
      </c>
      <c r="B318" s="64" t="s">
        <v>496</v>
      </c>
      <c r="C318" s="37">
        <v>4301060324</v>
      </c>
      <c r="D318" s="458">
        <v>4607091388831</v>
      </c>
      <c r="E318" s="458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60"/>
      <c r="Q318" s="460"/>
      <c r="R318" s="460"/>
      <c r="S318" s="461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466"/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7"/>
      <c r="O319" s="463" t="s">
        <v>43</v>
      </c>
      <c r="P319" s="464"/>
      <c r="Q319" s="464"/>
      <c r="R319" s="464"/>
      <c r="S319" s="464"/>
      <c r="T319" s="464"/>
      <c r="U319" s="465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x14ac:dyDescent="0.2">
      <c r="A320" s="466"/>
      <c r="B320" s="466"/>
      <c r="C320" s="466"/>
      <c r="D320" s="466"/>
      <c r="E320" s="466"/>
      <c r="F320" s="466"/>
      <c r="G320" s="466"/>
      <c r="H320" s="466"/>
      <c r="I320" s="466"/>
      <c r="J320" s="466"/>
      <c r="K320" s="466"/>
      <c r="L320" s="466"/>
      <c r="M320" s="466"/>
      <c r="N320" s="467"/>
      <c r="O320" s="463" t="s">
        <v>43</v>
      </c>
      <c r="P320" s="464"/>
      <c r="Q320" s="464"/>
      <c r="R320" s="464"/>
      <c r="S320" s="464"/>
      <c r="T320" s="464"/>
      <c r="U320" s="465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14.25" customHeight="1" x14ac:dyDescent="0.25">
      <c r="A321" s="457" t="s">
        <v>99</v>
      </c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7"/>
      <c r="O321" s="457"/>
      <c r="P321" s="457"/>
      <c r="Q321" s="457"/>
      <c r="R321" s="457"/>
      <c r="S321" s="457"/>
      <c r="T321" s="457"/>
      <c r="U321" s="457"/>
      <c r="V321" s="457"/>
      <c r="W321" s="457"/>
      <c r="X321" s="457"/>
      <c r="Y321" s="457"/>
      <c r="Z321" s="67"/>
      <c r="AA321" s="67"/>
    </row>
    <row r="322" spans="1:67" ht="27" customHeight="1" x14ac:dyDescent="0.25">
      <c r="A322" s="64" t="s">
        <v>497</v>
      </c>
      <c r="B322" s="64" t="s">
        <v>498</v>
      </c>
      <c r="C322" s="37">
        <v>4301032015</v>
      </c>
      <c r="D322" s="458">
        <v>4607091383102</v>
      </c>
      <c r="E322" s="458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81</v>
      </c>
      <c r="L322" s="39" t="s">
        <v>103</v>
      </c>
      <c r="M322" s="39"/>
      <c r="N322" s="38">
        <v>180</v>
      </c>
      <c r="O322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60"/>
      <c r="Q322" s="460"/>
      <c r="R322" s="460"/>
      <c r="S322" s="461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466"/>
      <c r="B323" s="466"/>
      <c r="C323" s="466"/>
      <c r="D323" s="466"/>
      <c r="E323" s="466"/>
      <c r="F323" s="466"/>
      <c r="G323" s="466"/>
      <c r="H323" s="466"/>
      <c r="I323" s="466"/>
      <c r="J323" s="466"/>
      <c r="K323" s="466"/>
      <c r="L323" s="466"/>
      <c r="M323" s="466"/>
      <c r="N323" s="467"/>
      <c r="O323" s="463" t="s">
        <v>43</v>
      </c>
      <c r="P323" s="464"/>
      <c r="Q323" s="464"/>
      <c r="R323" s="464"/>
      <c r="S323" s="464"/>
      <c r="T323" s="464"/>
      <c r="U323" s="465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466"/>
      <c r="B324" s="466"/>
      <c r="C324" s="466"/>
      <c r="D324" s="466"/>
      <c r="E324" s="466"/>
      <c r="F324" s="466"/>
      <c r="G324" s="466"/>
      <c r="H324" s="466"/>
      <c r="I324" s="466"/>
      <c r="J324" s="466"/>
      <c r="K324" s="466"/>
      <c r="L324" s="466"/>
      <c r="M324" s="466"/>
      <c r="N324" s="467"/>
      <c r="O324" s="463" t="s">
        <v>43</v>
      </c>
      <c r="P324" s="464"/>
      <c r="Q324" s="464"/>
      <c r="R324" s="464"/>
      <c r="S324" s="464"/>
      <c r="T324" s="464"/>
      <c r="U324" s="465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27.75" customHeight="1" x14ac:dyDescent="0.2">
      <c r="A325" s="455" t="s">
        <v>499</v>
      </c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55"/>
      <c r="AA325" s="55"/>
    </row>
    <row r="326" spans="1:67" ht="16.5" customHeight="1" x14ac:dyDescent="0.25">
      <c r="A326" s="456" t="s">
        <v>500</v>
      </c>
      <c r="B326" s="456"/>
      <c r="C326" s="456"/>
      <c r="D326" s="456"/>
      <c r="E326" s="456"/>
      <c r="F326" s="456"/>
      <c r="G326" s="456"/>
      <c r="H326" s="456"/>
      <c r="I326" s="456"/>
      <c r="J326" s="456"/>
      <c r="K326" s="456"/>
      <c r="L326" s="456"/>
      <c r="M326" s="456"/>
      <c r="N326" s="456"/>
      <c r="O326" s="456"/>
      <c r="P326" s="456"/>
      <c r="Q326" s="456"/>
      <c r="R326" s="456"/>
      <c r="S326" s="456"/>
      <c r="T326" s="456"/>
      <c r="U326" s="456"/>
      <c r="V326" s="456"/>
      <c r="W326" s="456"/>
      <c r="X326" s="456"/>
      <c r="Y326" s="456"/>
      <c r="Z326" s="66"/>
      <c r="AA326" s="66"/>
    </row>
    <row r="327" spans="1:67" ht="14.25" customHeight="1" x14ac:dyDescent="0.25">
      <c r="A327" s="457" t="s">
        <v>118</v>
      </c>
      <c r="B327" s="457"/>
      <c r="C327" s="457"/>
      <c r="D327" s="457"/>
      <c r="E327" s="457"/>
      <c r="F327" s="457"/>
      <c r="G327" s="457"/>
      <c r="H327" s="457"/>
      <c r="I327" s="457"/>
      <c r="J327" s="457"/>
      <c r="K327" s="457"/>
      <c r="L327" s="457"/>
      <c r="M327" s="457"/>
      <c r="N327" s="457"/>
      <c r="O327" s="457"/>
      <c r="P327" s="457"/>
      <c r="Q327" s="457"/>
      <c r="R327" s="457"/>
      <c r="S327" s="457"/>
      <c r="T327" s="457"/>
      <c r="U327" s="457"/>
      <c r="V327" s="457"/>
      <c r="W327" s="457"/>
      <c r="X327" s="457"/>
      <c r="Y327" s="457"/>
      <c r="Z327" s="67"/>
      <c r="AA327" s="67"/>
    </row>
    <row r="328" spans="1:67" ht="37.5" customHeight="1" x14ac:dyDescent="0.25">
      <c r="A328" s="64" t="s">
        <v>501</v>
      </c>
      <c r="B328" s="64" t="s">
        <v>502</v>
      </c>
      <c r="C328" s="37">
        <v>4301011875</v>
      </c>
      <c r="D328" s="458">
        <v>4680115884885</v>
      </c>
      <c r="E328" s="458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114</v>
      </c>
      <c r="L328" s="39" t="s">
        <v>80</v>
      </c>
      <c r="M328" s="39"/>
      <c r="N328" s="38">
        <v>60</v>
      </c>
      <c r="O328" s="654" t="s">
        <v>503</v>
      </c>
      <c r="P328" s="460"/>
      <c r="Q328" s="460"/>
      <c r="R328" s="460"/>
      <c r="S328" s="461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8" si="75">IFERROR(IF(W328="",0,CEILING((W328/$H328),1)*$H328),"")</f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ref="BL328:BL338" si="76">IFERROR(W328*I328/H328,"0")</f>
        <v>0</v>
      </c>
      <c r="BM328" s="80">
        <f t="shared" ref="BM328:BM338" si="77">IFERROR(X328*I328/H328,"0")</f>
        <v>0</v>
      </c>
      <c r="BN328" s="80">
        <f t="shared" ref="BN328:BN338" si="78">IFERROR(1/J328*(W328/H328),"0")</f>
        <v>0</v>
      </c>
      <c r="BO328" s="80">
        <f t="shared" ref="BO328:BO338" si="79">IFERROR(1/J328*(X328/H328),"0")</f>
        <v>0</v>
      </c>
    </row>
    <row r="329" spans="1:67" ht="27" customHeight="1" x14ac:dyDescent="0.25">
      <c r="A329" s="64" t="s">
        <v>504</v>
      </c>
      <c r="B329" s="64" t="s">
        <v>505</v>
      </c>
      <c r="C329" s="37">
        <v>4301011943</v>
      </c>
      <c r="D329" s="458">
        <v>4680115884830</v>
      </c>
      <c r="E329" s="45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655" t="s">
        <v>506</v>
      </c>
      <c r="P329" s="460"/>
      <c r="Q329" s="460"/>
      <c r="R329" s="460"/>
      <c r="S329" s="46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5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6"/>
        <v>0</v>
      </c>
      <c r="BM329" s="80">
        <f t="shared" si="77"/>
        <v>0</v>
      </c>
      <c r="BN329" s="80">
        <f t="shared" si="78"/>
        <v>0</v>
      </c>
      <c r="BO329" s="80">
        <f t="shared" si="79"/>
        <v>0</v>
      </c>
    </row>
    <row r="330" spans="1:67" ht="27" customHeight="1" x14ac:dyDescent="0.25">
      <c r="A330" s="64" t="s">
        <v>504</v>
      </c>
      <c r="B330" s="64" t="s">
        <v>507</v>
      </c>
      <c r="C330" s="37">
        <v>4301011867</v>
      </c>
      <c r="D330" s="458">
        <v>4680115884830</v>
      </c>
      <c r="E330" s="45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6" t="s">
        <v>506</v>
      </c>
      <c r="P330" s="460"/>
      <c r="Q330" s="460"/>
      <c r="R330" s="460"/>
      <c r="S330" s="46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508</v>
      </c>
      <c r="B331" s="64" t="s">
        <v>509</v>
      </c>
      <c r="C331" s="37">
        <v>4301011946</v>
      </c>
      <c r="D331" s="458">
        <v>4680115884847</v>
      </c>
      <c r="E331" s="45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7" t="s">
        <v>510</v>
      </c>
      <c r="P331" s="460"/>
      <c r="Q331" s="460"/>
      <c r="R331" s="460"/>
      <c r="S331" s="46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508</v>
      </c>
      <c r="B332" s="64" t="s">
        <v>511</v>
      </c>
      <c r="C332" s="37">
        <v>4301011869</v>
      </c>
      <c r="D332" s="458">
        <v>4680115884847</v>
      </c>
      <c r="E332" s="45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8" t="s">
        <v>510</v>
      </c>
      <c r="P332" s="460"/>
      <c r="Q332" s="460"/>
      <c r="R332" s="460"/>
      <c r="S332" s="46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512</v>
      </c>
      <c r="B333" s="64" t="s">
        <v>513</v>
      </c>
      <c r="C333" s="37">
        <v>4301011947</v>
      </c>
      <c r="D333" s="458">
        <v>4680115884854</v>
      </c>
      <c r="E333" s="45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60"/>
      <c r="Q333" s="460"/>
      <c r="R333" s="460"/>
      <c r="S333" s="46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512</v>
      </c>
      <c r="B334" s="64" t="s">
        <v>514</v>
      </c>
      <c r="C334" s="37">
        <v>4301011870</v>
      </c>
      <c r="D334" s="458">
        <v>4680115884854</v>
      </c>
      <c r="E334" s="45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660" t="s">
        <v>515</v>
      </c>
      <c r="P334" s="460"/>
      <c r="Q334" s="460"/>
      <c r="R334" s="460"/>
      <c r="S334" s="46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customHeight="1" x14ac:dyDescent="0.25">
      <c r="A335" s="64" t="s">
        <v>516</v>
      </c>
      <c r="B335" s="64" t="s">
        <v>517</v>
      </c>
      <c r="C335" s="37">
        <v>4301011871</v>
      </c>
      <c r="D335" s="458">
        <v>4680115884908</v>
      </c>
      <c r="E335" s="458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61" t="s">
        <v>518</v>
      </c>
      <c r="P335" s="460"/>
      <c r="Q335" s="460"/>
      <c r="R335" s="460"/>
      <c r="S335" s="46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customHeight="1" x14ac:dyDescent="0.25">
      <c r="A336" s="64" t="s">
        <v>519</v>
      </c>
      <c r="B336" s="64" t="s">
        <v>520</v>
      </c>
      <c r="C336" s="37">
        <v>4301011866</v>
      </c>
      <c r="D336" s="458">
        <v>4680115884878</v>
      </c>
      <c r="E336" s="458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62" t="s">
        <v>521</v>
      </c>
      <c r="P336" s="460"/>
      <c r="Q336" s="460"/>
      <c r="R336" s="460"/>
      <c r="S336" s="46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522</v>
      </c>
      <c r="B337" s="64" t="s">
        <v>523</v>
      </c>
      <c r="C337" s="37">
        <v>4301011952</v>
      </c>
      <c r="D337" s="458">
        <v>4680115884922</v>
      </c>
      <c r="E337" s="458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663" t="s">
        <v>524</v>
      </c>
      <c r="P337" s="460"/>
      <c r="Q337" s="460"/>
      <c r="R337" s="460"/>
      <c r="S337" s="46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525</v>
      </c>
      <c r="B338" s="64" t="s">
        <v>526</v>
      </c>
      <c r="C338" s="37">
        <v>4301011433</v>
      </c>
      <c r="D338" s="458">
        <v>4680115882638</v>
      </c>
      <c r="E338" s="458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6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60"/>
      <c r="Q338" s="460"/>
      <c r="R338" s="460"/>
      <c r="S338" s="46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466"/>
      <c r="B339" s="466"/>
      <c r="C339" s="466"/>
      <c r="D339" s="466"/>
      <c r="E339" s="466"/>
      <c r="F339" s="466"/>
      <c r="G339" s="466"/>
      <c r="H339" s="466"/>
      <c r="I339" s="466"/>
      <c r="J339" s="466"/>
      <c r="K339" s="466"/>
      <c r="L339" s="466"/>
      <c r="M339" s="466"/>
      <c r="N339" s="467"/>
      <c r="O339" s="463" t="s">
        <v>43</v>
      </c>
      <c r="P339" s="464"/>
      <c r="Q339" s="464"/>
      <c r="R339" s="464"/>
      <c r="S339" s="464"/>
      <c r="T339" s="464"/>
      <c r="U339" s="465"/>
      <c r="V339" s="43" t="s">
        <v>42</v>
      </c>
      <c r="W339" s="44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66"/>
      <c r="B340" s="466"/>
      <c r="C340" s="466"/>
      <c r="D340" s="466"/>
      <c r="E340" s="466"/>
      <c r="F340" s="466"/>
      <c r="G340" s="466"/>
      <c r="H340" s="466"/>
      <c r="I340" s="466"/>
      <c r="J340" s="466"/>
      <c r="K340" s="466"/>
      <c r="L340" s="466"/>
      <c r="M340" s="466"/>
      <c r="N340" s="467"/>
      <c r="O340" s="463" t="s">
        <v>43</v>
      </c>
      <c r="P340" s="464"/>
      <c r="Q340" s="464"/>
      <c r="R340" s="464"/>
      <c r="S340" s="464"/>
      <c r="T340" s="464"/>
      <c r="U340" s="465"/>
      <c r="V340" s="43" t="s">
        <v>0</v>
      </c>
      <c r="W340" s="44">
        <f>IFERROR(SUM(W328:W338),"0")</f>
        <v>0</v>
      </c>
      <c r="X340" s="44">
        <f>IFERROR(SUM(X328:X338),"0")</f>
        <v>0</v>
      </c>
      <c r="Y340" s="43"/>
      <c r="Z340" s="68"/>
      <c r="AA340" s="68"/>
    </row>
    <row r="341" spans="1:67" ht="14.25" customHeight="1" x14ac:dyDescent="0.25">
      <c r="A341" s="457" t="s">
        <v>110</v>
      </c>
      <c r="B341" s="457"/>
      <c r="C341" s="457"/>
      <c r="D341" s="457"/>
      <c r="E341" s="457"/>
      <c r="F341" s="457"/>
      <c r="G341" s="457"/>
      <c r="H341" s="457"/>
      <c r="I341" s="457"/>
      <c r="J341" s="457"/>
      <c r="K341" s="457"/>
      <c r="L341" s="457"/>
      <c r="M341" s="457"/>
      <c r="N341" s="457"/>
      <c r="O341" s="457"/>
      <c r="P341" s="457"/>
      <c r="Q341" s="457"/>
      <c r="R341" s="457"/>
      <c r="S341" s="457"/>
      <c r="T341" s="457"/>
      <c r="U341" s="457"/>
      <c r="V341" s="457"/>
      <c r="W341" s="457"/>
      <c r="X341" s="457"/>
      <c r="Y341" s="457"/>
      <c r="Z341" s="67"/>
      <c r="AA341" s="67"/>
    </row>
    <row r="342" spans="1:67" ht="27" customHeight="1" x14ac:dyDescent="0.25">
      <c r="A342" s="64" t="s">
        <v>527</v>
      </c>
      <c r="B342" s="64" t="s">
        <v>528</v>
      </c>
      <c r="C342" s="37">
        <v>4301020178</v>
      </c>
      <c r="D342" s="458">
        <v>4607091383980</v>
      </c>
      <c r="E342" s="458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60"/>
      <c r="Q342" s="460"/>
      <c r="R342" s="460"/>
      <c r="S342" s="461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529</v>
      </c>
      <c r="B343" s="64" t="s">
        <v>530</v>
      </c>
      <c r="C343" s="37">
        <v>4301020270</v>
      </c>
      <c r="D343" s="458">
        <v>4680115883314</v>
      </c>
      <c r="E343" s="458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60"/>
      <c r="Q343" s="460"/>
      <c r="R343" s="460"/>
      <c r="S343" s="46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531</v>
      </c>
      <c r="B344" s="64" t="s">
        <v>532</v>
      </c>
      <c r="C344" s="37">
        <v>4301020179</v>
      </c>
      <c r="D344" s="458">
        <v>4607091384178</v>
      </c>
      <c r="E344" s="458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60"/>
      <c r="Q344" s="460"/>
      <c r="R344" s="460"/>
      <c r="S344" s="46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533</v>
      </c>
      <c r="B345" s="64" t="s">
        <v>534</v>
      </c>
      <c r="C345" s="37">
        <v>4301020254</v>
      </c>
      <c r="D345" s="458">
        <v>4680115881914</v>
      </c>
      <c r="E345" s="45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60"/>
      <c r="Q345" s="460"/>
      <c r="R345" s="460"/>
      <c r="S345" s="46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66"/>
      <c r="B346" s="466"/>
      <c r="C346" s="466"/>
      <c r="D346" s="466"/>
      <c r="E346" s="466"/>
      <c r="F346" s="466"/>
      <c r="G346" s="466"/>
      <c r="H346" s="466"/>
      <c r="I346" s="466"/>
      <c r="J346" s="466"/>
      <c r="K346" s="466"/>
      <c r="L346" s="466"/>
      <c r="M346" s="466"/>
      <c r="N346" s="467"/>
      <c r="O346" s="463" t="s">
        <v>43</v>
      </c>
      <c r="P346" s="464"/>
      <c r="Q346" s="464"/>
      <c r="R346" s="464"/>
      <c r="S346" s="464"/>
      <c r="T346" s="464"/>
      <c r="U346" s="465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66"/>
      <c r="B347" s="466"/>
      <c r="C347" s="466"/>
      <c r="D347" s="466"/>
      <c r="E347" s="466"/>
      <c r="F347" s="466"/>
      <c r="G347" s="466"/>
      <c r="H347" s="466"/>
      <c r="I347" s="466"/>
      <c r="J347" s="466"/>
      <c r="K347" s="466"/>
      <c r="L347" s="466"/>
      <c r="M347" s="466"/>
      <c r="N347" s="467"/>
      <c r="O347" s="463" t="s">
        <v>43</v>
      </c>
      <c r="P347" s="464"/>
      <c r="Q347" s="464"/>
      <c r="R347" s="464"/>
      <c r="S347" s="464"/>
      <c r="T347" s="464"/>
      <c r="U347" s="465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57" t="s">
        <v>85</v>
      </c>
      <c r="B348" s="457"/>
      <c r="C348" s="457"/>
      <c r="D348" s="457"/>
      <c r="E348" s="457"/>
      <c r="F348" s="457"/>
      <c r="G348" s="457"/>
      <c r="H348" s="457"/>
      <c r="I348" s="457"/>
      <c r="J348" s="457"/>
      <c r="K348" s="457"/>
      <c r="L348" s="457"/>
      <c r="M348" s="457"/>
      <c r="N348" s="457"/>
      <c r="O348" s="457"/>
      <c r="P348" s="457"/>
      <c r="Q348" s="457"/>
      <c r="R348" s="457"/>
      <c r="S348" s="457"/>
      <c r="T348" s="457"/>
      <c r="U348" s="457"/>
      <c r="V348" s="457"/>
      <c r="W348" s="457"/>
      <c r="X348" s="457"/>
      <c r="Y348" s="457"/>
      <c r="Z348" s="67"/>
      <c r="AA348" s="67"/>
    </row>
    <row r="349" spans="1:67" ht="27" customHeight="1" x14ac:dyDescent="0.25">
      <c r="A349" s="64" t="s">
        <v>535</v>
      </c>
      <c r="B349" s="64" t="s">
        <v>536</v>
      </c>
      <c r="C349" s="37">
        <v>4301051560</v>
      </c>
      <c r="D349" s="458">
        <v>4607091383928</v>
      </c>
      <c r="E349" s="45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60"/>
      <c r="Q349" s="460"/>
      <c r="R349" s="460"/>
      <c r="S349" s="461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535</v>
      </c>
      <c r="B350" s="64" t="s">
        <v>537</v>
      </c>
      <c r="C350" s="37">
        <v>4301051639</v>
      </c>
      <c r="D350" s="458">
        <v>4607091383928</v>
      </c>
      <c r="E350" s="458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670" t="s">
        <v>538</v>
      </c>
      <c r="P350" s="460"/>
      <c r="Q350" s="460"/>
      <c r="R350" s="460"/>
      <c r="S350" s="461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539</v>
      </c>
      <c r="B351" s="64" t="s">
        <v>540</v>
      </c>
      <c r="C351" s="37">
        <v>4301051298</v>
      </c>
      <c r="D351" s="458">
        <v>4607091384260</v>
      </c>
      <c r="E351" s="458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60"/>
      <c r="Q351" s="460"/>
      <c r="R351" s="460"/>
      <c r="S351" s="46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539</v>
      </c>
      <c r="B352" s="64" t="s">
        <v>541</v>
      </c>
      <c r="C352" s="37">
        <v>4301051636</v>
      </c>
      <c r="D352" s="458">
        <v>4607091384260</v>
      </c>
      <c r="E352" s="458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672" t="s">
        <v>542</v>
      </c>
      <c r="P352" s="460"/>
      <c r="Q352" s="460"/>
      <c r="R352" s="460"/>
      <c r="S352" s="46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x14ac:dyDescent="0.2">
      <c r="A353" s="466"/>
      <c r="B353" s="466"/>
      <c r="C353" s="466"/>
      <c r="D353" s="466"/>
      <c r="E353" s="466"/>
      <c r="F353" s="466"/>
      <c r="G353" s="466"/>
      <c r="H353" s="466"/>
      <c r="I353" s="466"/>
      <c r="J353" s="466"/>
      <c r="K353" s="466"/>
      <c r="L353" s="466"/>
      <c r="M353" s="466"/>
      <c r="N353" s="467"/>
      <c r="O353" s="463" t="s">
        <v>43</v>
      </c>
      <c r="P353" s="464"/>
      <c r="Q353" s="464"/>
      <c r="R353" s="464"/>
      <c r="S353" s="464"/>
      <c r="T353" s="464"/>
      <c r="U353" s="465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x14ac:dyDescent="0.2">
      <c r="A354" s="466"/>
      <c r="B354" s="466"/>
      <c r="C354" s="466"/>
      <c r="D354" s="466"/>
      <c r="E354" s="466"/>
      <c r="F354" s="466"/>
      <c r="G354" s="466"/>
      <c r="H354" s="466"/>
      <c r="I354" s="466"/>
      <c r="J354" s="466"/>
      <c r="K354" s="466"/>
      <c r="L354" s="466"/>
      <c r="M354" s="466"/>
      <c r="N354" s="467"/>
      <c r="O354" s="463" t="s">
        <v>43</v>
      </c>
      <c r="P354" s="464"/>
      <c r="Q354" s="464"/>
      <c r="R354" s="464"/>
      <c r="S354" s="464"/>
      <c r="T354" s="464"/>
      <c r="U354" s="465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customHeight="1" x14ac:dyDescent="0.25">
      <c r="A355" s="457" t="s">
        <v>217</v>
      </c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7"/>
      <c r="O355" s="457"/>
      <c r="P355" s="457"/>
      <c r="Q355" s="457"/>
      <c r="R355" s="457"/>
      <c r="S355" s="457"/>
      <c r="T355" s="457"/>
      <c r="U355" s="457"/>
      <c r="V355" s="457"/>
      <c r="W355" s="457"/>
      <c r="X355" s="457"/>
      <c r="Y355" s="457"/>
      <c r="Z355" s="67"/>
      <c r="AA355" s="67"/>
    </row>
    <row r="356" spans="1:67" ht="16.5" customHeight="1" x14ac:dyDescent="0.25">
      <c r="A356" s="64" t="s">
        <v>543</v>
      </c>
      <c r="B356" s="64" t="s">
        <v>544</v>
      </c>
      <c r="C356" s="37">
        <v>4301060345</v>
      </c>
      <c r="D356" s="458">
        <v>4607091384673</v>
      </c>
      <c r="E356" s="458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114</v>
      </c>
      <c r="L356" s="39" t="s">
        <v>80</v>
      </c>
      <c r="M356" s="39"/>
      <c r="N356" s="38">
        <v>30</v>
      </c>
      <c r="O356" s="673" t="s">
        <v>545</v>
      </c>
      <c r="P356" s="460"/>
      <c r="Q356" s="460"/>
      <c r="R356" s="460"/>
      <c r="S356" s="461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customHeight="1" x14ac:dyDescent="0.25">
      <c r="A357" s="64" t="s">
        <v>543</v>
      </c>
      <c r="B357" s="64" t="s">
        <v>546</v>
      </c>
      <c r="C357" s="37">
        <v>4301060314</v>
      </c>
      <c r="D357" s="458">
        <v>4607091384673</v>
      </c>
      <c r="E357" s="458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6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60"/>
      <c r="Q357" s="460"/>
      <c r="R357" s="460"/>
      <c r="S357" s="461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66"/>
      <c r="B358" s="466"/>
      <c r="C358" s="466"/>
      <c r="D358" s="466"/>
      <c r="E358" s="466"/>
      <c r="F358" s="466"/>
      <c r="G358" s="466"/>
      <c r="H358" s="466"/>
      <c r="I358" s="466"/>
      <c r="J358" s="466"/>
      <c r="K358" s="466"/>
      <c r="L358" s="466"/>
      <c r="M358" s="466"/>
      <c r="N358" s="467"/>
      <c r="O358" s="463" t="s">
        <v>43</v>
      </c>
      <c r="P358" s="464"/>
      <c r="Q358" s="464"/>
      <c r="R358" s="464"/>
      <c r="S358" s="464"/>
      <c r="T358" s="464"/>
      <c r="U358" s="465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466"/>
      <c r="B359" s="466"/>
      <c r="C359" s="466"/>
      <c r="D359" s="466"/>
      <c r="E359" s="466"/>
      <c r="F359" s="466"/>
      <c r="G359" s="466"/>
      <c r="H359" s="466"/>
      <c r="I359" s="466"/>
      <c r="J359" s="466"/>
      <c r="K359" s="466"/>
      <c r="L359" s="466"/>
      <c r="M359" s="466"/>
      <c r="N359" s="467"/>
      <c r="O359" s="463" t="s">
        <v>43</v>
      </c>
      <c r="P359" s="464"/>
      <c r="Q359" s="464"/>
      <c r="R359" s="464"/>
      <c r="S359" s="464"/>
      <c r="T359" s="464"/>
      <c r="U359" s="465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customHeight="1" x14ac:dyDescent="0.25">
      <c r="A360" s="456" t="s">
        <v>547</v>
      </c>
      <c r="B360" s="456"/>
      <c r="C360" s="456"/>
      <c r="D360" s="456"/>
      <c r="E360" s="456"/>
      <c r="F360" s="456"/>
      <c r="G360" s="456"/>
      <c r="H360" s="456"/>
      <c r="I360" s="456"/>
      <c r="J360" s="456"/>
      <c r="K360" s="456"/>
      <c r="L360" s="456"/>
      <c r="M360" s="456"/>
      <c r="N360" s="456"/>
      <c r="O360" s="456"/>
      <c r="P360" s="456"/>
      <c r="Q360" s="456"/>
      <c r="R360" s="456"/>
      <c r="S360" s="456"/>
      <c r="T360" s="456"/>
      <c r="U360" s="456"/>
      <c r="V360" s="456"/>
      <c r="W360" s="456"/>
      <c r="X360" s="456"/>
      <c r="Y360" s="456"/>
      <c r="Z360" s="66"/>
      <c r="AA360" s="66"/>
    </row>
    <row r="361" spans="1:67" ht="14.25" customHeight="1" x14ac:dyDescent="0.25">
      <c r="A361" s="457" t="s">
        <v>118</v>
      </c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7"/>
      <c r="O361" s="457"/>
      <c r="P361" s="457"/>
      <c r="Q361" s="457"/>
      <c r="R361" s="457"/>
      <c r="S361" s="457"/>
      <c r="T361" s="457"/>
      <c r="U361" s="457"/>
      <c r="V361" s="457"/>
      <c r="W361" s="457"/>
      <c r="X361" s="457"/>
      <c r="Y361" s="457"/>
      <c r="Z361" s="67"/>
      <c r="AA361" s="67"/>
    </row>
    <row r="362" spans="1:67" ht="37.5" customHeight="1" x14ac:dyDescent="0.25">
      <c r="A362" s="64" t="s">
        <v>548</v>
      </c>
      <c r="B362" s="64" t="s">
        <v>549</v>
      </c>
      <c r="C362" s="37">
        <v>4301011312</v>
      </c>
      <c r="D362" s="458">
        <v>4607091384192</v>
      </c>
      <c r="E362" s="458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113</v>
      </c>
      <c r="M362" s="39"/>
      <c r="N362" s="38">
        <v>60</v>
      </c>
      <c r="O362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60"/>
      <c r="Q362" s="460"/>
      <c r="R362" s="460"/>
      <c r="S362" s="46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550</v>
      </c>
      <c r="B363" s="64" t="s">
        <v>551</v>
      </c>
      <c r="C363" s="37">
        <v>4301011483</v>
      </c>
      <c r="D363" s="458">
        <v>4680115881907</v>
      </c>
      <c r="E363" s="458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80</v>
      </c>
      <c r="M363" s="39"/>
      <c r="N363" s="38">
        <v>60</v>
      </c>
      <c r="O363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60"/>
      <c r="Q363" s="460"/>
      <c r="R363" s="460"/>
      <c r="S363" s="46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552</v>
      </c>
      <c r="B364" s="64" t="s">
        <v>553</v>
      </c>
      <c r="C364" s="37">
        <v>4301011655</v>
      </c>
      <c r="D364" s="458">
        <v>4680115883925</v>
      </c>
      <c r="E364" s="458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114</v>
      </c>
      <c r="L364" s="39" t="s">
        <v>80</v>
      </c>
      <c r="M364" s="39"/>
      <c r="N364" s="38">
        <v>60</v>
      </c>
      <c r="O364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60"/>
      <c r="Q364" s="460"/>
      <c r="R364" s="460"/>
      <c r="S364" s="46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466"/>
      <c r="B365" s="466"/>
      <c r="C365" s="466"/>
      <c r="D365" s="466"/>
      <c r="E365" s="466"/>
      <c r="F365" s="466"/>
      <c r="G365" s="466"/>
      <c r="H365" s="466"/>
      <c r="I365" s="466"/>
      <c r="J365" s="466"/>
      <c r="K365" s="466"/>
      <c r="L365" s="466"/>
      <c r="M365" s="466"/>
      <c r="N365" s="467"/>
      <c r="O365" s="463" t="s">
        <v>43</v>
      </c>
      <c r="P365" s="464"/>
      <c r="Q365" s="464"/>
      <c r="R365" s="464"/>
      <c r="S365" s="464"/>
      <c r="T365" s="464"/>
      <c r="U365" s="465"/>
      <c r="V365" s="43" t="s">
        <v>42</v>
      </c>
      <c r="W365" s="44">
        <f>IFERROR(W362/H362,"0")+IFERROR(W363/H363,"0")+IFERROR(W364/H364,"0")</f>
        <v>0</v>
      </c>
      <c r="X365" s="44">
        <f>IFERROR(X362/H362,"0")+IFERROR(X363/H363,"0")+IFERROR(X364/H364,"0")</f>
        <v>0</v>
      </c>
      <c r="Y365" s="44">
        <f>IFERROR(IF(Y362="",0,Y362),"0")+IFERROR(IF(Y363="",0,Y363),"0")+IFERROR(IF(Y364="",0,Y364),"0")</f>
        <v>0</v>
      </c>
      <c r="Z365" s="68"/>
      <c r="AA365" s="68"/>
    </row>
    <row r="366" spans="1:67" x14ac:dyDescent="0.2">
      <c r="A366" s="466"/>
      <c r="B366" s="466"/>
      <c r="C366" s="466"/>
      <c r="D366" s="466"/>
      <c r="E366" s="466"/>
      <c r="F366" s="466"/>
      <c r="G366" s="466"/>
      <c r="H366" s="466"/>
      <c r="I366" s="466"/>
      <c r="J366" s="466"/>
      <c r="K366" s="466"/>
      <c r="L366" s="466"/>
      <c r="M366" s="466"/>
      <c r="N366" s="467"/>
      <c r="O366" s="463" t="s">
        <v>43</v>
      </c>
      <c r="P366" s="464"/>
      <c r="Q366" s="464"/>
      <c r="R366" s="464"/>
      <c r="S366" s="464"/>
      <c r="T366" s="464"/>
      <c r="U366" s="465"/>
      <c r="V366" s="43" t="s">
        <v>0</v>
      </c>
      <c r="W366" s="44">
        <f>IFERROR(SUM(W362:W364),"0")</f>
        <v>0</v>
      </c>
      <c r="X366" s="44">
        <f>IFERROR(SUM(X362:X364),"0")</f>
        <v>0</v>
      </c>
      <c r="Y366" s="43"/>
      <c r="Z366" s="68"/>
      <c r="AA366" s="68"/>
    </row>
    <row r="367" spans="1:67" ht="14.25" customHeight="1" x14ac:dyDescent="0.25">
      <c r="A367" s="457" t="s">
        <v>77</v>
      </c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7"/>
      <c r="O367" s="457"/>
      <c r="P367" s="457"/>
      <c r="Q367" s="457"/>
      <c r="R367" s="457"/>
      <c r="S367" s="457"/>
      <c r="T367" s="457"/>
      <c r="U367" s="457"/>
      <c r="V367" s="457"/>
      <c r="W367" s="457"/>
      <c r="X367" s="457"/>
      <c r="Y367" s="457"/>
      <c r="Z367" s="67"/>
      <c r="AA367" s="67"/>
    </row>
    <row r="368" spans="1:67" ht="27" customHeight="1" x14ac:dyDescent="0.25">
      <c r="A368" s="64" t="s">
        <v>554</v>
      </c>
      <c r="B368" s="64" t="s">
        <v>555</v>
      </c>
      <c r="C368" s="37">
        <v>4301031139</v>
      </c>
      <c r="D368" s="458">
        <v>4607091384802</v>
      </c>
      <c r="E368" s="458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6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60"/>
      <c r="Q368" s="460"/>
      <c r="R368" s="460"/>
      <c r="S368" s="461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554</v>
      </c>
      <c r="B369" s="64" t="s">
        <v>557</v>
      </c>
      <c r="C369" s="37">
        <v>4301031303</v>
      </c>
      <c r="D369" s="458">
        <v>4607091384802</v>
      </c>
      <c r="E369" s="458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679" t="s">
        <v>558</v>
      </c>
      <c r="P369" s="460"/>
      <c r="Q369" s="460"/>
      <c r="R369" s="460"/>
      <c r="S369" s="461"/>
      <c r="T369" s="40" t="s">
        <v>556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559</v>
      </c>
      <c r="B370" s="64" t="s">
        <v>560</v>
      </c>
      <c r="C370" s="37">
        <v>4301031140</v>
      </c>
      <c r="D370" s="458">
        <v>4607091384826</v>
      </c>
      <c r="E370" s="458"/>
      <c r="F370" s="63">
        <v>0.35</v>
      </c>
      <c r="G370" s="38">
        <v>8</v>
      </c>
      <c r="H370" s="63">
        <v>2.8</v>
      </c>
      <c r="I370" s="63">
        <v>2.9</v>
      </c>
      <c r="J370" s="38">
        <v>234</v>
      </c>
      <c r="K370" s="38" t="s">
        <v>84</v>
      </c>
      <c r="L370" s="39" t="s">
        <v>80</v>
      </c>
      <c r="M370" s="39"/>
      <c r="N370" s="38">
        <v>35</v>
      </c>
      <c r="O370" s="6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60"/>
      <c r="Q370" s="460"/>
      <c r="R370" s="460"/>
      <c r="S370" s="461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IFERROR(IF(X370=0,"",ROUNDUP(X370/H370,0)*0.00502),"")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559</v>
      </c>
      <c r="B371" s="64" t="s">
        <v>562</v>
      </c>
      <c r="C371" s="37">
        <v>4301031304</v>
      </c>
      <c r="D371" s="458">
        <v>4607091384826</v>
      </c>
      <c r="E371" s="458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681" t="s">
        <v>563</v>
      </c>
      <c r="P371" s="460"/>
      <c r="Q371" s="460"/>
      <c r="R371" s="460"/>
      <c r="S371" s="461"/>
      <c r="T371" s="40" t="s">
        <v>561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466"/>
      <c r="B372" s="466"/>
      <c r="C372" s="466"/>
      <c r="D372" s="466"/>
      <c r="E372" s="466"/>
      <c r="F372" s="466"/>
      <c r="G372" s="466"/>
      <c r="H372" s="466"/>
      <c r="I372" s="466"/>
      <c r="J372" s="466"/>
      <c r="K372" s="466"/>
      <c r="L372" s="466"/>
      <c r="M372" s="466"/>
      <c r="N372" s="467"/>
      <c r="O372" s="463" t="s">
        <v>43</v>
      </c>
      <c r="P372" s="464"/>
      <c r="Q372" s="464"/>
      <c r="R372" s="464"/>
      <c r="S372" s="464"/>
      <c r="T372" s="464"/>
      <c r="U372" s="465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67" x14ac:dyDescent="0.2">
      <c r="A373" s="466"/>
      <c r="B373" s="466"/>
      <c r="C373" s="466"/>
      <c r="D373" s="466"/>
      <c r="E373" s="466"/>
      <c r="F373" s="466"/>
      <c r="G373" s="466"/>
      <c r="H373" s="466"/>
      <c r="I373" s="466"/>
      <c r="J373" s="466"/>
      <c r="K373" s="466"/>
      <c r="L373" s="466"/>
      <c r="M373" s="466"/>
      <c r="N373" s="467"/>
      <c r="O373" s="463" t="s">
        <v>43</v>
      </c>
      <c r="P373" s="464"/>
      <c r="Q373" s="464"/>
      <c r="R373" s="464"/>
      <c r="S373" s="464"/>
      <c r="T373" s="464"/>
      <c r="U373" s="465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67" ht="14.25" customHeight="1" x14ac:dyDescent="0.25">
      <c r="A374" s="457" t="s">
        <v>85</v>
      </c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7"/>
      <c r="O374" s="457"/>
      <c r="P374" s="457"/>
      <c r="Q374" s="457"/>
      <c r="R374" s="457"/>
      <c r="S374" s="457"/>
      <c r="T374" s="457"/>
      <c r="U374" s="457"/>
      <c r="V374" s="457"/>
      <c r="W374" s="457"/>
      <c r="X374" s="457"/>
      <c r="Y374" s="457"/>
      <c r="Z374" s="67"/>
      <c r="AA374" s="67"/>
    </row>
    <row r="375" spans="1:67" ht="27" customHeight="1" x14ac:dyDescent="0.25">
      <c r="A375" s="64" t="s">
        <v>564</v>
      </c>
      <c r="B375" s="64" t="s">
        <v>565</v>
      </c>
      <c r="C375" s="37">
        <v>4301051303</v>
      </c>
      <c r="D375" s="458">
        <v>4607091384246</v>
      </c>
      <c r="E375" s="458"/>
      <c r="F375" s="63">
        <v>1.3</v>
      </c>
      <c r="G375" s="38">
        <v>6</v>
      </c>
      <c r="H375" s="63">
        <v>7.8</v>
      </c>
      <c r="I375" s="63">
        <v>8.3640000000000008</v>
      </c>
      <c r="J375" s="38">
        <v>56</v>
      </c>
      <c r="K375" s="38" t="s">
        <v>114</v>
      </c>
      <c r="L375" s="39" t="s">
        <v>80</v>
      </c>
      <c r="M375" s="39"/>
      <c r="N375" s="38">
        <v>40</v>
      </c>
      <c r="O375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60"/>
      <c r="Q375" s="460"/>
      <c r="R375" s="460"/>
      <c r="S375" s="461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564</v>
      </c>
      <c r="B376" s="64" t="s">
        <v>566</v>
      </c>
      <c r="C376" s="37">
        <v>4301051635</v>
      </c>
      <c r="D376" s="458">
        <v>4607091384246</v>
      </c>
      <c r="E376" s="458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683" t="s">
        <v>567</v>
      </c>
      <c r="P376" s="460"/>
      <c r="Q376" s="460"/>
      <c r="R376" s="460"/>
      <c r="S376" s="46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568</v>
      </c>
      <c r="B377" s="64" t="s">
        <v>569</v>
      </c>
      <c r="C377" s="37">
        <v>4301051445</v>
      </c>
      <c r="D377" s="458">
        <v>4680115881976</v>
      </c>
      <c r="E377" s="458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60"/>
      <c r="Q377" s="460"/>
      <c r="R377" s="460"/>
      <c r="S377" s="461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4301051297</v>
      </c>
      <c r="D378" s="458">
        <v>4607091384253</v>
      </c>
      <c r="E378" s="458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60"/>
      <c r="Q378" s="460"/>
      <c r="R378" s="460"/>
      <c r="S378" s="46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572</v>
      </c>
      <c r="B379" s="64" t="s">
        <v>573</v>
      </c>
      <c r="C379" s="37">
        <v>4301051444</v>
      </c>
      <c r="D379" s="458">
        <v>4680115881969</v>
      </c>
      <c r="E379" s="458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60"/>
      <c r="Q379" s="460"/>
      <c r="R379" s="460"/>
      <c r="S379" s="461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66"/>
      <c r="B380" s="466"/>
      <c r="C380" s="466"/>
      <c r="D380" s="466"/>
      <c r="E380" s="466"/>
      <c r="F380" s="466"/>
      <c r="G380" s="466"/>
      <c r="H380" s="466"/>
      <c r="I380" s="466"/>
      <c r="J380" s="466"/>
      <c r="K380" s="466"/>
      <c r="L380" s="466"/>
      <c r="M380" s="466"/>
      <c r="N380" s="467"/>
      <c r="O380" s="463" t="s">
        <v>43</v>
      </c>
      <c r="P380" s="464"/>
      <c r="Q380" s="464"/>
      <c r="R380" s="464"/>
      <c r="S380" s="464"/>
      <c r="T380" s="464"/>
      <c r="U380" s="465"/>
      <c r="V380" s="43" t="s">
        <v>42</v>
      </c>
      <c r="W380" s="44">
        <f>IFERROR(W375/H375,"0")+IFERROR(W376/H376,"0")+IFERROR(W377/H377,"0")+IFERROR(W378/H378,"0")+IFERROR(W379/H379,"0")</f>
        <v>0</v>
      </c>
      <c r="X380" s="44">
        <f>IFERROR(X375/H375,"0")+IFERROR(X376/H376,"0")+IFERROR(X377/H377,"0")+IFERROR(X378/H378,"0")+IFERROR(X379/H379,"0")</f>
        <v>0</v>
      </c>
      <c r="Y380" s="44">
        <f>IFERROR(IF(Y375="",0,Y375),"0")+IFERROR(IF(Y376="",0,Y376),"0")+IFERROR(IF(Y377="",0,Y377),"0")+IFERROR(IF(Y378="",0,Y378),"0")+IFERROR(IF(Y379="",0,Y379),"0")</f>
        <v>0</v>
      </c>
      <c r="Z380" s="68"/>
      <c r="AA380" s="68"/>
    </row>
    <row r="381" spans="1:67" x14ac:dyDescent="0.2">
      <c r="A381" s="466"/>
      <c r="B381" s="466"/>
      <c r="C381" s="466"/>
      <c r="D381" s="466"/>
      <c r="E381" s="466"/>
      <c r="F381" s="466"/>
      <c r="G381" s="466"/>
      <c r="H381" s="466"/>
      <c r="I381" s="466"/>
      <c r="J381" s="466"/>
      <c r="K381" s="466"/>
      <c r="L381" s="466"/>
      <c r="M381" s="466"/>
      <c r="N381" s="467"/>
      <c r="O381" s="463" t="s">
        <v>43</v>
      </c>
      <c r="P381" s="464"/>
      <c r="Q381" s="464"/>
      <c r="R381" s="464"/>
      <c r="S381" s="464"/>
      <c r="T381" s="464"/>
      <c r="U381" s="465"/>
      <c r="V381" s="43" t="s">
        <v>0</v>
      </c>
      <c r="W381" s="44">
        <f>IFERROR(SUM(W375:W379),"0")</f>
        <v>0</v>
      </c>
      <c r="X381" s="44">
        <f>IFERROR(SUM(X375:X379),"0")</f>
        <v>0</v>
      </c>
      <c r="Y381" s="43"/>
      <c r="Z381" s="68"/>
      <c r="AA381" s="68"/>
    </row>
    <row r="382" spans="1:67" ht="14.25" customHeight="1" x14ac:dyDescent="0.25">
      <c r="A382" s="457" t="s">
        <v>217</v>
      </c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67"/>
      <c r="AA382" s="67"/>
    </row>
    <row r="383" spans="1:67" ht="27" customHeight="1" x14ac:dyDescent="0.25">
      <c r="A383" s="64" t="s">
        <v>574</v>
      </c>
      <c r="B383" s="64" t="s">
        <v>575</v>
      </c>
      <c r="C383" s="37">
        <v>4301060322</v>
      </c>
      <c r="D383" s="458">
        <v>4607091389357</v>
      </c>
      <c r="E383" s="458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114</v>
      </c>
      <c r="L383" s="39" t="s">
        <v>80</v>
      </c>
      <c r="M383" s="39"/>
      <c r="N383" s="38">
        <v>40</v>
      </c>
      <c r="O383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60"/>
      <c r="Q383" s="460"/>
      <c r="R383" s="460"/>
      <c r="S383" s="461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customHeight="1" x14ac:dyDescent="0.25">
      <c r="A384" s="64" t="s">
        <v>574</v>
      </c>
      <c r="B384" s="64" t="s">
        <v>576</v>
      </c>
      <c r="C384" s="37">
        <v>4301060377</v>
      </c>
      <c r="D384" s="458">
        <v>4607091389357</v>
      </c>
      <c r="E384" s="458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688" t="s">
        <v>577</v>
      </c>
      <c r="P384" s="460"/>
      <c r="Q384" s="460"/>
      <c r="R384" s="460"/>
      <c r="S384" s="461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x14ac:dyDescent="0.2">
      <c r="A385" s="466"/>
      <c r="B385" s="466"/>
      <c r="C385" s="466"/>
      <c r="D385" s="466"/>
      <c r="E385" s="466"/>
      <c r="F385" s="466"/>
      <c r="G385" s="466"/>
      <c r="H385" s="466"/>
      <c r="I385" s="466"/>
      <c r="J385" s="466"/>
      <c r="K385" s="466"/>
      <c r="L385" s="466"/>
      <c r="M385" s="466"/>
      <c r="N385" s="467"/>
      <c r="O385" s="463" t="s">
        <v>43</v>
      </c>
      <c r="P385" s="464"/>
      <c r="Q385" s="464"/>
      <c r="R385" s="464"/>
      <c r="S385" s="464"/>
      <c r="T385" s="464"/>
      <c r="U385" s="465"/>
      <c r="V385" s="43" t="s">
        <v>42</v>
      </c>
      <c r="W385" s="44">
        <f>IFERROR(W383/H383,"0")+IFERROR(W384/H384,"0")</f>
        <v>0</v>
      </c>
      <c r="X385" s="44">
        <f>IFERROR(X383/H383,"0")+IFERROR(X384/H384,"0")</f>
        <v>0</v>
      </c>
      <c r="Y385" s="44">
        <f>IFERROR(IF(Y383="",0,Y383),"0")+IFERROR(IF(Y384="",0,Y384),"0")</f>
        <v>0</v>
      </c>
      <c r="Z385" s="68"/>
      <c r="AA385" s="68"/>
    </row>
    <row r="386" spans="1:67" x14ac:dyDescent="0.2">
      <c r="A386" s="466"/>
      <c r="B386" s="466"/>
      <c r="C386" s="466"/>
      <c r="D386" s="466"/>
      <c r="E386" s="466"/>
      <c r="F386" s="466"/>
      <c r="G386" s="466"/>
      <c r="H386" s="466"/>
      <c r="I386" s="466"/>
      <c r="J386" s="466"/>
      <c r="K386" s="466"/>
      <c r="L386" s="466"/>
      <c r="M386" s="466"/>
      <c r="N386" s="467"/>
      <c r="O386" s="463" t="s">
        <v>43</v>
      </c>
      <c r="P386" s="464"/>
      <c r="Q386" s="464"/>
      <c r="R386" s="464"/>
      <c r="S386" s="464"/>
      <c r="T386" s="464"/>
      <c r="U386" s="465"/>
      <c r="V386" s="43" t="s">
        <v>0</v>
      </c>
      <c r="W386" s="44">
        <f>IFERROR(SUM(W383:W384),"0")</f>
        <v>0</v>
      </c>
      <c r="X386" s="44">
        <f>IFERROR(SUM(X383:X384),"0")</f>
        <v>0</v>
      </c>
      <c r="Y386" s="43"/>
      <c r="Z386" s="68"/>
      <c r="AA386" s="68"/>
    </row>
    <row r="387" spans="1:67" ht="27.75" customHeight="1" x14ac:dyDescent="0.2">
      <c r="A387" s="455" t="s">
        <v>578</v>
      </c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55"/>
      <c r="AA387" s="55"/>
    </row>
    <row r="388" spans="1:67" ht="16.5" customHeight="1" x14ac:dyDescent="0.25">
      <c r="A388" s="456" t="s">
        <v>579</v>
      </c>
      <c r="B388" s="456"/>
      <c r="C388" s="456"/>
      <c r="D388" s="456"/>
      <c r="E388" s="456"/>
      <c r="F388" s="456"/>
      <c r="G388" s="456"/>
      <c r="H388" s="456"/>
      <c r="I388" s="456"/>
      <c r="J388" s="456"/>
      <c r="K388" s="456"/>
      <c r="L388" s="456"/>
      <c r="M388" s="456"/>
      <c r="N388" s="456"/>
      <c r="O388" s="456"/>
      <c r="P388" s="456"/>
      <c r="Q388" s="456"/>
      <c r="R388" s="456"/>
      <c r="S388" s="456"/>
      <c r="T388" s="456"/>
      <c r="U388" s="456"/>
      <c r="V388" s="456"/>
      <c r="W388" s="456"/>
      <c r="X388" s="456"/>
      <c r="Y388" s="456"/>
      <c r="Z388" s="66"/>
      <c r="AA388" s="66"/>
    </row>
    <row r="389" spans="1:67" ht="14.25" customHeight="1" x14ac:dyDescent="0.25">
      <c r="A389" s="457" t="s">
        <v>118</v>
      </c>
      <c r="B389" s="457"/>
      <c r="C389" s="457"/>
      <c r="D389" s="457"/>
      <c r="E389" s="457"/>
      <c r="F389" s="457"/>
      <c r="G389" s="457"/>
      <c r="H389" s="457"/>
      <c r="I389" s="457"/>
      <c r="J389" s="457"/>
      <c r="K389" s="457"/>
      <c r="L389" s="457"/>
      <c r="M389" s="457"/>
      <c r="N389" s="457"/>
      <c r="O389" s="457"/>
      <c r="P389" s="457"/>
      <c r="Q389" s="457"/>
      <c r="R389" s="457"/>
      <c r="S389" s="457"/>
      <c r="T389" s="457"/>
      <c r="U389" s="457"/>
      <c r="V389" s="457"/>
      <c r="W389" s="457"/>
      <c r="X389" s="457"/>
      <c r="Y389" s="457"/>
      <c r="Z389" s="67"/>
      <c r="AA389" s="67"/>
    </row>
    <row r="390" spans="1:67" ht="27" customHeight="1" x14ac:dyDescent="0.25">
      <c r="A390" s="64" t="s">
        <v>580</v>
      </c>
      <c r="B390" s="64" t="s">
        <v>581</v>
      </c>
      <c r="C390" s="37">
        <v>4301011428</v>
      </c>
      <c r="D390" s="458">
        <v>4607091389708</v>
      </c>
      <c r="E390" s="458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81</v>
      </c>
      <c r="L390" s="39" t="s">
        <v>113</v>
      </c>
      <c r="M390" s="39"/>
      <c r="N390" s="38">
        <v>50</v>
      </c>
      <c r="O390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60"/>
      <c r="Q390" s="460"/>
      <c r="R390" s="460"/>
      <c r="S390" s="461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67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ht="27" customHeight="1" x14ac:dyDescent="0.25">
      <c r="A391" s="64" t="s">
        <v>582</v>
      </c>
      <c r="B391" s="64" t="s">
        <v>583</v>
      </c>
      <c r="C391" s="37">
        <v>4301011427</v>
      </c>
      <c r="D391" s="458">
        <v>4607091389692</v>
      </c>
      <c r="E391" s="458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60"/>
      <c r="Q391" s="460"/>
      <c r="R391" s="460"/>
      <c r="S391" s="461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x14ac:dyDescent="0.2">
      <c r="A392" s="466"/>
      <c r="B392" s="466"/>
      <c r="C392" s="466"/>
      <c r="D392" s="466"/>
      <c r="E392" s="466"/>
      <c r="F392" s="466"/>
      <c r="G392" s="466"/>
      <c r="H392" s="466"/>
      <c r="I392" s="466"/>
      <c r="J392" s="466"/>
      <c r="K392" s="466"/>
      <c r="L392" s="466"/>
      <c r="M392" s="466"/>
      <c r="N392" s="467"/>
      <c r="O392" s="463" t="s">
        <v>43</v>
      </c>
      <c r="P392" s="464"/>
      <c r="Q392" s="464"/>
      <c r="R392" s="464"/>
      <c r="S392" s="464"/>
      <c r="T392" s="464"/>
      <c r="U392" s="465"/>
      <c r="V392" s="43" t="s">
        <v>42</v>
      </c>
      <c r="W392" s="44">
        <f>IFERROR(W390/H390,"0")+IFERROR(W391/H391,"0")</f>
        <v>0</v>
      </c>
      <c r="X392" s="44">
        <f>IFERROR(X390/H390,"0")+IFERROR(X391/H391,"0")</f>
        <v>0</v>
      </c>
      <c r="Y392" s="44">
        <f>IFERROR(IF(Y390="",0,Y390),"0")+IFERROR(IF(Y391="",0,Y391),"0")</f>
        <v>0</v>
      </c>
      <c r="Z392" s="68"/>
      <c r="AA392" s="68"/>
    </row>
    <row r="393" spans="1:67" x14ac:dyDescent="0.2">
      <c r="A393" s="466"/>
      <c r="B393" s="466"/>
      <c r="C393" s="466"/>
      <c r="D393" s="466"/>
      <c r="E393" s="466"/>
      <c r="F393" s="466"/>
      <c r="G393" s="466"/>
      <c r="H393" s="466"/>
      <c r="I393" s="466"/>
      <c r="J393" s="466"/>
      <c r="K393" s="466"/>
      <c r="L393" s="466"/>
      <c r="M393" s="466"/>
      <c r="N393" s="467"/>
      <c r="O393" s="463" t="s">
        <v>43</v>
      </c>
      <c r="P393" s="464"/>
      <c r="Q393" s="464"/>
      <c r="R393" s="464"/>
      <c r="S393" s="464"/>
      <c r="T393" s="464"/>
      <c r="U393" s="465"/>
      <c r="V393" s="43" t="s">
        <v>0</v>
      </c>
      <c r="W393" s="44">
        <f>IFERROR(SUM(W390:W391),"0")</f>
        <v>0</v>
      </c>
      <c r="X393" s="44">
        <f>IFERROR(SUM(X390:X391),"0")</f>
        <v>0</v>
      </c>
      <c r="Y393" s="43"/>
      <c r="Z393" s="68"/>
      <c r="AA393" s="68"/>
    </row>
    <row r="394" spans="1:67" ht="14.25" customHeight="1" x14ac:dyDescent="0.25">
      <c r="A394" s="457" t="s">
        <v>77</v>
      </c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7"/>
      <c r="P394" s="457"/>
      <c r="Q394" s="457"/>
      <c r="R394" s="457"/>
      <c r="S394" s="457"/>
      <c r="T394" s="457"/>
      <c r="U394" s="457"/>
      <c r="V394" s="457"/>
      <c r="W394" s="457"/>
      <c r="X394" s="457"/>
      <c r="Y394" s="457"/>
      <c r="Z394" s="67"/>
      <c r="AA394" s="67"/>
    </row>
    <row r="395" spans="1:67" ht="27" customHeight="1" x14ac:dyDescent="0.25">
      <c r="A395" s="64" t="s">
        <v>584</v>
      </c>
      <c r="B395" s="64" t="s">
        <v>585</v>
      </c>
      <c r="C395" s="37">
        <v>4301031177</v>
      </c>
      <c r="D395" s="458">
        <v>4607091389753</v>
      </c>
      <c r="E395" s="458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60"/>
      <c r="Q395" s="460"/>
      <c r="R395" s="460"/>
      <c r="S395" s="46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ref="X395:X407" si="80"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ref="BL395:BL407" si="81">IFERROR(W395*I395/H395,"0")</f>
        <v>0</v>
      </c>
      <c r="BM395" s="80">
        <f t="shared" ref="BM395:BM407" si="82">IFERROR(X395*I395/H395,"0")</f>
        <v>0</v>
      </c>
      <c r="BN395" s="80">
        <f t="shared" ref="BN395:BN407" si="83">IFERROR(1/J395*(W395/H395),"0")</f>
        <v>0</v>
      </c>
      <c r="BO395" s="80">
        <f t="shared" ref="BO395:BO407" si="84">IFERROR(1/J395*(X395/H395),"0")</f>
        <v>0</v>
      </c>
    </row>
    <row r="396" spans="1:67" ht="27" customHeight="1" x14ac:dyDescent="0.25">
      <c r="A396" s="64" t="s">
        <v>586</v>
      </c>
      <c r="B396" s="64" t="s">
        <v>587</v>
      </c>
      <c r="C396" s="37">
        <v>4301031174</v>
      </c>
      <c r="D396" s="458">
        <v>4607091389760</v>
      </c>
      <c r="E396" s="458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60"/>
      <c r="Q396" s="460"/>
      <c r="R396" s="460"/>
      <c r="S396" s="46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80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81"/>
        <v>0</v>
      </c>
      <c r="BM396" s="80">
        <f t="shared" si="82"/>
        <v>0</v>
      </c>
      <c r="BN396" s="80">
        <f t="shared" si="83"/>
        <v>0</v>
      </c>
      <c r="BO396" s="80">
        <f t="shared" si="84"/>
        <v>0</v>
      </c>
    </row>
    <row r="397" spans="1:67" ht="27" customHeight="1" x14ac:dyDescent="0.25">
      <c r="A397" s="64" t="s">
        <v>588</v>
      </c>
      <c r="B397" s="64" t="s">
        <v>589</v>
      </c>
      <c r="C397" s="37">
        <v>4301031175</v>
      </c>
      <c r="D397" s="458">
        <v>4607091389746</v>
      </c>
      <c r="E397" s="45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60"/>
      <c r="Q397" s="460"/>
      <c r="R397" s="460"/>
      <c r="S397" s="46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37.5" customHeight="1" x14ac:dyDescent="0.25">
      <c r="A398" s="64" t="s">
        <v>590</v>
      </c>
      <c r="B398" s="64" t="s">
        <v>591</v>
      </c>
      <c r="C398" s="37">
        <v>4301031236</v>
      </c>
      <c r="D398" s="458">
        <v>4680115882928</v>
      </c>
      <c r="E398" s="458"/>
      <c r="F398" s="63">
        <v>0.28000000000000003</v>
      </c>
      <c r="G398" s="38">
        <v>6</v>
      </c>
      <c r="H398" s="63">
        <v>1.68</v>
      </c>
      <c r="I398" s="63">
        <v>2.6</v>
      </c>
      <c r="J398" s="38">
        <v>156</v>
      </c>
      <c r="K398" s="38" t="s">
        <v>81</v>
      </c>
      <c r="L398" s="39" t="s">
        <v>80</v>
      </c>
      <c r="M398" s="39"/>
      <c r="N398" s="38">
        <v>35</v>
      </c>
      <c r="O398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60"/>
      <c r="Q398" s="460"/>
      <c r="R398" s="460"/>
      <c r="S398" s="46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27" customHeight="1" x14ac:dyDescent="0.25">
      <c r="A399" s="64" t="s">
        <v>592</v>
      </c>
      <c r="B399" s="64" t="s">
        <v>593</v>
      </c>
      <c r="C399" s="37">
        <v>4301031257</v>
      </c>
      <c r="D399" s="458">
        <v>4680115883147</v>
      </c>
      <c r="E399" s="458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60"/>
      <c r="Q399" s="460"/>
      <c r="R399" s="460"/>
      <c r="S399" s="46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 t="shared" ref="Y399:Y407" si="85">IFERROR(IF(X399=0,"",ROUNDUP(X399/H399,0)*0.00502),"")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594</v>
      </c>
      <c r="B400" s="64" t="s">
        <v>595</v>
      </c>
      <c r="C400" s="37">
        <v>4301031178</v>
      </c>
      <c r="D400" s="458">
        <v>4607091384338</v>
      </c>
      <c r="E400" s="458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60"/>
      <c r="Q400" s="460"/>
      <c r="R400" s="460"/>
      <c r="S400" s="46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si="8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37.5" customHeight="1" x14ac:dyDescent="0.25">
      <c r="A401" s="64" t="s">
        <v>596</v>
      </c>
      <c r="B401" s="64" t="s">
        <v>597</v>
      </c>
      <c r="C401" s="37">
        <v>4301031254</v>
      </c>
      <c r="D401" s="458">
        <v>4680115883154</v>
      </c>
      <c r="E401" s="45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60"/>
      <c r="Q401" s="460"/>
      <c r="R401" s="460"/>
      <c r="S401" s="46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598</v>
      </c>
      <c r="B402" s="64" t="s">
        <v>599</v>
      </c>
      <c r="C402" s="37">
        <v>4301031171</v>
      </c>
      <c r="D402" s="458">
        <v>4607091389524</v>
      </c>
      <c r="E402" s="45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60"/>
      <c r="Q402" s="460"/>
      <c r="R402" s="460"/>
      <c r="S402" s="46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27" customHeight="1" x14ac:dyDescent="0.25">
      <c r="A403" s="64" t="s">
        <v>600</v>
      </c>
      <c r="B403" s="64" t="s">
        <v>601</v>
      </c>
      <c r="C403" s="37">
        <v>4301031258</v>
      </c>
      <c r="D403" s="458">
        <v>4680115883161</v>
      </c>
      <c r="E403" s="458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60"/>
      <c r="Q403" s="460"/>
      <c r="R403" s="460"/>
      <c r="S403" s="46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602</v>
      </c>
      <c r="B404" s="64" t="s">
        <v>603</v>
      </c>
      <c r="C404" s="37">
        <v>4301031170</v>
      </c>
      <c r="D404" s="458">
        <v>4607091384345</v>
      </c>
      <c r="E404" s="458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60"/>
      <c r="Q404" s="460"/>
      <c r="R404" s="460"/>
      <c r="S404" s="461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604</v>
      </c>
      <c r="B405" s="64" t="s">
        <v>605</v>
      </c>
      <c r="C405" s="37">
        <v>4301031256</v>
      </c>
      <c r="D405" s="458">
        <v>4680115883178</v>
      </c>
      <c r="E405" s="458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60"/>
      <c r="Q405" s="460"/>
      <c r="R405" s="460"/>
      <c r="S405" s="461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606</v>
      </c>
      <c r="B406" s="64" t="s">
        <v>607</v>
      </c>
      <c r="C406" s="37">
        <v>4301031172</v>
      </c>
      <c r="D406" s="458">
        <v>4607091389531</v>
      </c>
      <c r="E406" s="458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60"/>
      <c r="Q406" s="460"/>
      <c r="R406" s="460"/>
      <c r="S406" s="461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608</v>
      </c>
      <c r="B407" s="64" t="s">
        <v>609</v>
      </c>
      <c r="C407" s="37">
        <v>4301031255</v>
      </c>
      <c r="D407" s="458">
        <v>4680115883185</v>
      </c>
      <c r="E407" s="458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60"/>
      <c r="Q407" s="460"/>
      <c r="R407" s="460"/>
      <c r="S407" s="461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x14ac:dyDescent="0.2">
      <c r="A408" s="466"/>
      <c r="B408" s="466"/>
      <c r="C408" s="466"/>
      <c r="D408" s="466"/>
      <c r="E408" s="466"/>
      <c r="F408" s="466"/>
      <c r="G408" s="466"/>
      <c r="H408" s="466"/>
      <c r="I408" s="466"/>
      <c r="J408" s="466"/>
      <c r="K408" s="466"/>
      <c r="L408" s="466"/>
      <c r="M408" s="466"/>
      <c r="N408" s="467"/>
      <c r="O408" s="463" t="s">
        <v>43</v>
      </c>
      <c r="P408" s="464"/>
      <c r="Q408" s="464"/>
      <c r="R408" s="464"/>
      <c r="S408" s="464"/>
      <c r="T408" s="464"/>
      <c r="U408" s="465"/>
      <c r="V408" s="43" t="s">
        <v>42</v>
      </c>
      <c r="W408" s="44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x14ac:dyDescent="0.2">
      <c r="A409" s="466"/>
      <c r="B409" s="466"/>
      <c r="C409" s="466"/>
      <c r="D409" s="466"/>
      <c r="E409" s="466"/>
      <c r="F409" s="466"/>
      <c r="G409" s="466"/>
      <c r="H409" s="466"/>
      <c r="I409" s="466"/>
      <c r="J409" s="466"/>
      <c r="K409" s="466"/>
      <c r="L409" s="466"/>
      <c r="M409" s="466"/>
      <c r="N409" s="467"/>
      <c r="O409" s="463" t="s">
        <v>43</v>
      </c>
      <c r="P409" s="464"/>
      <c r="Q409" s="464"/>
      <c r="R409" s="464"/>
      <c r="S409" s="464"/>
      <c r="T409" s="464"/>
      <c r="U409" s="465"/>
      <c r="V409" s="43" t="s">
        <v>0</v>
      </c>
      <c r="W409" s="44">
        <f>IFERROR(SUM(W395:W407),"0")</f>
        <v>0</v>
      </c>
      <c r="X409" s="44">
        <f>IFERROR(SUM(X395:X407),"0")</f>
        <v>0</v>
      </c>
      <c r="Y409" s="43"/>
      <c r="Z409" s="68"/>
      <c r="AA409" s="68"/>
    </row>
    <row r="410" spans="1:67" ht="14.25" customHeight="1" x14ac:dyDescent="0.25">
      <c r="A410" s="457" t="s">
        <v>85</v>
      </c>
      <c r="B410" s="457"/>
      <c r="C410" s="457"/>
      <c r="D410" s="457"/>
      <c r="E410" s="457"/>
      <c r="F410" s="457"/>
      <c r="G410" s="457"/>
      <c r="H410" s="457"/>
      <c r="I410" s="457"/>
      <c r="J410" s="457"/>
      <c r="K410" s="457"/>
      <c r="L410" s="457"/>
      <c r="M410" s="457"/>
      <c r="N410" s="457"/>
      <c r="O410" s="457"/>
      <c r="P410" s="457"/>
      <c r="Q410" s="457"/>
      <c r="R410" s="457"/>
      <c r="S410" s="457"/>
      <c r="T410" s="457"/>
      <c r="U410" s="457"/>
      <c r="V410" s="457"/>
      <c r="W410" s="457"/>
      <c r="X410" s="457"/>
      <c r="Y410" s="457"/>
      <c r="Z410" s="67"/>
      <c r="AA410" s="67"/>
    </row>
    <row r="411" spans="1:67" ht="27" customHeight="1" x14ac:dyDescent="0.25">
      <c r="A411" s="64" t="s">
        <v>610</v>
      </c>
      <c r="B411" s="64" t="s">
        <v>611</v>
      </c>
      <c r="C411" s="37">
        <v>4301051258</v>
      </c>
      <c r="D411" s="458">
        <v>4607091389685</v>
      </c>
      <c r="E411" s="458"/>
      <c r="F411" s="63">
        <v>1.3</v>
      </c>
      <c r="G411" s="38">
        <v>6</v>
      </c>
      <c r="H411" s="63">
        <v>7.8</v>
      </c>
      <c r="I411" s="63">
        <v>8.3460000000000001</v>
      </c>
      <c r="J411" s="38">
        <v>56</v>
      </c>
      <c r="K411" s="38" t="s">
        <v>114</v>
      </c>
      <c r="L411" s="39" t="s">
        <v>133</v>
      </c>
      <c r="M411" s="39"/>
      <c r="N411" s="38">
        <v>45</v>
      </c>
      <c r="O411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60"/>
      <c r="Q411" s="460"/>
      <c r="R411" s="460"/>
      <c r="S411" s="461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IFERROR(IF(X411=0,"",ROUNDUP(X411/H411,0)*0.02175),"")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612</v>
      </c>
      <c r="B412" s="64" t="s">
        <v>613</v>
      </c>
      <c r="C412" s="37">
        <v>4301051431</v>
      </c>
      <c r="D412" s="458">
        <v>4607091389654</v>
      </c>
      <c r="E412" s="458"/>
      <c r="F412" s="63">
        <v>0.33</v>
      </c>
      <c r="G412" s="38">
        <v>6</v>
      </c>
      <c r="H412" s="63">
        <v>1.98</v>
      </c>
      <c r="I412" s="63">
        <v>2.258</v>
      </c>
      <c r="J412" s="38">
        <v>156</v>
      </c>
      <c r="K412" s="38" t="s">
        <v>81</v>
      </c>
      <c r="L412" s="39" t="s">
        <v>133</v>
      </c>
      <c r="M412" s="39"/>
      <c r="N412" s="38">
        <v>45</v>
      </c>
      <c r="O412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60"/>
      <c r="Q412" s="460"/>
      <c r="R412" s="460"/>
      <c r="S412" s="461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IFERROR(IF(X412=0,"",ROUNDUP(X412/H412,0)*0.00753),"")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614</v>
      </c>
      <c r="B413" s="64" t="s">
        <v>615</v>
      </c>
      <c r="C413" s="37">
        <v>4301051284</v>
      </c>
      <c r="D413" s="458">
        <v>4607091384352</v>
      </c>
      <c r="E413" s="458"/>
      <c r="F413" s="63">
        <v>0.6</v>
      </c>
      <c r="G413" s="38">
        <v>4</v>
      </c>
      <c r="H413" s="63">
        <v>2.4</v>
      </c>
      <c r="I413" s="63">
        <v>2.6459999999999999</v>
      </c>
      <c r="J413" s="38">
        <v>120</v>
      </c>
      <c r="K413" s="38" t="s">
        <v>81</v>
      </c>
      <c r="L413" s="39" t="s">
        <v>133</v>
      </c>
      <c r="M413" s="39"/>
      <c r="N413" s="38">
        <v>45</v>
      </c>
      <c r="O413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60"/>
      <c r="Q413" s="460"/>
      <c r="R413" s="460"/>
      <c r="S413" s="461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IFERROR(IF(X413=0,"",ROUNDUP(X413/H413,0)*0.00937),"")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466"/>
      <c r="B414" s="466"/>
      <c r="C414" s="466"/>
      <c r="D414" s="466"/>
      <c r="E414" s="466"/>
      <c r="F414" s="466"/>
      <c r="G414" s="466"/>
      <c r="H414" s="466"/>
      <c r="I414" s="466"/>
      <c r="J414" s="466"/>
      <c r="K414" s="466"/>
      <c r="L414" s="466"/>
      <c r="M414" s="466"/>
      <c r="N414" s="467"/>
      <c r="O414" s="463" t="s">
        <v>43</v>
      </c>
      <c r="P414" s="464"/>
      <c r="Q414" s="464"/>
      <c r="R414" s="464"/>
      <c r="S414" s="464"/>
      <c r="T414" s="464"/>
      <c r="U414" s="465"/>
      <c r="V414" s="43" t="s">
        <v>42</v>
      </c>
      <c r="W414" s="44">
        <f>IFERROR(W411/H411,"0")+IFERROR(W412/H412,"0")+IFERROR(W413/H413,"0")</f>
        <v>0</v>
      </c>
      <c r="X414" s="44">
        <f>IFERROR(X411/H411,"0")+IFERROR(X412/H412,"0")+IFERROR(X413/H413,"0")</f>
        <v>0</v>
      </c>
      <c r="Y414" s="44">
        <f>IFERROR(IF(Y411="",0,Y411),"0")+IFERROR(IF(Y412="",0,Y412),"0")+IFERROR(IF(Y413="",0,Y413),"0")</f>
        <v>0</v>
      </c>
      <c r="Z414" s="68"/>
      <c r="AA414" s="68"/>
    </row>
    <row r="415" spans="1:67" x14ac:dyDescent="0.2">
      <c r="A415" s="466"/>
      <c r="B415" s="466"/>
      <c r="C415" s="466"/>
      <c r="D415" s="466"/>
      <c r="E415" s="466"/>
      <c r="F415" s="466"/>
      <c r="G415" s="466"/>
      <c r="H415" s="466"/>
      <c r="I415" s="466"/>
      <c r="J415" s="466"/>
      <c r="K415" s="466"/>
      <c r="L415" s="466"/>
      <c r="M415" s="466"/>
      <c r="N415" s="467"/>
      <c r="O415" s="463" t="s">
        <v>43</v>
      </c>
      <c r="P415" s="464"/>
      <c r="Q415" s="464"/>
      <c r="R415" s="464"/>
      <c r="S415" s="464"/>
      <c r="T415" s="464"/>
      <c r="U415" s="465"/>
      <c r="V415" s="43" t="s">
        <v>0</v>
      </c>
      <c r="W415" s="44">
        <f>IFERROR(SUM(W411:W413),"0")</f>
        <v>0</v>
      </c>
      <c r="X415" s="44">
        <f>IFERROR(SUM(X411:X413),"0")</f>
        <v>0</v>
      </c>
      <c r="Y415" s="43"/>
      <c r="Z415" s="68"/>
      <c r="AA415" s="68"/>
    </row>
    <row r="416" spans="1:67" ht="14.25" customHeight="1" x14ac:dyDescent="0.25">
      <c r="A416" s="457" t="s">
        <v>217</v>
      </c>
      <c r="B416" s="457"/>
      <c r="C416" s="457"/>
      <c r="D416" s="457"/>
      <c r="E416" s="457"/>
      <c r="F416" s="457"/>
      <c r="G416" s="457"/>
      <c r="H416" s="457"/>
      <c r="I416" s="457"/>
      <c r="J416" s="457"/>
      <c r="K416" s="457"/>
      <c r="L416" s="457"/>
      <c r="M416" s="457"/>
      <c r="N416" s="457"/>
      <c r="O416" s="457"/>
      <c r="P416" s="457"/>
      <c r="Q416" s="457"/>
      <c r="R416" s="457"/>
      <c r="S416" s="457"/>
      <c r="T416" s="457"/>
      <c r="U416" s="457"/>
      <c r="V416" s="457"/>
      <c r="W416" s="457"/>
      <c r="X416" s="457"/>
      <c r="Y416" s="457"/>
      <c r="Z416" s="67"/>
      <c r="AA416" s="67"/>
    </row>
    <row r="417" spans="1:67" ht="27" customHeight="1" x14ac:dyDescent="0.25">
      <c r="A417" s="64" t="s">
        <v>616</v>
      </c>
      <c r="B417" s="64" t="s">
        <v>617</v>
      </c>
      <c r="C417" s="37">
        <v>4301060352</v>
      </c>
      <c r="D417" s="458">
        <v>4680115881648</v>
      </c>
      <c r="E417" s="458"/>
      <c r="F417" s="63">
        <v>1</v>
      </c>
      <c r="G417" s="38">
        <v>4</v>
      </c>
      <c r="H417" s="63">
        <v>4</v>
      </c>
      <c r="I417" s="63">
        <v>4.4039999999999999</v>
      </c>
      <c r="J417" s="38">
        <v>104</v>
      </c>
      <c r="K417" s="38" t="s">
        <v>114</v>
      </c>
      <c r="L417" s="39" t="s">
        <v>80</v>
      </c>
      <c r="M417" s="39"/>
      <c r="N417" s="38">
        <v>35</v>
      </c>
      <c r="O417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60"/>
      <c r="Q417" s="460"/>
      <c r="R417" s="460"/>
      <c r="S417" s="461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IFERROR(IF(X417=0,"",ROUNDUP(X417/H417,0)*0.01196),"")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66"/>
      <c r="B418" s="466"/>
      <c r="C418" s="466"/>
      <c r="D418" s="466"/>
      <c r="E418" s="466"/>
      <c r="F418" s="466"/>
      <c r="G418" s="466"/>
      <c r="H418" s="466"/>
      <c r="I418" s="466"/>
      <c r="J418" s="466"/>
      <c r="K418" s="466"/>
      <c r="L418" s="466"/>
      <c r="M418" s="466"/>
      <c r="N418" s="467"/>
      <c r="O418" s="463" t="s">
        <v>43</v>
      </c>
      <c r="P418" s="464"/>
      <c r="Q418" s="464"/>
      <c r="R418" s="464"/>
      <c r="S418" s="464"/>
      <c r="T418" s="464"/>
      <c r="U418" s="465"/>
      <c r="V418" s="43" t="s">
        <v>42</v>
      </c>
      <c r="W418" s="44">
        <f>IFERROR(W417/H417,"0")</f>
        <v>0</v>
      </c>
      <c r="X418" s="44">
        <f>IFERROR(X417/H417,"0")</f>
        <v>0</v>
      </c>
      <c r="Y418" s="44">
        <f>IFERROR(IF(Y417="",0,Y417),"0")</f>
        <v>0</v>
      </c>
      <c r="Z418" s="68"/>
      <c r="AA418" s="68"/>
    </row>
    <row r="419" spans="1:67" x14ac:dyDescent="0.2">
      <c r="A419" s="466"/>
      <c r="B419" s="466"/>
      <c r="C419" s="466"/>
      <c r="D419" s="466"/>
      <c r="E419" s="466"/>
      <c r="F419" s="466"/>
      <c r="G419" s="466"/>
      <c r="H419" s="466"/>
      <c r="I419" s="466"/>
      <c r="J419" s="466"/>
      <c r="K419" s="466"/>
      <c r="L419" s="466"/>
      <c r="M419" s="466"/>
      <c r="N419" s="467"/>
      <c r="O419" s="463" t="s">
        <v>43</v>
      </c>
      <c r="P419" s="464"/>
      <c r="Q419" s="464"/>
      <c r="R419" s="464"/>
      <c r="S419" s="464"/>
      <c r="T419" s="464"/>
      <c r="U419" s="465"/>
      <c r="V419" s="43" t="s">
        <v>0</v>
      </c>
      <c r="W419" s="44">
        <f>IFERROR(SUM(W417:W417),"0")</f>
        <v>0</v>
      </c>
      <c r="X419" s="44">
        <f>IFERROR(SUM(X417:X417),"0")</f>
        <v>0</v>
      </c>
      <c r="Y419" s="43"/>
      <c r="Z419" s="68"/>
      <c r="AA419" s="68"/>
    </row>
    <row r="420" spans="1:67" ht="14.25" customHeight="1" x14ac:dyDescent="0.25">
      <c r="A420" s="457" t="s">
        <v>99</v>
      </c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7"/>
      <c r="P420" s="457"/>
      <c r="Q420" s="457"/>
      <c r="R420" s="457"/>
      <c r="S420" s="457"/>
      <c r="T420" s="457"/>
      <c r="U420" s="457"/>
      <c r="V420" s="457"/>
      <c r="W420" s="457"/>
      <c r="X420" s="457"/>
      <c r="Y420" s="457"/>
      <c r="Z420" s="67"/>
      <c r="AA420" s="67"/>
    </row>
    <row r="421" spans="1:67" ht="27" customHeight="1" x14ac:dyDescent="0.25">
      <c r="A421" s="64" t="s">
        <v>618</v>
      </c>
      <c r="B421" s="64" t="s">
        <v>619</v>
      </c>
      <c r="C421" s="37">
        <v>4301032045</v>
      </c>
      <c r="D421" s="458">
        <v>4680115884335</v>
      </c>
      <c r="E421" s="458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621</v>
      </c>
      <c r="L421" s="39" t="s">
        <v>620</v>
      </c>
      <c r="M421" s="39"/>
      <c r="N421" s="38">
        <v>60</v>
      </c>
      <c r="O421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60"/>
      <c r="Q421" s="460"/>
      <c r="R421" s="460"/>
      <c r="S421" s="461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622</v>
      </c>
      <c r="B422" s="64" t="s">
        <v>623</v>
      </c>
      <c r="C422" s="37">
        <v>4301032047</v>
      </c>
      <c r="D422" s="458">
        <v>4680115884342</v>
      </c>
      <c r="E422" s="458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621</v>
      </c>
      <c r="L422" s="39" t="s">
        <v>620</v>
      </c>
      <c r="M422" s="39"/>
      <c r="N422" s="38">
        <v>60</v>
      </c>
      <c r="O422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60"/>
      <c r="Q422" s="460"/>
      <c r="R422" s="460"/>
      <c r="S422" s="461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624</v>
      </c>
      <c r="B423" s="64" t="s">
        <v>625</v>
      </c>
      <c r="C423" s="37">
        <v>4301170011</v>
      </c>
      <c r="D423" s="458">
        <v>4680115884113</v>
      </c>
      <c r="E423" s="458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621</v>
      </c>
      <c r="L423" s="39" t="s">
        <v>620</v>
      </c>
      <c r="M423" s="39"/>
      <c r="N423" s="38">
        <v>150</v>
      </c>
      <c r="O423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60"/>
      <c r="Q423" s="460"/>
      <c r="R423" s="460"/>
      <c r="S423" s="461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66"/>
      <c r="B424" s="466"/>
      <c r="C424" s="466"/>
      <c r="D424" s="466"/>
      <c r="E424" s="466"/>
      <c r="F424" s="466"/>
      <c r="G424" s="466"/>
      <c r="H424" s="466"/>
      <c r="I424" s="466"/>
      <c r="J424" s="466"/>
      <c r="K424" s="466"/>
      <c r="L424" s="466"/>
      <c r="M424" s="466"/>
      <c r="N424" s="467"/>
      <c r="O424" s="463" t="s">
        <v>43</v>
      </c>
      <c r="P424" s="464"/>
      <c r="Q424" s="464"/>
      <c r="R424" s="464"/>
      <c r="S424" s="464"/>
      <c r="T424" s="464"/>
      <c r="U424" s="465"/>
      <c r="V424" s="43" t="s">
        <v>42</v>
      </c>
      <c r="W424" s="44">
        <f>IFERROR(W421/H421,"0")+IFERROR(W422/H422,"0")+IFERROR(W423/H423,"0")</f>
        <v>0</v>
      </c>
      <c r="X424" s="44">
        <f>IFERROR(X421/H421,"0")+IFERROR(X422/H422,"0")+IFERROR(X423/H423,"0")</f>
        <v>0</v>
      </c>
      <c r="Y424" s="44">
        <f>IFERROR(IF(Y421="",0,Y421),"0")+IFERROR(IF(Y422="",0,Y422),"0")+IFERROR(IF(Y423="",0,Y423),"0")</f>
        <v>0</v>
      </c>
      <c r="Z424" s="68"/>
      <c r="AA424" s="68"/>
    </row>
    <row r="425" spans="1:67" x14ac:dyDescent="0.2">
      <c r="A425" s="466"/>
      <c r="B425" s="466"/>
      <c r="C425" s="466"/>
      <c r="D425" s="466"/>
      <c r="E425" s="466"/>
      <c r="F425" s="466"/>
      <c r="G425" s="466"/>
      <c r="H425" s="466"/>
      <c r="I425" s="466"/>
      <c r="J425" s="466"/>
      <c r="K425" s="466"/>
      <c r="L425" s="466"/>
      <c r="M425" s="466"/>
      <c r="N425" s="467"/>
      <c r="O425" s="463" t="s">
        <v>43</v>
      </c>
      <c r="P425" s="464"/>
      <c r="Q425" s="464"/>
      <c r="R425" s="464"/>
      <c r="S425" s="464"/>
      <c r="T425" s="464"/>
      <c r="U425" s="465"/>
      <c r="V425" s="43" t="s">
        <v>0</v>
      </c>
      <c r="W425" s="44">
        <f>IFERROR(SUM(W421:W423),"0")</f>
        <v>0</v>
      </c>
      <c r="X425" s="44">
        <f>IFERROR(SUM(X421:X423),"0")</f>
        <v>0</v>
      </c>
      <c r="Y425" s="43"/>
      <c r="Z425" s="68"/>
      <c r="AA425" s="68"/>
    </row>
    <row r="426" spans="1:67" ht="16.5" customHeight="1" x14ac:dyDescent="0.25">
      <c r="A426" s="456" t="s">
        <v>626</v>
      </c>
      <c r="B426" s="456"/>
      <c r="C426" s="456"/>
      <c r="D426" s="456"/>
      <c r="E426" s="456"/>
      <c r="F426" s="456"/>
      <c r="G426" s="456"/>
      <c r="H426" s="456"/>
      <c r="I426" s="456"/>
      <c r="J426" s="456"/>
      <c r="K426" s="456"/>
      <c r="L426" s="456"/>
      <c r="M426" s="456"/>
      <c r="N426" s="456"/>
      <c r="O426" s="456"/>
      <c r="P426" s="456"/>
      <c r="Q426" s="456"/>
      <c r="R426" s="456"/>
      <c r="S426" s="456"/>
      <c r="T426" s="456"/>
      <c r="U426" s="456"/>
      <c r="V426" s="456"/>
      <c r="W426" s="456"/>
      <c r="X426" s="456"/>
      <c r="Y426" s="456"/>
      <c r="Z426" s="66"/>
      <c r="AA426" s="66"/>
    </row>
    <row r="427" spans="1:67" ht="14.25" customHeight="1" x14ac:dyDescent="0.25">
      <c r="A427" s="457" t="s">
        <v>110</v>
      </c>
      <c r="B427" s="457"/>
      <c r="C427" s="457"/>
      <c r="D427" s="457"/>
      <c r="E427" s="457"/>
      <c r="F427" s="457"/>
      <c r="G427" s="457"/>
      <c r="H427" s="457"/>
      <c r="I427" s="457"/>
      <c r="J427" s="457"/>
      <c r="K427" s="457"/>
      <c r="L427" s="457"/>
      <c r="M427" s="457"/>
      <c r="N427" s="457"/>
      <c r="O427" s="457"/>
      <c r="P427" s="457"/>
      <c r="Q427" s="457"/>
      <c r="R427" s="457"/>
      <c r="S427" s="457"/>
      <c r="T427" s="457"/>
      <c r="U427" s="457"/>
      <c r="V427" s="457"/>
      <c r="W427" s="457"/>
      <c r="X427" s="457"/>
      <c r="Y427" s="457"/>
      <c r="Z427" s="67"/>
      <c r="AA427" s="67"/>
    </row>
    <row r="428" spans="1:67" ht="27" customHeight="1" x14ac:dyDescent="0.25">
      <c r="A428" s="64" t="s">
        <v>627</v>
      </c>
      <c r="B428" s="64" t="s">
        <v>628</v>
      </c>
      <c r="C428" s="37">
        <v>4301020214</v>
      </c>
      <c r="D428" s="458">
        <v>4607091389388</v>
      </c>
      <c r="E428" s="458"/>
      <c r="F428" s="63">
        <v>1.3</v>
      </c>
      <c r="G428" s="38">
        <v>4</v>
      </c>
      <c r="H428" s="63">
        <v>5.2</v>
      </c>
      <c r="I428" s="63">
        <v>5.6079999999999997</v>
      </c>
      <c r="J428" s="38">
        <v>104</v>
      </c>
      <c r="K428" s="38" t="s">
        <v>114</v>
      </c>
      <c r="L428" s="39" t="s">
        <v>113</v>
      </c>
      <c r="M428" s="39"/>
      <c r="N428" s="38">
        <v>35</v>
      </c>
      <c r="O428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60"/>
      <c r="Q428" s="460"/>
      <c r="R428" s="460"/>
      <c r="S428" s="461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IFERROR(IF(X428=0,"",ROUNDUP(X428/H428,0)*0.01196),"")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customHeight="1" x14ac:dyDescent="0.25">
      <c r="A429" s="64" t="s">
        <v>629</v>
      </c>
      <c r="B429" s="64" t="s">
        <v>630</v>
      </c>
      <c r="C429" s="37">
        <v>4301020185</v>
      </c>
      <c r="D429" s="458">
        <v>4607091389364</v>
      </c>
      <c r="E429" s="458"/>
      <c r="F429" s="63">
        <v>0.42</v>
      </c>
      <c r="G429" s="38">
        <v>6</v>
      </c>
      <c r="H429" s="63">
        <v>2.52</v>
      </c>
      <c r="I429" s="63">
        <v>2.75</v>
      </c>
      <c r="J429" s="38">
        <v>156</v>
      </c>
      <c r="K429" s="38" t="s">
        <v>81</v>
      </c>
      <c r="L429" s="39" t="s">
        <v>133</v>
      </c>
      <c r="M429" s="39"/>
      <c r="N429" s="38">
        <v>35</v>
      </c>
      <c r="O429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60"/>
      <c r="Q429" s="460"/>
      <c r="R429" s="460"/>
      <c r="S429" s="461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x14ac:dyDescent="0.2">
      <c r="A430" s="466"/>
      <c r="B430" s="466"/>
      <c r="C430" s="466"/>
      <c r="D430" s="466"/>
      <c r="E430" s="466"/>
      <c r="F430" s="466"/>
      <c r="G430" s="466"/>
      <c r="H430" s="466"/>
      <c r="I430" s="466"/>
      <c r="J430" s="466"/>
      <c r="K430" s="466"/>
      <c r="L430" s="466"/>
      <c r="M430" s="466"/>
      <c r="N430" s="467"/>
      <c r="O430" s="463" t="s">
        <v>43</v>
      </c>
      <c r="P430" s="464"/>
      <c r="Q430" s="464"/>
      <c r="R430" s="464"/>
      <c r="S430" s="464"/>
      <c r="T430" s="464"/>
      <c r="U430" s="465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x14ac:dyDescent="0.2">
      <c r="A431" s="466"/>
      <c r="B431" s="466"/>
      <c r="C431" s="466"/>
      <c r="D431" s="466"/>
      <c r="E431" s="466"/>
      <c r="F431" s="466"/>
      <c r="G431" s="466"/>
      <c r="H431" s="466"/>
      <c r="I431" s="466"/>
      <c r="J431" s="466"/>
      <c r="K431" s="466"/>
      <c r="L431" s="466"/>
      <c r="M431" s="466"/>
      <c r="N431" s="467"/>
      <c r="O431" s="463" t="s">
        <v>43</v>
      </c>
      <c r="P431" s="464"/>
      <c r="Q431" s="464"/>
      <c r="R431" s="464"/>
      <c r="S431" s="464"/>
      <c r="T431" s="464"/>
      <c r="U431" s="465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customHeight="1" x14ac:dyDescent="0.25">
      <c r="A432" s="457" t="s">
        <v>77</v>
      </c>
      <c r="B432" s="457"/>
      <c r="C432" s="457"/>
      <c r="D432" s="457"/>
      <c r="E432" s="457"/>
      <c r="F432" s="457"/>
      <c r="G432" s="457"/>
      <c r="H432" s="457"/>
      <c r="I432" s="457"/>
      <c r="J432" s="457"/>
      <c r="K432" s="457"/>
      <c r="L432" s="457"/>
      <c r="M432" s="457"/>
      <c r="N432" s="457"/>
      <c r="O432" s="457"/>
      <c r="P432" s="457"/>
      <c r="Q432" s="457"/>
      <c r="R432" s="457"/>
      <c r="S432" s="457"/>
      <c r="T432" s="457"/>
      <c r="U432" s="457"/>
      <c r="V432" s="457"/>
      <c r="W432" s="457"/>
      <c r="X432" s="457"/>
      <c r="Y432" s="457"/>
      <c r="Z432" s="67"/>
      <c r="AA432" s="67"/>
    </row>
    <row r="433" spans="1:67" ht="27" customHeight="1" x14ac:dyDescent="0.25">
      <c r="A433" s="64" t="s">
        <v>631</v>
      </c>
      <c r="B433" s="64" t="s">
        <v>632</v>
      </c>
      <c r="C433" s="37">
        <v>4301031212</v>
      </c>
      <c r="D433" s="458">
        <v>4607091389739</v>
      </c>
      <c r="E433" s="458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81</v>
      </c>
      <c r="L433" s="39" t="s">
        <v>113</v>
      </c>
      <c r="M433" s="39"/>
      <c r="N433" s="38">
        <v>45</v>
      </c>
      <c r="O433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60"/>
      <c r="Q433" s="460"/>
      <c r="R433" s="460"/>
      <c r="S433" s="461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ref="X433:X438" si="86">IFERROR(IF(W433="",0,CEILING((W433/$H433),1)*$H433),"")</f>
        <v>0</v>
      </c>
      <c r="Y433" s="42" t="str">
        <f>IFERROR(IF(X433=0,"",ROUNDUP(X433/H433,0)*0.00753),"")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ref="BL433:BL438" si="87">IFERROR(W433*I433/H433,"0")</f>
        <v>0</v>
      </c>
      <c r="BM433" s="80">
        <f t="shared" ref="BM433:BM438" si="88">IFERROR(X433*I433/H433,"0")</f>
        <v>0</v>
      </c>
      <c r="BN433" s="80">
        <f t="shared" ref="BN433:BN438" si="89">IFERROR(1/J433*(W433/H433),"0")</f>
        <v>0</v>
      </c>
      <c r="BO433" s="80">
        <f t="shared" ref="BO433:BO438" si="90">IFERROR(1/J433*(X433/H433),"0")</f>
        <v>0</v>
      </c>
    </row>
    <row r="434" spans="1:67" ht="27" customHeight="1" x14ac:dyDescent="0.25">
      <c r="A434" s="64" t="s">
        <v>633</v>
      </c>
      <c r="B434" s="64" t="s">
        <v>634</v>
      </c>
      <c r="C434" s="37">
        <v>4301031176</v>
      </c>
      <c r="D434" s="458">
        <v>4607091389425</v>
      </c>
      <c r="E434" s="458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60"/>
      <c r="Q434" s="460"/>
      <c r="R434" s="460"/>
      <c r="S434" s="46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6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7"/>
        <v>0</v>
      </c>
      <c r="BM434" s="80">
        <f t="shared" si="88"/>
        <v>0</v>
      </c>
      <c r="BN434" s="80">
        <f t="shared" si="89"/>
        <v>0</v>
      </c>
      <c r="BO434" s="80">
        <f t="shared" si="90"/>
        <v>0</v>
      </c>
    </row>
    <row r="435" spans="1:67" ht="27" customHeight="1" x14ac:dyDescent="0.25">
      <c r="A435" s="64" t="s">
        <v>635</v>
      </c>
      <c r="B435" s="64" t="s">
        <v>636</v>
      </c>
      <c r="C435" s="37">
        <v>4301031215</v>
      </c>
      <c r="D435" s="458">
        <v>4680115882911</v>
      </c>
      <c r="E435" s="458"/>
      <c r="F435" s="63">
        <v>0.4</v>
      </c>
      <c r="G435" s="38">
        <v>6</v>
      </c>
      <c r="H435" s="63">
        <v>2.4</v>
      </c>
      <c r="I435" s="63">
        <v>2.5299999999999998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60"/>
      <c r="Q435" s="460"/>
      <c r="R435" s="460"/>
      <c r="S435" s="46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637</v>
      </c>
      <c r="B436" s="64" t="s">
        <v>638</v>
      </c>
      <c r="C436" s="37">
        <v>4301031167</v>
      </c>
      <c r="D436" s="458">
        <v>4680115880771</v>
      </c>
      <c r="E436" s="458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60"/>
      <c r="Q436" s="460"/>
      <c r="R436" s="460"/>
      <c r="S436" s="461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639</v>
      </c>
      <c r="B437" s="64" t="s">
        <v>640</v>
      </c>
      <c r="C437" s="37">
        <v>4301031173</v>
      </c>
      <c r="D437" s="458">
        <v>4607091389500</v>
      </c>
      <c r="E437" s="458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60"/>
      <c r="Q437" s="460"/>
      <c r="R437" s="460"/>
      <c r="S437" s="461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641</v>
      </c>
      <c r="B438" s="64" t="s">
        <v>642</v>
      </c>
      <c r="C438" s="37">
        <v>4301031103</v>
      </c>
      <c r="D438" s="458">
        <v>4680115881983</v>
      </c>
      <c r="E438" s="458"/>
      <c r="F438" s="63">
        <v>0.28000000000000003</v>
      </c>
      <c r="G438" s="38">
        <v>4</v>
      </c>
      <c r="H438" s="63">
        <v>1.1200000000000001</v>
      </c>
      <c r="I438" s="63">
        <v>1.252</v>
      </c>
      <c r="J438" s="38">
        <v>234</v>
      </c>
      <c r="K438" s="38" t="s">
        <v>84</v>
      </c>
      <c r="L438" s="39" t="s">
        <v>80</v>
      </c>
      <c r="M438" s="39"/>
      <c r="N438" s="38">
        <v>40</v>
      </c>
      <c r="O438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60"/>
      <c r="Q438" s="460"/>
      <c r="R438" s="460"/>
      <c r="S438" s="461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x14ac:dyDescent="0.2">
      <c r="A439" s="466"/>
      <c r="B439" s="466"/>
      <c r="C439" s="466"/>
      <c r="D439" s="466"/>
      <c r="E439" s="466"/>
      <c r="F439" s="466"/>
      <c r="G439" s="466"/>
      <c r="H439" s="466"/>
      <c r="I439" s="466"/>
      <c r="J439" s="466"/>
      <c r="K439" s="466"/>
      <c r="L439" s="466"/>
      <c r="M439" s="466"/>
      <c r="N439" s="467"/>
      <c r="O439" s="463" t="s">
        <v>43</v>
      </c>
      <c r="P439" s="464"/>
      <c r="Q439" s="464"/>
      <c r="R439" s="464"/>
      <c r="S439" s="464"/>
      <c r="T439" s="464"/>
      <c r="U439" s="465"/>
      <c r="V439" s="43" t="s">
        <v>42</v>
      </c>
      <c r="W439" s="44">
        <f>IFERROR(W433/H433,"0")+IFERROR(W434/H434,"0")+IFERROR(W435/H435,"0")+IFERROR(W436/H436,"0")+IFERROR(W437/H437,"0")+IFERROR(W438/H438,"0")</f>
        <v>0</v>
      </c>
      <c r="X439" s="44">
        <f>IFERROR(X433/H433,"0")+IFERROR(X434/H434,"0")+IFERROR(X435/H435,"0")+IFERROR(X436/H436,"0")+IFERROR(X437/H437,"0")+IFERROR(X438/H438,"0")</f>
        <v>0</v>
      </c>
      <c r="Y439" s="44">
        <f>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466"/>
      <c r="B440" s="466"/>
      <c r="C440" s="466"/>
      <c r="D440" s="466"/>
      <c r="E440" s="466"/>
      <c r="F440" s="466"/>
      <c r="G440" s="466"/>
      <c r="H440" s="466"/>
      <c r="I440" s="466"/>
      <c r="J440" s="466"/>
      <c r="K440" s="466"/>
      <c r="L440" s="466"/>
      <c r="M440" s="466"/>
      <c r="N440" s="467"/>
      <c r="O440" s="463" t="s">
        <v>43</v>
      </c>
      <c r="P440" s="464"/>
      <c r="Q440" s="464"/>
      <c r="R440" s="464"/>
      <c r="S440" s="464"/>
      <c r="T440" s="464"/>
      <c r="U440" s="465"/>
      <c r="V440" s="43" t="s">
        <v>0</v>
      </c>
      <c r="W440" s="44">
        <f>IFERROR(SUM(W433:W438),"0")</f>
        <v>0</v>
      </c>
      <c r="X440" s="44">
        <f>IFERROR(SUM(X433:X438),"0")</f>
        <v>0</v>
      </c>
      <c r="Y440" s="43"/>
      <c r="Z440" s="68"/>
      <c r="AA440" s="68"/>
    </row>
    <row r="441" spans="1:67" ht="14.25" customHeight="1" x14ac:dyDescent="0.25">
      <c r="A441" s="457" t="s">
        <v>99</v>
      </c>
      <c r="B441" s="457"/>
      <c r="C441" s="457"/>
      <c r="D441" s="457"/>
      <c r="E441" s="457"/>
      <c r="F441" s="457"/>
      <c r="G441" s="457"/>
      <c r="H441" s="457"/>
      <c r="I441" s="457"/>
      <c r="J441" s="457"/>
      <c r="K441" s="457"/>
      <c r="L441" s="457"/>
      <c r="M441" s="457"/>
      <c r="N441" s="457"/>
      <c r="O441" s="457"/>
      <c r="P441" s="457"/>
      <c r="Q441" s="457"/>
      <c r="R441" s="457"/>
      <c r="S441" s="457"/>
      <c r="T441" s="457"/>
      <c r="U441" s="457"/>
      <c r="V441" s="457"/>
      <c r="W441" s="457"/>
      <c r="X441" s="457"/>
      <c r="Y441" s="457"/>
      <c r="Z441" s="67"/>
      <c r="AA441" s="67"/>
    </row>
    <row r="442" spans="1:67" ht="27" customHeight="1" x14ac:dyDescent="0.25">
      <c r="A442" s="64" t="s">
        <v>643</v>
      </c>
      <c r="B442" s="64" t="s">
        <v>644</v>
      </c>
      <c r="C442" s="37">
        <v>4301032046</v>
      </c>
      <c r="D442" s="458">
        <v>4680115884359</v>
      </c>
      <c r="E442" s="458"/>
      <c r="F442" s="63">
        <v>0.06</v>
      </c>
      <c r="G442" s="38">
        <v>20</v>
      </c>
      <c r="H442" s="63">
        <v>1.2</v>
      </c>
      <c r="I442" s="63">
        <v>1.8</v>
      </c>
      <c r="J442" s="38">
        <v>200</v>
      </c>
      <c r="K442" s="38" t="s">
        <v>621</v>
      </c>
      <c r="L442" s="39" t="s">
        <v>620</v>
      </c>
      <c r="M442" s="39"/>
      <c r="N442" s="38">
        <v>60</v>
      </c>
      <c r="O442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60"/>
      <c r="Q442" s="460"/>
      <c r="R442" s="460"/>
      <c r="S442" s="461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645</v>
      </c>
      <c r="B443" s="64" t="s">
        <v>646</v>
      </c>
      <c r="C443" s="37">
        <v>4301040358</v>
      </c>
      <c r="D443" s="458">
        <v>4680115884571</v>
      </c>
      <c r="E443" s="458"/>
      <c r="F443" s="63">
        <v>0.1</v>
      </c>
      <c r="G443" s="38">
        <v>20</v>
      </c>
      <c r="H443" s="63">
        <v>2</v>
      </c>
      <c r="I443" s="63">
        <v>2.6</v>
      </c>
      <c r="J443" s="38">
        <v>200</v>
      </c>
      <c r="K443" s="38" t="s">
        <v>621</v>
      </c>
      <c r="L443" s="39" t="s">
        <v>620</v>
      </c>
      <c r="M443" s="39"/>
      <c r="N443" s="38">
        <v>60</v>
      </c>
      <c r="O443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60"/>
      <c r="Q443" s="460"/>
      <c r="R443" s="460"/>
      <c r="S443" s="461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66"/>
      <c r="B444" s="466"/>
      <c r="C444" s="466"/>
      <c r="D444" s="466"/>
      <c r="E444" s="466"/>
      <c r="F444" s="466"/>
      <c r="G444" s="466"/>
      <c r="H444" s="466"/>
      <c r="I444" s="466"/>
      <c r="J444" s="466"/>
      <c r="K444" s="466"/>
      <c r="L444" s="466"/>
      <c r="M444" s="466"/>
      <c r="N444" s="467"/>
      <c r="O444" s="463" t="s">
        <v>43</v>
      </c>
      <c r="P444" s="464"/>
      <c r="Q444" s="464"/>
      <c r="R444" s="464"/>
      <c r="S444" s="464"/>
      <c r="T444" s="464"/>
      <c r="U444" s="465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66"/>
      <c r="B445" s="466"/>
      <c r="C445" s="466"/>
      <c r="D445" s="466"/>
      <c r="E445" s="466"/>
      <c r="F445" s="466"/>
      <c r="G445" s="466"/>
      <c r="H445" s="466"/>
      <c r="I445" s="466"/>
      <c r="J445" s="466"/>
      <c r="K445" s="466"/>
      <c r="L445" s="466"/>
      <c r="M445" s="466"/>
      <c r="N445" s="467"/>
      <c r="O445" s="463" t="s">
        <v>43</v>
      </c>
      <c r="P445" s="464"/>
      <c r="Q445" s="464"/>
      <c r="R445" s="464"/>
      <c r="S445" s="464"/>
      <c r="T445" s="464"/>
      <c r="U445" s="465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57" t="s">
        <v>647</v>
      </c>
      <c r="B446" s="457"/>
      <c r="C446" s="457"/>
      <c r="D446" s="457"/>
      <c r="E446" s="457"/>
      <c r="F446" s="457"/>
      <c r="G446" s="457"/>
      <c r="H446" s="457"/>
      <c r="I446" s="457"/>
      <c r="J446" s="457"/>
      <c r="K446" s="457"/>
      <c r="L446" s="457"/>
      <c r="M446" s="457"/>
      <c r="N446" s="457"/>
      <c r="O446" s="457"/>
      <c r="P446" s="457"/>
      <c r="Q446" s="457"/>
      <c r="R446" s="457"/>
      <c r="S446" s="457"/>
      <c r="T446" s="457"/>
      <c r="U446" s="457"/>
      <c r="V446" s="457"/>
      <c r="W446" s="457"/>
      <c r="X446" s="457"/>
      <c r="Y446" s="457"/>
      <c r="Z446" s="67"/>
      <c r="AA446" s="67"/>
    </row>
    <row r="447" spans="1:67" ht="27" customHeight="1" x14ac:dyDescent="0.25">
      <c r="A447" s="64" t="s">
        <v>648</v>
      </c>
      <c r="B447" s="64" t="s">
        <v>649</v>
      </c>
      <c r="C447" s="37">
        <v>4301170010</v>
      </c>
      <c r="D447" s="458">
        <v>4680115884090</v>
      </c>
      <c r="E447" s="458"/>
      <c r="F447" s="63">
        <v>0.11</v>
      </c>
      <c r="G447" s="38">
        <v>12</v>
      </c>
      <c r="H447" s="63">
        <v>1.32</v>
      </c>
      <c r="I447" s="63">
        <v>1.88</v>
      </c>
      <c r="J447" s="38">
        <v>200</v>
      </c>
      <c r="K447" s="38" t="s">
        <v>621</v>
      </c>
      <c r="L447" s="39" t="s">
        <v>620</v>
      </c>
      <c r="M447" s="39"/>
      <c r="N447" s="38">
        <v>150</v>
      </c>
      <c r="O447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60"/>
      <c r="Q447" s="460"/>
      <c r="R447" s="460"/>
      <c r="S447" s="461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6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466"/>
      <c r="B448" s="466"/>
      <c r="C448" s="466"/>
      <c r="D448" s="466"/>
      <c r="E448" s="466"/>
      <c r="F448" s="466"/>
      <c r="G448" s="466"/>
      <c r="H448" s="466"/>
      <c r="I448" s="466"/>
      <c r="J448" s="466"/>
      <c r="K448" s="466"/>
      <c r="L448" s="466"/>
      <c r="M448" s="466"/>
      <c r="N448" s="467"/>
      <c r="O448" s="463" t="s">
        <v>43</v>
      </c>
      <c r="P448" s="464"/>
      <c r="Q448" s="464"/>
      <c r="R448" s="464"/>
      <c r="S448" s="464"/>
      <c r="T448" s="464"/>
      <c r="U448" s="465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466"/>
      <c r="B449" s="466"/>
      <c r="C449" s="466"/>
      <c r="D449" s="466"/>
      <c r="E449" s="466"/>
      <c r="F449" s="466"/>
      <c r="G449" s="466"/>
      <c r="H449" s="466"/>
      <c r="I449" s="466"/>
      <c r="J449" s="466"/>
      <c r="K449" s="466"/>
      <c r="L449" s="466"/>
      <c r="M449" s="466"/>
      <c r="N449" s="467"/>
      <c r="O449" s="463" t="s">
        <v>43</v>
      </c>
      <c r="P449" s="464"/>
      <c r="Q449" s="464"/>
      <c r="R449" s="464"/>
      <c r="S449" s="464"/>
      <c r="T449" s="464"/>
      <c r="U449" s="465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4.25" customHeight="1" x14ac:dyDescent="0.25">
      <c r="A450" s="457" t="s">
        <v>650</v>
      </c>
      <c r="B450" s="457"/>
      <c r="C450" s="457"/>
      <c r="D450" s="457"/>
      <c r="E450" s="457"/>
      <c r="F450" s="457"/>
      <c r="G450" s="457"/>
      <c r="H450" s="457"/>
      <c r="I450" s="457"/>
      <c r="J450" s="457"/>
      <c r="K450" s="457"/>
      <c r="L450" s="457"/>
      <c r="M450" s="457"/>
      <c r="N450" s="457"/>
      <c r="O450" s="457"/>
      <c r="P450" s="457"/>
      <c r="Q450" s="457"/>
      <c r="R450" s="457"/>
      <c r="S450" s="457"/>
      <c r="T450" s="457"/>
      <c r="U450" s="457"/>
      <c r="V450" s="457"/>
      <c r="W450" s="457"/>
      <c r="X450" s="457"/>
      <c r="Y450" s="457"/>
      <c r="Z450" s="67"/>
      <c r="AA450" s="67"/>
    </row>
    <row r="451" spans="1:67" ht="27" customHeight="1" x14ac:dyDescent="0.25">
      <c r="A451" s="64" t="s">
        <v>651</v>
      </c>
      <c r="B451" s="64" t="s">
        <v>652</v>
      </c>
      <c r="C451" s="37">
        <v>4301040357</v>
      </c>
      <c r="D451" s="458">
        <v>4680115884564</v>
      </c>
      <c r="E451" s="458"/>
      <c r="F451" s="63">
        <v>0.15</v>
      </c>
      <c r="G451" s="38">
        <v>20</v>
      </c>
      <c r="H451" s="63">
        <v>3</v>
      </c>
      <c r="I451" s="63">
        <v>3.6</v>
      </c>
      <c r="J451" s="38">
        <v>200</v>
      </c>
      <c r="K451" s="38" t="s">
        <v>621</v>
      </c>
      <c r="L451" s="39" t="s">
        <v>620</v>
      </c>
      <c r="M451" s="39"/>
      <c r="N451" s="38">
        <v>60</v>
      </c>
      <c r="O451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60"/>
      <c r="Q451" s="460"/>
      <c r="R451" s="460"/>
      <c r="S451" s="461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IFERROR(IF(X451=0,"",ROUNDUP(X451/H451,0)*0.00627),"")</f>
        <v/>
      </c>
      <c r="Z451" s="69" t="s">
        <v>48</v>
      </c>
      <c r="AA451" s="70" t="s">
        <v>48</v>
      </c>
      <c r="AE451" s="80"/>
      <c r="BB451" s="33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x14ac:dyDescent="0.2">
      <c r="A452" s="466"/>
      <c r="B452" s="466"/>
      <c r="C452" s="466"/>
      <c r="D452" s="466"/>
      <c r="E452" s="466"/>
      <c r="F452" s="466"/>
      <c r="G452" s="466"/>
      <c r="H452" s="466"/>
      <c r="I452" s="466"/>
      <c r="J452" s="466"/>
      <c r="K452" s="466"/>
      <c r="L452" s="466"/>
      <c r="M452" s="466"/>
      <c r="N452" s="467"/>
      <c r="O452" s="463" t="s">
        <v>43</v>
      </c>
      <c r="P452" s="464"/>
      <c r="Q452" s="464"/>
      <c r="R452" s="464"/>
      <c r="S452" s="464"/>
      <c r="T452" s="464"/>
      <c r="U452" s="465"/>
      <c r="V452" s="43" t="s">
        <v>42</v>
      </c>
      <c r="W452" s="44">
        <f>IFERROR(W451/H451,"0")</f>
        <v>0</v>
      </c>
      <c r="X452" s="44">
        <f>IFERROR(X451/H451,"0")</f>
        <v>0</v>
      </c>
      <c r="Y452" s="44">
        <f>IFERROR(IF(Y451="",0,Y451),"0")</f>
        <v>0</v>
      </c>
      <c r="Z452" s="68"/>
      <c r="AA452" s="68"/>
    </row>
    <row r="453" spans="1:67" x14ac:dyDescent="0.2">
      <c r="A453" s="466"/>
      <c r="B453" s="466"/>
      <c r="C453" s="466"/>
      <c r="D453" s="466"/>
      <c r="E453" s="466"/>
      <c r="F453" s="466"/>
      <c r="G453" s="466"/>
      <c r="H453" s="466"/>
      <c r="I453" s="466"/>
      <c r="J453" s="466"/>
      <c r="K453" s="466"/>
      <c r="L453" s="466"/>
      <c r="M453" s="466"/>
      <c r="N453" s="467"/>
      <c r="O453" s="463" t="s">
        <v>43</v>
      </c>
      <c r="P453" s="464"/>
      <c r="Q453" s="464"/>
      <c r="R453" s="464"/>
      <c r="S453" s="464"/>
      <c r="T453" s="464"/>
      <c r="U453" s="465"/>
      <c r="V453" s="43" t="s">
        <v>0</v>
      </c>
      <c r="W453" s="44">
        <f>IFERROR(SUM(W451:W451),"0")</f>
        <v>0</v>
      </c>
      <c r="X453" s="44">
        <f>IFERROR(SUM(X451:X451),"0")</f>
        <v>0</v>
      </c>
      <c r="Y453" s="43"/>
      <c r="Z453" s="68"/>
      <c r="AA453" s="68"/>
    </row>
    <row r="454" spans="1:67" ht="16.5" customHeight="1" x14ac:dyDescent="0.25">
      <c r="A454" s="456" t="s">
        <v>653</v>
      </c>
      <c r="B454" s="456"/>
      <c r="C454" s="456"/>
      <c r="D454" s="456"/>
      <c r="E454" s="456"/>
      <c r="F454" s="456"/>
      <c r="G454" s="456"/>
      <c r="H454" s="456"/>
      <c r="I454" s="456"/>
      <c r="J454" s="456"/>
      <c r="K454" s="456"/>
      <c r="L454" s="456"/>
      <c r="M454" s="456"/>
      <c r="N454" s="456"/>
      <c r="O454" s="456"/>
      <c r="P454" s="456"/>
      <c r="Q454" s="456"/>
      <c r="R454" s="456"/>
      <c r="S454" s="456"/>
      <c r="T454" s="456"/>
      <c r="U454" s="456"/>
      <c r="V454" s="456"/>
      <c r="W454" s="456"/>
      <c r="X454" s="456"/>
      <c r="Y454" s="456"/>
      <c r="Z454" s="66"/>
      <c r="AA454" s="66"/>
    </row>
    <row r="455" spans="1:67" ht="14.25" customHeight="1" x14ac:dyDescent="0.25">
      <c r="A455" s="457" t="s">
        <v>77</v>
      </c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7"/>
      <c r="M455" s="457"/>
      <c r="N455" s="457"/>
      <c r="O455" s="457"/>
      <c r="P455" s="457"/>
      <c r="Q455" s="457"/>
      <c r="R455" s="457"/>
      <c r="S455" s="457"/>
      <c r="T455" s="457"/>
      <c r="U455" s="457"/>
      <c r="V455" s="457"/>
      <c r="W455" s="457"/>
      <c r="X455" s="457"/>
      <c r="Y455" s="457"/>
      <c r="Z455" s="67"/>
      <c r="AA455" s="67"/>
    </row>
    <row r="456" spans="1:67" ht="27" customHeight="1" x14ac:dyDescent="0.25">
      <c r="A456" s="64" t="s">
        <v>654</v>
      </c>
      <c r="B456" s="64" t="s">
        <v>655</v>
      </c>
      <c r="C456" s="37">
        <v>4301031294</v>
      </c>
      <c r="D456" s="458">
        <v>4680115885189</v>
      </c>
      <c r="E456" s="458"/>
      <c r="F456" s="63">
        <v>0.2</v>
      </c>
      <c r="G456" s="38">
        <v>6</v>
      </c>
      <c r="H456" s="63">
        <v>1.2</v>
      </c>
      <c r="I456" s="63">
        <v>1.3720000000000001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60"/>
      <c r="Q456" s="460"/>
      <c r="R456" s="460"/>
      <c r="S456" s="461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656</v>
      </c>
      <c r="B457" s="64" t="s">
        <v>657</v>
      </c>
      <c r="C457" s="37">
        <v>4301031293</v>
      </c>
      <c r="D457" s="458">
        <v>4680115885172</v>
      </c>
      <c r="E457" s="458"/>
      <c r="F457" s="63">
        <v>0.2</v>
      </c>
      <c r="G457" s="38">
        <v>6</v>
      </c>
      <c r="H457" s="63">
        <v>1.2</v>
      </c>
      <c r="I457" s="63">
        <v>1.3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60"/>
      <c r="Q457" s="460"/>
      <c r="R457" s="460"/>
      <c r="S457" s="461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658</v>
      </c>
      <c r="B458" s="64" t="s">
        <v>659</v>
      </c>
      <c r="C458" s="37">
        <v>4301031291</v>
      </c>
      <c r="D458" s="458">
        <v>4680115885110</v>
      </c>
      <c r="E458" s="458"/>
      <c r="F458" s="63">
        <v>0.2</v>
      </c>
      <c r="G458" s="38">
        <v>6</v>
      </c>
      <c r="H458" s="63">
        <v>1.2</v>
      </c>
      <c r="I458" s="63">
        <v>2.02</v>
      </c>
      <c r="J458" s="38">
        <v>234</v>
      </c>
      <c r="K458" s="38" t="s">
        <v>84</v>
      </c>
      <c r="L458" s="39" t="s">
        <v>80</v>
      </c>
      <c r="M458" s="39"/>
      <c r="N458" s="38">
        <v>35</v>
      </c>
      <c r="O458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60"/>
      <c r="Q458" s="460"/>
      <c r="R458" s="460"/>
      <c r="S458" s="461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x14ac:dyDescent="0.2">
      <c r="A459" s="466"/>
      <c r="B459" s="466"/>
      <c r="C459" s="466"/>
      <c r="D459" s="466"/>
      <c r="E459" s="466"/>
      <c r="F459" s="466"/>
      <c r="G459" s="466"/>
      <c r="H459" s="466"/>
      <c r="I459" s="466"/>
      <c r="J459" s="466"/>
      <c r="K459" s="466"/>
      <c r="L459" s="466"/>
      <c r="M459" s="466"/>
      <c r="N459" s="467"/>
      <c r="O459" s="463" t="s">
        <v>43</v>
      </c>
      <c r="P459" s="464"/>
      <c r="Q459" s="464"/>
      <c r="R459" s="464"/>
      <c r="S459" s="464"/>
      <c r="T459" s="464"/>
      <c r="U459" s="465"/>
      <c r="V459" s="43" t="s">
        <v>42</v>
      </c>
      <c r="W459" s="44">
        <f>IFERROR(W456/H456,"0")+IFERROR(W457/H457,"0")+IFERROR(W458/H458,"0")</f>
        <v>0</v>
      </c>
      <c r="X459" s="44">
        <f>IFERROR(X456/H456,"0")+IFERROR(X457/H457,"0")+IFERROR(X458/H458,"0")</f>
        <v>0</v>
      </c>
      <c r="Y459" s="44">
        <f>IFERROR(IF(Y456="",0,Y456),"0")+IFERROR(IF(Y457="",0,Y457),"0")+IFERROR(IF(Y458="",0,Y458),"0")</f>
        <v>0</v>
      </c>
      <c r="Z459" s="68"/>
      <c r="AA459" s="68"/>
    </row>
    <row r="460" spans="1:67" x14ac:dyDescent="0.2">
      <c r="A460" s="466"/>
      <c r="B460" s="466"/>
      <c r="C460" s="466"/>
      <c r="D460" s="466"/>
      <c r="E460" s="466"/>
      <c r="F460" s="466"/>
      <c r="G460" s="466"/>
      <c r="H460" s="466"/>
      <c r="I460" s="466"/>
      <c r="J460" s="466"/>
      <c r="K460" s="466"/>
      <c r="L460" s="466"/>
      <c r="M460" s="466"/>
      <c r="N460" s="467"/>
      <c r="O460" s="463" t="s">
        <v>43</v>
      </c>
      <c r="P460" s="464"/>
      <c r="Q460" s="464"/>
      <c r="R460" s="464"/>
      <c r="S460" s="464"/>
      <c r="T460" s="464"/>
      <c r="U460" s="465"/>
      <c r="V460" s="43" t="s">
        <v>0</v>
      </c>
      <c r="W460" s="44">
        <f>IFERROR(SUM(W456:W458),"0")</f>
        <v>0</v>
      </c>
      <c r="X460" s="44">
        <f>IFERROR(SUM(X456:X458),"0")</f>
        <v>0</v>
      </c>
      <c r="Y460" s="43"/>
      <c r="Z460" s="68"/>
      <c r="AA460" s="68"/>
    </row>
    <row r="461" spans="1:67" ht="16.5" customHeight="1" x14ac:dyDescent="0.25">
      <c r="A461" s="456" t="s">
        <v>660</v>
      </c>
      <c r="B461" s="456"/>
      <c r="C461" s="456"/>
      <c r="D461" s="456"/>
      <c r="E461" s="456"/>
      <c r="F461" s="456"/>
      <c r="G461" s="456"/>
      <c r="H461" s="456"/>
      <c r="I461" s="456"/>
      <c r="J461" s="456"/>
      <c r="K461" s="456"/>
      <c r="L461" s="456"/>
      <c r="M461" s="456"/>
      <c r="N461" s="456"/>
      <c r="O461" s="456"/>
      <c r="P461" s="456"/>
      <c r="Q461" s="456"/>
      <c r="R461" s="456"/>
      <c r="S461" s="456"/>
      <c r="T461" s="456"/>
      <c r="U461" s="456"/>
      <c r="V461" s="456"/>
      <c r="W461" s="456"/>
      <c r="X461" s="456"/>
      <c r="Y461" s="456"/>
      <c r="Z461" s="66"/>
      <c r="AA461" s="66"/>
    </row>
    <row r="462" spans="1:67" ht="14.25" customHeight="1" x14ac:dyDescent="0.25">
      <c r="A462" s="457" t="s">
        <v>77</v>
      </c>
      <c r="B462" s="457"/>
      <c r="C462" s="457"/>
      <c r="D462" s="457"/>
      <c r="E462" s="457"/>
      <c r="F462" s="457"/>
      <c r="G462" s="457"/>
      <c r="H462" s="457"/>
      <c r="I462" s="457"/>
      <c r="J462" s="457"/>
      <c r="K462" s="457"/>
      <c r="L462" s="457"/>
      <c r="M462" s="457"/>
      <c r="N462" s="457"/>
      <c r="O462" s="457"/>
      <c r="P462" s="457"/>
      <c r="Q462" s="457"/>
      <c r="R462" s="457"/>
      <c r="S462" s="457"/>
      <c r="T462" s="457"/>
      <c r="U462" s="457"/>
      <c r="V462" s="457"/>
      <c r="W462" s="457"/>
      <c r="X462" s="457"/>
      <c r="Y462" s="457"/>
      <c r="Z462" s="67"/>
      <c r="AA462" s="67"/>
    </row>
    <row r="463" spans="1:67" ht="27" customHeight="1" x14ac:dyDescent="0.25">
      <c r="A463" s="64" t="s">
        <v>661</v>
      </c>
      <c r="B463" s="64" t="s">
        <v>662</v>
      </c>
      <c r="C463" s="37">
        <v>4301031261</v>
      </c>
      <c r="D463" s="458">
        <v>4680115885103</v>
      </c>
      <c r="E463" s="458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7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60"/>
      <c r="Q463" s="460"/>
      <c r="R463" s="460"/>
      <c r="S463" s="461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1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66"/>
      <c r="B464" s="466"/>
      <c r="C464" s="466"/>
      <c r="D464" s="466"/>
      <c r="E464" s="466"/>
      <c r="F464" s="466"/>
      <c r="G464" s="466"/>
      <c r="H464" s="466"/>
      <c r="I464" s="466"/>
      <c r="J464" s="466"/>
      <c r="K464" s="466"/>
      <c r="L464" s="466"/>
      <c r="M464" s="466"/>
      <c r="N464" s="467"/>
      <c r="O464" s="463" t="s">
        <v>43</v>
      </c>
      <c r="P464" s="464"/>
      <c r="Q464" s="464"/>
      <c r="R464" s="464"/>
      <c r="S464" s="464"/>
      <c r="T464" s="464"/>
      <c r="U464" s="465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x14ac:dyDescent="0.2">
      <c r="A465" s="466"/>
      <c r="B465" s="466"/>
      <c r="C465" s="466"/>
      <c r="D465" s="466"/>
      <c r="E465" s="466"/>
      <c r="F465" s="466"/>
      <c r="G465" s="466"/>
      <c r="H465" s="466"/>
      <c r="I465" s="466"/>
      <c r="J465" s="466"/>
      <c r="K465" s="466"/>
      <c r="L465" s="466"/>
      <c r="M465" s="466"/>
      <c r="N465" s="467"/>
      <c r="O465" s="463" t="s">
        <v>43</v>
      </c>
      <c r="P465" s="464"/>
      <c r="Q465" s="464"/>
      <c r="R465" s="464"/>
      <c r="S465" s="464"/>
      <c r="T465" s="464"/>
      <c r="U465" s="465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14.25" customHeight="1" x14ac:dyDescent="0.25">
      <c r="A466" s="457" t="s">
        <v>217</v>
      </c>
      <c r="B466" s="457"/>
      <c r="C466" s="457"/>
      <c r="D466" s="457"/>
      <c r="E466" s="457"/>
      <c r="F466" s="457"/>
      <c r="G466" s="457"/>
      <c r="H466" s="457"/>
      <c r="I466" s="457"/>
      <c r="J466" s="457"/>
      <c r="K466" s="457"/>
      <c r="L466" s="457"/>
      <c r="M466" s="457"/>
      <c r="N466" s="457"/>
      <c r="O466" s="457"/>
      <c r="P466" s="457"/>
      <c r="Q466" s="457"/>
      <c r="R466" s="457"/>
      <c r="S466" s="457"/>
      <c r="T466" s="457"/>
      <c r="U466" s="457"/>
      <c r="V466" s="457"/>
      <c r="W466" s="457"/>
      <c r="X466" s="457"/>
      <c r="Y466" s="457"/>
      <c r="Z466" s="67"/>
      <c r="AA466" s="67"/>
    </row>
    <row r="467" spans="1:67" ht="27" customHeight="1" x14ac:dyDescent="0.25">
      <c r="A467" s="64" t="s">
        <v>663</v>
      </c>
      <c r="B467" s="64" t="s">
        <v>664</v>
      </c>
      <c r="C467" s="37">
        <v>4301060412</v>
      </c>
      <c r="D467" s="458">
        <v>4680115885509</v>
      </c>
      <c r="E467" s="458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727" t="s">
        <v>665</v>
      </c>
      <c r="P467" s="460"/>
      <c r="Q467" s="460"/>
      <c r="R467" s="460"/>
      <c r="S467" s="461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387</v>
      </c>
      <c r="AE467" s="80"/>
      <c r="BB467" s="342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66"/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7"/>
      <c r="O468" s="463" t="s">
        <v>43</v>
      </c>
      <c r="P468" s="464"/>
      <c r="Q468" s="464"/>
      <c r="R468" s="464"/>
      <c r="S468" s="464"/>
      <c r="T468" s="464"/>
      <c r="U468" s="465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66"/>
      <c r="B469" s="466"/>
      <c r="C469" s="466"/>
      <c r="D469" s="466"/>
      <c r="E469" s="466"/>
      <c r="F469" s="466"/>
      <c r="G469" s="466"/>
      <c r="H469" s="466"/>
      <c r="I469" s="466"/>
      <c r="J469" s="466"/>
      <c r="K469" s="466"/>
      <c r="L469" s="466"/>
      <c r="M469" s="466"/>
      <c r="N469" s="467"/>
      <c r="O469" s="463" t="s">
        <v>43</v>
      </c>
      <c r="P469" s="464"/>
      <c r="Q469" s="464"/>
      <c r="R469" s="464"/>
      <c r="S469" s="464"/>
      <c r="T469" s="464"/>
      <c r="U469" s="465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55" t="s">
        <v>666</v>
      </c>
      <c r="B470" s="455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55"/>
      <c r="AA470" s="55"/>
    </row>
    <row r="471" spans="1:67" ht="16.5" customHeight="1" x14ac:dyDescent="0.25">
      <c r="A471" s="456" t="s">
        <v>666</v>
      </c>
      <c r="B471" s="456"/>
      <c r="C471" s="456"/>
      <c r="D471" s="456"/>
      <c r="E471" s="456"/>
      <c r="F471" s="456"/>
      <c r="G471" s="456"/>
      <c r="H471" s="456"/>
      <c r="I471" s="456"/>
      <c r="J471" s="456"/>
      <c r="K471" s="456"/>
      <c r="L471" s="456"/>
      <c r="M471" s="456"/>
      <c r="N471" s="456"/>
      <c r="O471" s="456"/>
      <c r="P471" s="456"/>
      <c r="Q471" s="456"/>
      <c r="R471" s="456"/>
      <c r="S471" s="456"/>
      <c r="T471" s="456"/>
      <c r="U471" s="456"/>
      <c r="V471" s="456"/>
      <c r="W471" s="456"/>
      <c r="X471" s="456"/>
      <c r="Y471" s="456"/>
      <c r="Z471" s="66"/>
      <c r="AA471" s="66"/>
    </row>
    <row r="472" spans="1:67" ht="14.25" customHeight="1" x14ac:dyDescent="0.25">
      <c r="A472" s="457" t="s">
        <v>118</v>
      </c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7"/>
      <c r="O472" s="457"/>
      <c r="P472" s="457"/>
      <c r="Q472" s="457"/>
      <c r="R472" s="457"/>
      <c r="S472" s="457"/>
      <c r="T472" s="457"/>
      <c r="U472" s="457"/>
      <c r="V472" s="457"/>
      <c r="W472" s="457"/>
      <c r="X472" s="457"/>
      <c r="Y472" s="457"/>
      <c r="Z472" s="67"/>
      <c r="AA472" s="67"/>
    </row>
    <row r="473" spans="1:67" ht="27" customHeight="1" x14ac:dyDescent="0.25">
      <c r="A473" s="64" t="s">
        <v>667</v>
      </c>
      <c r="B473" s="64" t="s">
        <v>668</v>
      </c>
      <c r="C473" s="37">
        <v>4301011795</v>
      </c>
      <c r="D473" s="458">
        <v>4607091389067</v>
      </c>
      <c r="E473" s="458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60"/>
      <c r="Q473" s="460"/>
      <c r="R473" s="460"/>
      <c r="S473" s="461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4" si="91">IFERROR(IF(W473="",0,CEILING((W473/$H473),1)*$H473),"")</f>
        <v>0</v>
      </c>
      <c r="Y473" s="42" t="str">
        <f t="shared" ref="Y473:Y479" si="92">IFERROR(IF(X473=0,"",ROUNDUP(X473/H473,0)*0.01196),"")</f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ref="BL473:BL484" si="93">IFERROR(W473*I473/H473,"0")</f>
        <v>0</v>
      </c>
      <c r="BM473" s="80">
        <f t="shared" ref="BM473:BM484" si="94">IFERROR(X473*I473/H473,"0")</f>
        <v>0</v>
      </c>
      <c r="BN473" s="80">
        <f t="shared" ref="BN473:BN484" si="95">IFERROR(1/J473*(W473/H473),"0")</f>
        <v>0</v>
      </c>
      <c r="BO473" s="80">
        <f t="shared" ref="BO473:BO484" si="96">IFERROR(1/J473*(X473/H473),"0")</f>
        <v>0</v>
      </c>
    </row>
    <row r="474" spans="1:67" ht="27" customHeight="1" x14ac:dyDescent="0.25">
      <c r="A474" s="64" t="s">
        <v>669</v>
      </c>
      <c r="B474" s="64" t="s">
        <v>670</v>
      </c>
      <c r="C474" s="37">
        <v>4301011376</v>
      </c>
      <c r="D474" s="458">
        <v>4680115885226</v>
      </c>
      <c r="E474" s="458"/>
      <c r="F474" s="63">
        <v>0.85</v>
      </c>
      <c r="G474" s="38">
        <v>6</v>
      </c>
      <c r="H474" s="63">
        <v>5.0999999999999996</v>
      </c>
      <c r="I474" s="63">
        <v>5.46</v>
      </c>
      <c r="J474" s="38">
        <v>104</v>
      </c>
      <c r="K474" s="38" t="s">
        <v>114</v>
      </c>
      <c r="L474" s="39" t="s">
        <v>133</v>
      </c>
      <c r="M474" s="39"/>
      <c r="N474" s="38">
        <v>60</v>
      </c>
      <c r="O474" s="7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60"/>
      <c r="Q474" s="460"/>
      <c r="R474" s="460"/>
      <c r="S474" s="461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91"/>
        <v>0</v>
      </c>
      <c r="Y474" s="42" t="str">
        <f t="shared" si="92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93"/>
        <v>0</v>
      </c>
      <c r="BM474" s="80">
        <f t="shared" si="94"/>
        <v>0</v>
      </c>
      <c r="BN474" s="80">
        <f t="shared" si="95"/>
        <v>0</v>
      </c>
      <c r="BO474" s="80">
        <f t="shared" si="96"/>
        <v>0</v>
      </c>
    </row>
    <row r="475" spans="1:67" ht="27" customHeight="1" x14ac:dyDescent="0.25">
      <c r="A475" s="64" t="s">
        <v>671</v>
      </c>
      <c r="B475" s="64" t="s">
        <v>672</v>
      </c>
      <c r="C475" s="37">
        <v>4301011779</v>
      </c>
      <c r="D475" s="458">
        <v>4607091383522</v>
      </c>
      <c r="E475" s="45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60"/>
      <c r="Q475" s="460"/>
      <c r="R475" s="460"/>
      <c r="S475" s="46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91"/>
        <v>0</v>
      </c>
      <c r="Y475" s="42" t="str">
        <f t="shared" si="92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93"/>
        <v>0</v>
      </c>
      <c r="BM475" s="80">
        <f t="shared" si="94"/>
        <v>0</v>
      </c>
      <c r="BN475" s="80">
        <f t="shared" si="95"/>
        <v>0</v>
      </c>
      <c r="BO475" s="80">
        <f t="shared" si="96"/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4301011785</v>
      </c>
      <c r="D476" s="458">
        <v>4607091384437</v>
      </c>
      <c r="E476" s="458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73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60"/>
      <c r="Q476" s="460"/>
      <c r="R476" s="460"/>
      <c r="S476" s="46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16.5" customHeight="1" x14ac:dyDescent="0.25">
      <c r="A477" s="64" t="s">
        <v>675</v>
      </c>
      <c r="B477" s="64" t="s">
        <v>676</v>
      </c>
      <c r="C477" s="37">
        <v>4301011774</v>
      </c>
      <c r="D477" s="458">
        <v>4680115884502</v>
      </c>
      <c r="E477" s="458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7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60"/>
      <c r="Q477" s="460"/>
      <c r="R477" s="460"/>
      <c r="S477" s="46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customHeight="1" x14ac:dyDescent="0.25">
      <c r="A478" s="64" t="s">
        <v>677</v>
      </c>
      <c r="B478" s="64" t="s">
        <v>678</v>
      </c>
      <c r="C478" s="37">
        <v>4301011771</v>
      </c>
      <c r="D478" s="458">
        <v>4607091389104</v>
      </c>
      <c r="E478" s="45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7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60"/>
      <c r="Q478" s="460"/>
      <c r="R478" s="460"/>
      <c r="S478" s="46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customHeight="1" x14ac:dyDescent="0.25">
      <c r="A479" s="64" t="s">
        <v>679</v>
      </c>
      <c r="B479" s="64" t="s">
        <v>680</v>
      </c>
      <c r="C479" s="37">
        <v>4301011799</v>
      </c>
      <c r="D479" s="458">
        <v>4680115884519</v>
      </c>
      <c r="E479" s="458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133</v>
      </c>
      <c r="M479" s="39"/>
      <c r="N479" s="38">
        <v>60</v>
      </c>
      <c r="O479" s="7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60"/>
      <c r="Q479" s="460"/>
      <c r="R479" s="460"/>
      <c r="S479" s="46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customHeight="1" x14ac:dyDescent="0.25">
      <c r="A480" s="64" t="s">
        <v>681</v>
      </c>
      <c r="B480" s="64" t="s">
        <v>682</v>
      </c>
      <c r="C480" s="37">
        <v>4301011778</v>
      </c>
      <c r="D480" s="458">
        <v>4680115880603</v>
      </c>
      <c r="E480" s="458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7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60"/>
      <c r="Q480" s="460"/>
      <c r="R480" s="460"/>
      <c r="S480" s="46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27" customHeight="1" x14ac:dyDescent="0.25">
      <c r="A481" s="64" t="s">
        <v>683</v>
      </c>
      <c r="B481" s="64" t="s">
        <v>684</v>
      </c>
      <c r="C481" s="37">
        <v>4301011775</v>
      </c>
      <c r="D481" s="458">
        <v>4607091389999</v>
      </c>
      <c r="E481" s="458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7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60"/>
      <c r="Q481" s="460"/>
      <c r="R481" s="460"/>
      <c r="S481" s="46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4301011770</v>
      </c>
      <c r="D482" s="458">
        <v>4680115882782</v>
      </c>
      <c r="E482" s="458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73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60"/>
      <c r="Q482" s="460"/>
      <c r="R482" s="460"/>
      <c r="S482" s="46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4301011190</v>
      </c>
      <c r="D483" s="458">
        <v>4607091389098</v>
      </c>
      <c r="E483" s="458"/>
      <c r="F483" s="63">
        <v>0.4</v>
      </c>
      <c r="G483" s="38">
        <v>6</v>
      </c>
      <c r="H483" s="63">
        <v>2.4</v>
      </c>
      <c r="I483" s="63">
        <v>2.6</v>
      </c>
      <c r="J483" s="38">
        <v>156</v>
      </c>
      <c r="K483" s="38" t="s">
        <v>81</v>
      </c>
      <c r="L483" s="39" t="s">
        <v>133</v>
      </c>
      <c r="M483" s="39"/>
      <c r="N483" s="38">
        <v>50</v>
      </c>
      <c r="O483" s="7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60"/>
      <c r="Q483" s="460"/>
      <c r="R483" s="460"/>
      <c r="S483" s="461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4301011784</v>
      </c>
      <c r="D484" s="458">
        <v>4607091389982</v>
      </c>
      <c r="E484" s="458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113</v>
      </c>
      <c r="M484" s="39"/>
      <c r="N484" s="38">
        <v>60</v>
      </c>
      <c r="O484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60"/>
      <c r="Q484" s="460"/>
      <c r="R484" s="460"/>
      <c r="S484" s="461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x14ac:dyDescent="0.2">
      <c r="A485" s="466"/>
      <c r="B485" s="466"/>
      <c r="C485" s="466"/>
      <c r="D485" s="466"/>
      <c r="E485" s="466"/>
      <c r="F485" s="466"/>
      <c r="G485" s="466"/>
      <c r="H485" s="466"/>
      <c r="I485" s="466"/>
      <c r="J485" s="466"/>
      <c r="K485" s="466"/>
      <c r="L485" s="466"/>
      <c r="M485" s="466"/>
      <c r="N485" s="467"/>
      <c r="O485" s="463" t="s">
        <v>43</v>
      </c>
      <c r="P485" s="464"/>
      <c r="Q485" s="464"/>
      <c r="R485" s="464"/>
      <c r="S485" s="464"/>
      <c r="T485" s="464"/>
      <c r="U485" s="465"/>
      <c r="V485" s="43" t="s">
        <v>42</v>
      </c>
      <c r="W485" s="44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44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466"/>
      <c r="B486" s="466"/>
      <c r="C486" s="466"/>
      <c r="D486" s="466"/>
      <c r="E486" s="466"/>
      <c r="F486" s="466"/>
      <c r="G486" s="466"/>
      <c r="H486" s="466"/>
      <c r="I486" s="466"/>
      <c r="J486" s="466"/>
      <c r="K486" s="466"/>
      <c r="L486" s="466"/>
      <c r="M486" s="466"/>
      <c r="N486" s="467"/>
      <c r="O486" s="463" t="s">
        <v>43</v>
      </c>
      <c r="P486" s="464"/>
      <c r="Q486" s="464"/>
      <c r="R486" s="464"/>
      <c r="S486" s="464"/>
      <c r="T486" s="464"/>
      <c r="U486" s="465"/>
      <c r="V486" s="43" t="s">
        <v>0</v>
      </c>
      <c r="W486" s="44">
        <f>IFERROR(SUM(W473:W484),"0")</f>
        <v>0</v>
      </c>
      <c r="X486" s="44">
        <f>IFERROR(SUM(X473:X484),"0")</f>
        <v>0</v>
      </c>
      <c r="Y486" s="43"/>
      <c r="Z486" s="68"/>
      <c r="AA486" s="68"/>
    </row>
    <row r="487" spans="1:67" ht="14.25" customHeight="1" x14ac:dyDescent="0.25">
      <c r="A487" s="457" t="s">
        <v>110</v>
      </c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7"/>
      <c r="P487" s="457"/>
      <c r="Q487" s="457"/>
      <c r="R487" s="457"/>
      <c r="S487" s="457"/>
      <c r="T487" s="457"/>
      <c r="U487" s="457"/>
      <c r="V487" s="457"/>
      <c r="W487" s="457"/>
      <c r="X487" s="457"/>
      <c r="Y487" s="457"/>
      <c r="Z487" s="67"/>
      <c r="AA487" s="67"/>
    </row>
    <row r="488" spans="1:67" ht="16.5" customHeight="1" x14ac:dyDescent="0.25">
      <c r="A488" s="64" t="s">
        <v>691</v>
      </c>
      <c r="B488" s="64" t="s">
        <v>692</v>
      </c>
      <c r="C488" s="37">
        <v>4301020222</v>
      </c>
      <c r="D488" s="458">
        <v>4607091388930</v>
      </c>
      <c r="E488" s="458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114</v>
      </c>
      <c r="L488" s="39" t="s">
        <v>113</v>
      </c>
      <c r="M488" s="39"/>
      <c r="N488" s="38">
        <v>55</v>
      </c>
      <c r="O488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60"/>
      <c r="Q488" s="460"/>
      <c r="R488" s="460"/>
      <c r="S488" s="461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80"/>
      <c r="BB488" s="355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693</v>
      </c>
      <c r="B489" s="64" t="s">
        <v>694</v>
      </c>
      <c r="C489" s="37">
        <v>4301020206</v>
      </c>
      <c r="D489" s="458">
        <v>4680115880054</v>
      </c>
      <c r="E489" s="458"/>
      <c r="F489" s="63">
        <v>0.6</v>
      </c>
      <c r="G489" s="38">
        <v>6</v>
      </c>
      <c r="H489" s="63">
        <v>3.6</v>
      </c>
      <c r="I489" s="63">
        <v>3.84</v>
      </c>
      <c r="J489" s="38">
        <v>120</v>
      </c>
      <c r="K489" s="38" t="s">
        <v>81</v>
      </c>
      <c r="L489" s="39" t="s">
        <v>113</v>
      </c>
      <c r="M489" s="39"/>
      <c r="N489" s="38">
        <v>55</v>
      </c>
      <c r="O489" s="7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60"/>
      <c r="Q489" s="460"/>
      <c r="R489" s="460"/>
      <c r="S489" s="461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IFERROR(IF(X489=0,"",ROUNDUP(X489/H489,0)*0.00937),"")</f>
        <v/>
      </c>
      <c r="Z489" s="69" t="s">
        <v>48</v>
      </c>
      <c r="AA489" s="70" t="s">
        <v>48</v>
      </c>
      <c r="AE489" s="80"/>
      <c r="BB489" s="356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x14ac:dyDescent="0.2">
      <c r="A490" s="466"/>
      <c r="B490" s="466"/>
      <c r="C490" s="466"/>
      <c r="D490" s="466"/>
      <c r="E490" s="466"/>
      <c r="F490" s="466"/>
      <c r="G490" s="466"/>
      <c r="H490" s="466"/>
      <c r="I490" s="466"/>
      <c r="J490" s="466"/>
      <c r="K490" s="466"/>
      <c r="L490" s="466"/>
      <c r="M490" s="466"/>
      <c r="N490" s="467"/>
      <c r="O490" s="463" t="s">
        <v>43</v>
      </c>
      <c r="P490" s="464"/>
      <c r="Q490" s="464"/>
      <c r="R490" s="464"/>
      <c r="S490" s="464"/>
      <c r="T490" s="464"/>
      <c r="U490" s="465"/>
      <c r="V490" s="43" t="s">
        <v>42</v>
      </c>
      <c r="W490" s="44">
        <f>IFERROR(W488/H488,"0")+IFERROR(W489/H489,"0")</f>
        <v>0</v>
      </c>
      <c r="X490" s="44">
        <f>IFERROR(X488/H488,"0")+IFERROR(X489/H489,"0")</f>
        <v>0</v>
      </c>
      <c r="Y490" s="44">
        <f>IFERROR(IF(Y488="",0,Y488),"0")+IFERROR(IF(Y489="",0,Y489),"0")</f>
        <v>0</v>
      </c>
      <c r="Z490" s="68"/>
      <c r="AA490" s="68"/>
    </row>
    <row r="491" spans="1:67" x14ac:dyDescent="0.2">
      <c r="A491" s="466"/>
      <c r="B491" s="466"/>
      <c r="C491" s="466"/>
      <c r="D491" s="466"/>
      <c r="E491" s="466"/>
      <c r="F491" s="466"/>
      <c r="G491" s="466"/>
      <c r="H491" s="466"/>
      <c r="I491" s="466"/>
      <c r="J491" s="466"/>
      <c r="K491" s="466"/>
      <c r="L491" s="466"/>
      <c r="M491" s="466"/>
      <c r="N491" s="467"/>
      <c r="O491" s="463" t="s">
        <v>43</v>
      </c>
      <c r="P491" s="464"/>
      <c r="Q491" s="464"/>
      <c r="R491" s="464"/>
      <c r="S491" s="464"/>
      <c r="T491" s="464"/>
      <c r="U491" s="465"/>
      <c r="V491" s="43" t="s">
        <v>0</v>
      </c>
      <c r="W491" s="44">
        <f>IFERROR(SUM(W488:W489),"0")</f>
        <v>0</v>
      </c>
      <c r="X491" s="44">
        <f>IFERROR(SUM(X488:X489),"0")</f>
        <v>0</v>
      </c>
      <c r="Y491" s="43"/>
      <c r="Z491" s="68"/>
      <c r="AA491" s="68"/>
    </row>
    <row r="492" spans="1:67" ht="14.25" customHeight="1" x14ac:dyDescent="0.25">
      <c r="A492" s="457" t="s">
        <v>77</v>
      </c>
      <c r="B492" s="457"/>
      <c r="C492" s="457"/>
      <c r="D492" s="457"/>
      <c r="E492" s="457"/>
      <c r="F492" s="457"/>
      <c r="G492" s="457"/>
      <c r="H492" s="457"/>
      <c r="I492" s="457"/>
      <c r="J492" s="457"/>
      <c r="K492" s="457"/>
      <c r="L492" s="457"/>
      <c r="M492" s="457"/>
      <c r="N492" s="457"/>
      <c r="O492" s="457"/>
      <c r="P492" s="457"/>
      <c r="Q492" s="457"/>
      <c r="R492" s="457"/>
      <c r="S492" s="457"/>
      <c r="T492" s="457"/>
      <c r="U492" s="457"/>
      <c r="V492" s="457"/>
      <c r="W492" s="457"/>
      <c r="X492" s="457"/>
      <c r="Y492" s="457"/>
      <c r="Z492" s="67"/>
      <c r="AA492" s="67"/>
    </row>
    <row r="493" spans="1:67" ht="27" customHeight="1" x14ac:dyDescent="0.25">
      <c r="A493" s="64" t="s">
        <v>695</v>
      </c>
      <c r="B493" s="64" t="s">
        <v>696</v>
      </c>
      <c r="C493" s="37">
        <v>4301031252</v>
      </c>
      <c r="D493" s="458">
        <v>4680115883116</v>
      </c>
      <c r="E493" s="45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113</v>
      </c>
      <c r="M493" s="39"/>
      <c r="N493" s="38">
        <v>60</v>
      </c>
      <c r="O493" s="7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60"/>
      <c r="Q493" s="460"/>
      <c r="R493" s="460"/>
      <c r="S493" s="461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498" si="97">IFERROR(IF(W493="",0,CEILING((W493/$H493),1)*$H493),"")</f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ref="BL493:BL498" si="98">IFERROR(W493*I493/H493,"0")</f>
        <v>0</v>
      </c>
      <c r="BM493" s="80">
        <f t="shared" ref="BM493:BM498" si="99">IFERROR(X493*I493/H493,"0")</f>
        <v>0</v>
      </c>
      <c r="BN493" s="80">
        <f t="shared" ref="BN493:BN498" si="100">IFERROR(1/J493*(W493/H493),"0")</f>
        <v>0</v>
      </c>
      <c r="BO493" s="80">
        <f t="shared" ref="BO493:BO498" si="101">IFERROR(1/J493*(X493/H493),"0")</f>
        <v>0</v>
      </c>
    </row>
    <row r="494" spans="1:67" ht="27" customHeight="1" x14ac:dyDescent="0.25">
      <c r="A494" s="64" t="s">
        <v>697</v>
      </c>
      <c r="B494" s="64" t="s">
        <v>698</v>
      </c>
      <c r="C494" s="37">
        <v>4301031248</v>
      </c>
      <c r="D494" s="458">
        <v>4680115883093</v>
      </c>
      <c r="E494" s="45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80</v>
      </c>
      <c r="M494" s="39"/>
      <c r="N494" s="38">
        <v>60</v>
      </c>
      <c r="O494" s="7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60"/>
      <c r="Q494" s="460"/>
      <c r="R494" s="460"/>
      <c r="S494" s="461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7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8"/>
        <v>0</v>
      </c>
      <c r="BM494" s="80">
        <f t="shared" si="99"/>
        <v>0</v>
      </c>
      <c r="BN494" s="80">
        <f t="shared" si="100"/>
        <v>0</v>
      </c>
      <c r="BO494" s="80">
        <f t="shared" si="101"/>
        <v>0</v>
      </c>
    </row>
    <row r="495" spans="1:67" ht="27" customHeight="1" x14ac:dyDescent="0.25">
      <c r="A495" s="64" t="s">
        <v>699</v>
      </c>
      <c r="B495" s="64" t="s">
        <v>700</v>
      </c>
      <c r="C495" s="37">
        <v>4301031250</v>
      </c>
      <c r="D495" s="458">
        <v>4680115883109</v>
      </c>
      <c r="E495" s="45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80</v>
      </c>
      <c r="M495" s="39"/>
      <c r="N495" s="38">
        <v>60</v>
      </c>
      <c r="O495" s="7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60"/>
      <c r="Q495" s="460"/>
      <c r="R495" s="460"/>
      <c r="S495" s="46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7"/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8"/>
        <v>0</v>
      </c>
      <c r="BM495" s="80">
        <f t="shared" si="99"/>
        <v>0</v>
      </c>
      <c r="BN495" s="80">
        <f t="shared" si="100"/>
        <v>0</v>
      </c>
      <c r="BO495" s="80">
        <f t="shared" si="101"/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4301031249</v>
      </c>
      <c r="D496" s="458">
        <v>4680115882072</v>
      </c>
      <c r="E496" s="458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81</v>
      </c>
      <c r="L496" s="39" t="s">
        <v>113</v>
      </c>
      <c r="M496" s="39"/>
      <c r="N496" s="38">
        <v>60</v>
      </c>
      <c r="O496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60"/>
      <c r="Q496" s="460"/>
      <c r="R496" s="460"/>
      <c r="S496" s="46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4301031251</v>
      </c>
      <c r="D497" s="458">
        <v>4680115882102</v>
      </c>
      <c r="E497" s="458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81</v>
      </c>
      <c r="L497" s="39" t="s">
        <v>80</v>
      </c>
      <c r="M497" s="39"/>
      <c r="N497" s="38">
        <v>60</v>
      </c>
      <c r="O497" s="7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60"/>
      <c r="Q497" s="460"/>
      <c r="R497" s="460"/>
      <c r="S497" s="461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4301031253</v>
      </c>
      <c r="D498" s="458">
        <v>4680115882096</v>
      </c>
      <c r="E498" s="458"/>
      <c r="F498" s="63">
        <v>0.6</v>
      </c>
      <c r="G498" s="38">
        <v>6</v>
      </c>
      <c r="H498" s="63">
        <v>3.6</v>
      </c>
      <c r="I498" s="63">
        <v>3.81</v>
      </c>
      <c r="J498" s="38">
        <v>120</v>
      </c>
      <c r="K498" s="38" t="s">
        <v>81</v>
      </c>
      <c r="L498" s="39" t="s">
        <v>80</v>
      </c>
      <c r="M498" s="39"/>
      <c r="N498" s="38">
        <v>60</v>
      </c>
      <c r="O498" s="7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60"/>
      <c r="Q498" s="460"/>
      <c r="R498" s="460"/>
      <c r="S498" s="46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x14ac:dyDescent="0.2">
      <c r="A499" s="466"/>
      <c r="B499" s="466"/>
      <c r="C499" s="466"/>
      <c r="D499" s="466"/>
      <c r="E499" s="466"/>
      <c r="F499" s="466"/>
      <c r="G499" s="466"/>
      <c r="H499" s="466"/>
      <c r="I499" s="466"/>
      <c r="J499" s="466"/>
      <c r="K499" s="466"/>
      <c r="L499" s="466"/>
      <c r="M499" s="466"/>
      <c r="N499" s="467"/>
      <c r="O499" s="463" t="s">
        <v>43</v>
      </c>
      <c r="P499" s="464"/>
      <c r="Q499" s="464"/>
      <c r="R499" s="464"/>
      <c r="S499" s="464"/>
      <c r="T499" s="464"/>
      <c r="U499" s="465"/>
      <c r="V499" s="43" t="s">
        <v>42</v>
      </c>
      <c r="W499" s="44">
        <f>IFERROR(W493/H493,"0")+IFERROR(W494/H494,"0")+IFERROR(W495/H495,"0")+IFERROR(W496/H496,"0")+IFERROR(W497/H497,"0")+IFERROR(W498/H498,"0")</f>
        <v>0</v>
      </c>
      <c r="X499" s="44">
        <f>IFERROR(X493/H493,"0")+IFERROR(X494/H494,"0")+IFERROR(X495/H495,"0")+IFERROR(X496/H496,"0")+IFERROR(X497/H497,"0")+IFERROR(X498/H498,"0")</f>
        <v>0</v>
      </c>
      <c r="Y499" s="44">
        <f>IFERROR(IF(Y493="",0,Y493),"0")+IFERROR(IF(Y494="",0,Y494),"0")+IFERROR(IF(Y495="",0,Y495),"0")+IFERROR(IF(Y496="",0,Y496),"0")+IFERROR(IF(Y497="",0,Y497),"0")+IFERROR(IF(Y498="",0,Y498),"0")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67" x14ac:dyDescent="0.2">
      <c r="A500" s="466"/>
      <c r="B500" s="466"/>
      <c r="C500" s="466"/>
      <c r="D500" s="466"/>
      <c r="E500" s="466"/>
      <c r="F500" s="466"/>
      <c r="G500" s="466"/>
      <c r="H500" s="466"/>
      <c r="I500" s="466"/>
      <c r="J500" s="466"/>
      <c r="K500" s="466"/>
      <c r="L500" s="466"/>
      <c r="M500" s="466"/>
      <c r="N500" s="467"/>
      <c r="O500" s="463" t="s">
        <v>43</v>
      </c>
      <c r="P500" s="464"/>
      <c r="Q500" s="464"/>
      <c r="R500" s="464"/>
      <c r="S500" s="464"/>
      <c r="T500" s="464"/>
      <c r="U500" s="465"/>
      <c r="V500" s="43" t="s">
        <v>0</v>
      </c>
      <c r="W500" s="44">
        <f>IFERROR(SUM(W493:W498),"0")</f>
        <v>0</v>
      </c>
      <c r="X500" s="44">
        <f>IFERROR(SUM(X493:X498),"0")</f>
        <v>0</v>
      </c>
      <c r="Y500" s="43"/>
      <c r="Z500" s="68"/>
      <c r="AA500" s="68"/>
    </row>
    <row r="501" spans="1:67" ht="14.25" customHeight="1" x14ac:dyDescent="0.25">
      <c r="A501" s="457" t="s">
        <v>85</v>
      </c>
      <c r="B501" s="457"/>
      <c r="C501" s="457"/>
      <c r="D501" s="457"/>
      <c r="E501" s="457"/>
      <c r="F501" s="457"/>
      <c r="G501" s="457"/>
      <c r="H501" s="457"/>
      <c r="I501" s="457"/>
      <c r="J501" s="457"/>
      <c r="K501" s="457"/>
      <c r="L501" s="457"/>
      <c r="M501" s="457"/>
      <c r="N501" s="457"/>
      <c r="O501" s="457"/>
      <c r="P501" s="457"/>
      <c r="Q501" s="457"/>
      <c r="R501" s="457"/>
      <c r="S501" s="457"/>
      <c r="T501" s="457"/>
      <c r="U501" s="457"/>
      <c r="V501" s="457"/>
      <c r="W501" s="457"/>
      <c r="X501" s="457"/>
      <c r="Y501" s="457"/>
      <c r="Z501" s="67"/>
      <c r="AA501" s="67"/>
    </row>
    <row r="502" spans="1:67" ht="16.5" customHeight="1" x14ac:dyDescent="0.25">
      <c r="A502" s="64" t="s">
        <v>707</v>
      </c>
      <c r="B502" s="64" t="s">
        <v>708</v>
      </c>
      <c r="C502" s="37">
        <v>4301051230</v>
      </c>
      <c r="D502" s="458">
        <v>4607091383409</v>
      </c>
      <c r="E502" s="458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114</v>
      </c>
      <c r="L502" s="39" t="s">
        <v>80</v>
      </c>
      <c r="M502" s="39"/>
      <c r="N502" s="38">
        <v>45</v>
      </c>
      <c r="O502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60"/>
      <c r="Q502" s="460"/>
      <c r="R502" s="460"/>
      <c r="S502" s="461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16.5" customHeight="1" x14ac:dyDescent="0.25">
      <c r="A503" s="64" t="s">
        <v>709</v>
      </c>
      <c r="B503" s="64" t="s">
        <v>710</v>
      </c>
      <c r="C503" s="37">
        <v>4301051231</v>
      </c>
      <c r="D503" s="458">
        <v>4607091383416</v>
      </c>
      <c r="E503" s="458"/>
      <c r="F503" s="63">
        <v>1.3</v>
      </c>
      <c r="G503" s="38">
        <v>6</v>
      </c>
      <c r="H503" s="63">
        <v>7.8</v>
      </c>
      <c r="I503" s="63">
        <v>8.3460000000000001</v>
      </c>
      <c r="J503" s="38">
        <v>56</v>
      </c>
      <c r="K503" s="38" t="s">
        <v>114</v>
      </c>
      <c r="L503" s="39" t="s">
        <v>80</v>
      </c>
      <c r="M503" s="39"/>
      <c r="N503" s="38">
        <v>45</v>
      </c>
      <c r="O503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60"/>
      <c r="Q503" s="460"/>
      <c r="R503" s="460"/>
      <c r="S503" s="461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t="27" customHeight="1" x14ac:dyDescent="0.25">
      <c r="A504" s="64" t="s">
        <v>711</v>
      </c>
      <c r="B504" s="64" t="s">
        <v>712</v>
      </c>
      <c r="C504" s="37">
        <v>4301051058</v>
      </c>
      <c r="D504" s="458">
        <v>4680115883536</v>
      </c>
      <c r="E504" s="458"/>
      <c r="F504" s="63">
        <v>0.3</v>
      </c>
      <c r="G504" s="38">
        <v>6</v>
      </c>
      <c r="H504" s="63">
        <v>1.8</v>
      </c>
      <c r="I504" s="63">
        <v>2.0659999999999998</v>
      </c>
      <c r="J504" s="38">
        <v>156</v>
      </c>
      <c r="K504" s="38" t="s">
        <v>81</v>
      </c>
      <c r="L504" s="39" t="s">
        <v>80</v>
      </c>
      <c r="M504" s="39"/>
      <c r="N504" s="38">
        <v>45</v>
      </c>
      <c r="O504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60"/>
      <c r="Q504" s="460"/>
      <c r="R504" s="460"/>
      <c r="S504" s="461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IFERROR(IF(X504=0,"",ROUNDUP(X504/H504,0)*0.00753),"")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466"/>
      <c r="B505" s="466"/>
      <c r="C505" s="466"/>
      <c r="D505" s="466"/>
      <c r="E505" s="466"/>
      <c r="F505" s="466"/>
      <c r="G505" s="466"/>
      <c r="H505" s="466"/>
      <c r="I505" s="466"/>
      <c r="J505" s="466"/>
      <c r="K505" s="466"/>
      <c r="L505" s="466"/>
      <c r="M505" s="466"/>
      <c r="N505" s="467"/>
      <c r="O505" s="463" t="s">
        <v>43</v>
      </c>
      <c r="P505" s="464"/>
      <c r="Q505" s="464"/>
      <c r="R505" s="464"/>
      <c r="S505" s="464"/>
      <c r="T505" s="464"/>
      <c r="U505" s="465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67" x14ac:dyDescent="0.2">
      <c r="A506" s="466"/>
      <c r="B506" s="466"/>
      <c r="C506" s="466"/>
      <c r="D506" s="466"/>
      <c r="E506" s="466"/>
      <c r="F506" s="466"/>
      <c r="G506" s="466"/>
      <c r="H506" s="466"/>
      <c r="I506" s="466"/>
      <c r="J506" s="466"/>
      <c r="K506" s="466"/>
      <c r="L506" s="466"/>
      <c r="M506" s="466"/>
      <c r="N506" s="467"/>
      <c r="O506" s="463" t="s">
        <v>43</v>
      </c>
      <c r="P506" s="464"/>
      <c r="Q506" s="464"/>
      <c r="R506" s="464"/>
      <c r="S506" s="464"/>
      <c r="T506" s="464"/>
      <c r="U506" s="465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67" ht="14.25" customHeight="1" x14ac:dyDescent="0.25">
      <c r="A507" s="457" t="s">
        <v>217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67"/>
      <c r="AA507" s="67"/>
    </row>
    <row r="508" spans="1:67" ht="16.5" customHeight="1" x14ac:dyDescent="0.25">
      <c r="A508" s="64" t="s">
        <v>713</v>
      </c>
      <c r="B508" s="64" t="s">
        <v>714</v>
      </c>
      <c r="C508" s="37">
        <v>4301060363</v>
      </c>
      <c r="D508" s="458">
        <v>4680115885035</v>
      </c>
      <c r="E508" s="458"/>
      <c r="F508" s="63">
        <v>1</v>
      </c>
      <c r="G508" s="38">
        <v>4</v>
      </c>
      <c r="H508" s="63">
        <v>4</v>
      </c>
      <c r="I508" s="63">
        <v>4.4160000000000004</v>
      </c>
      <c r="J508" s="38">
        <v>104</v>
      </c>
      <c r="K508" s="38" t="s">
        <v>114</v>
      </c>
      <c r="L508" s="39" t="s">
        <v>80</v>
      </c>
      <c r="M508" s="39"/>
      <c r="N508" s="38">
        <v>35</v>
      </c>
      <c r="O508" s="7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60"/>
      <c r="Q508" s="460"/>
      <c r="R508" s="460"/>
      <c r="S508" s="461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66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x14ac:dyDescent="0.2">
      <c r="A509" s="466"/>
      <c r="B509" s="466"/>
      <c r="C509" s="466"/>
      <c r="D509" s="466"/>
      <c r="E509" s="466"/>
      <c r="F509" s="466"/>
      <c r="G509" s="466"/>
      <c r="H509" s="466"/>
      <c r="I509" s="466"/>
      <c r="J509" s="466"/>
      <c r="K509" s="466"/>
      <c r="L509" s="466"/>
      <c r="M509" s="466"/>
      <c r="N509" s="467"/>
      <c r="O509" s="463" t="s">
        <v>43</v>
      </c>
      <c r="P509" s="464"/>
      <c r="Q509" s="464"/>
      <c r="R509" s="464"/>
      <c r="S509" s="464"/>
      <c r="T509" s="464"/>
      <c r="U509" s="465"/>
      <c r="V509" s="43" t="s">
        <v>42</v>
      </c>
      <c r="W509" s="44">
        <f>IFERROR(W508/H508,"0")</f>
        <v>0</v>
      </c>
      <c r="X509" s="44">
        <f>IFERROR(X508/H508,"0")</f>
        <v>0</v>
      </c>
      <c r="Y509" s="44">
        <f>IFERROR(IF(Y508="",0,Y508),"0")</f>
        <v>0</v>
      </c>
      <c r="Z509" s="68"/>
      <c r="AA509" s="68"/>
    </row>
    <row r="510" spans="1:67" x14ac:dyDescent="0.2">
      <c r="A510" s="466"/>
      <c r="B510" s="466"/>
      <c r="C510" s="466"/>
      <c r="D510" s="466"/>
      <c r="E510" s="466"/>
      <c r="F510" s="466"/>
      <c r="G510" s="466"/>
      <c r="H510" s="466"/>
      <c r="I510" s="466"/>
      <c r="J510" s="466"/>
      <c r="K510" s="466"/>
      <c r="L510" s="466"/>
      <c r="M510" s="466"/>
      <c r="N510" s="467"/>
      <c r="O510" s="463" t="s">
        <v>43</v>
      </c>
      <c r="P510" s="464"/>
      <c r="Q510" s="464"/>
      <c r="R510" s="464"/>
      <c r="S510" s="464"/>
      <c r="T510" s="464"/>
      <c r="U510" s="465"/>
      <c r="V510" s="43" t="s">
        <v>0</v>
      </c>
      <c r="W510" s="44">
        <f>IFERROR(SUM(W508:W508),"0")</f>
        <v>0</v>
      </c>
      <c r="X510" s="44">
        <f>IFERROR(SUM(X508:X508),"0")</f>
        <v>0</v>
      </c>
      <c r="Y510" s="43"/>
      <c r="Z510" s="68"/>
      <c r="AA510" s="68"/>
    </row>
    <row r="511" spans="1:67" ht="27.75" customHeight="1" x14ac:dyDescent="0.2">
      <c r="A511" s="455" t="s">
        <v>715</v>
      </c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55"/>
      <c r="AA511" s="55"/>
    </row>
    <row r="512" spans="1:67" ht="16.5" customHeight="1" x14ac:dyDescent="0.25">
      <c r="A512" s="456" t="s">
        <v>716</v>
      </c>
      <c r="B512" s="456"/>
      <c r="C512" s="456"/>
      <c r="D512" s="456"/>
      <c r="E512" s="456"/>
      <c r="F512" s="456"/>
      <c r="G512" s="456"/>
      <c r="H512" s="456"/>
      <c r="I512" s="456"/>
      <c r="J512" s="456"/>
      <c r="K512" s="456"/>
      <c r="L512" s="456"/>
      <c r="M512" s="456"/>
      <c r="N512" s="456"/>
      <c r="O512" s="456"/>
      <c r="P512" s="456"/>
      <c r="Q512" s="456"/>
      <c r="R512" s="456"/>
      <c r="S512" s="456"/>
      <c r="T512" s="456"/>
      <c r="U512" s="456"/>
      <c r="V512" s="456"/>
      <c r="W512" s="456"/>
      <c r="X512" s="456"/>
      <c r="Y512" s="456"/>
      <c r="Z512" s="66"/>
      <c r="AA512" s="66"/>
    </row>
    <row r="513" spans="1:67" ht="14.25" customHeight="1" x14ac:dyDescent="0.25">
      <c r="A513" s="457" t="s">
        <v>118</v>
      </c>
      <c r="B513" s="457"/>
      <c r="C513" s="457"/>
      <c r="D513" s="457"/>
      <c r="E513" s="457"/>
      <c r="F513" s="457"/>
      <c r="G513" s="457"/>
      <c r="H513" s="457"/>
      <c r="I513" s="457"/>
      <c r="J513" s="457"/>
      <c r="K513" s="457"/>
      <c r="L513" s="457"/>
      <c r="M513" s="457"/>
      <c r="N513" s="457"/>
      <c r="O513" s="457"/>
      <c r="P513" s="457"/>
      <c r="Q513" s="457"/>
      <c r="R513" s="457"/>
      <c r="S513" s="457"/>
      <c r="T513" s="457"/>
      <c r="U513" s="457"/>
      <c r="V513" s="457"/>
      <c r="W513" s="457"/>
      <c r="X513" s="457"/>
      <c r="Y513" s="457"/>
      <c r="Z513" s="67"/>
      <c r="AA513" s="67"/>
    </row>
    <row r="514" spans="1:67" ht="27" customHeight="1" x14ac:dyDescent="0.25">
      <c r="A514" s="64" t="s">
        <v>717</v>
      </c>
      <c r="B514" s="64" t="s">
        <v>718</v>
      </c>
      <c r="C514" s="37">
        <v>4301011763</v>
      </c>
      <c r="D514" s="458">
        <v>4640242181011</v>
      </c>
      <c r="E514" s="458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133</v>
      </c>
      <c r="M514" s="39"/>
      <c r="N514" s="38">
        <v>55</v>
      </c>
      <c r="O514" s="752" t="s">
        <v>719</v>
      </c>
      <c r="P514" s="460"/>
      <c r="Q514" s="460"/>
      <c r="R514" s="460"/>
      <c r="S514" s="461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22" si="102">IFERROR(IF(W514="",0,CEILING((W514/$H514),1)*$H514),"")</f>
        <v>0</v>
      </c>
      <c r="Y514" s="42" t="str">
        <f t="shared" ref="Y514:Y519" si="103">IFERROR(IF(X514=0,"",ROUNDUP(X514/H514,0)*0.02175),"")</f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ref="BL514:BL522" si="104">IFERROR(W514*I514/H514,"0")</f>
        <v>0</v>
      </c>
      <c r="BM514" s="80">
        <f t="shared" ref="BM514:BM522" si="105">IFERROR(X514*I514/H514,"0")</f>
        <v>0</v>
      </c>
      <c r="BN514" s="80">
        <f t="shared" ref="BN514:BN522" si="106">IFERROR(1/J514*(W514/H514),"0")</f>
        <v>0</v>
      </c>
      <c r="BO514" s="80">
        <f t="shared" ref="BO514:BO522" si="107">IFERROR(1/J514*(X514/H514),"0")</f>
        <v>0</v>
      </c>
    </row>
    <row r="515" spans="1:67" ht="27" customHeight="1" x14ac:dyDescent="0.25">
      <c r="A515" s="64" t="s">
        <v>720</v>
      </c>
      <c r="B515" s="64" t="s">
        <v>721</v>
      </c>
      <c r="C515" s="37">
        <v>4301011951</v>
      </c>
      <c r="D515" s="458">
        <v>4640242180045</v>
      </c>
      <c r="E515" s="458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113</v>
      </c>
      <c r="M515" s="39"/>
      <c r="N515" s="38">
        <v>55</v>
      </c>
      <c r="O515" s="753" t="s">
        <v>722</v>
      </c>
      <c r="P515" s="460"/>
      <c r="Q515" s="460"/>
      <c r="R515" s="460"/>
      <c r="S515" s="461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102"/>
        <v>0</v>
      </c>
      <c r="Y515" s="42" t="str">
        <f t="shared" si="103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4"/>
        <v>0</v>
      </c>
      <c r="BM515" s="80">
        <f t="shared" si="105"/>
        <v>0</v>
      </c>
      <c r="BN515" s="80">
        <f t="shared" si="106"/>
        <v>0</v>
      </c>
      <c r="BO515" s="80">
        <f t="shared" si="107"/>
        <v>0</v>
      </c>
    </row>
    <row r="516" spans="1:67" ht="27" customHeight="1" x14ac:dyDescent="0.25">
      <c r="A516" s="64" t="s">
        <v>723</v>
      </c>
      <c r="B516" s="64" t="s">
        <v>724</v>
      </c>
      <c r="C516" s="37">
        <v>4301011585</v>
      </c>
      <c r="D516" s="458">
        <v>4640242180441</v>
      </c>
      <c r="E516" s="458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114</v>
      </c>
      <c r="L516" s="39" t="s">
        <v>113</v>
      </c>
      <c r="M516" s="39"/>
      <c r="N516" s="38">
        <v>50</v>
      </c>
      <c r="O516" s="754" t="s">
        <v>725</v>
      </c>
      <c r="P516" s="460"/>
      <c r="Q516" s="460"/>
      <c r="R516" s="460"/>
      <c r="S516" s="46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102"/>
        <v>0</v>
      </c>
      <c r="Y516" s="42" t="str">
        <f t="shared" si="103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4"/>
        <v>0</v>
      </c>
      <c r="BM516" s="80">
        <f t="shared" si="105"/>
        <v>0</v>
      </c>
      <c r="BN516" s="80">
        <f t="shared" si="106"/>
        <v>0</v>
      </c>
      <c r="BO516" s="80">
        <f t="shared" si="107"/>
        <v>0</v>
      </c>
    </row>
    <row r="517" spans="1:67" ht="27" customHeight="1" x14ac:dyDescent="0.25">
      <c r="A517" s="64" t="s">
        <v>726</v>
      </c>
      <c r="B517" s="64" t="s">
        <v>727</v>
      </c>
      <c r="C517" s="37">
        <v>4301011950</v>
      </c>
      <c r="D517" s="458">
        <v>4640242180601</v>
      </c>
      <c r="E517" s="458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755" t="s">
        <v>728</v>
      </c>
      <c r="P517" s="460"/>
      <c r="Q517" s="460"/>
      <c r="R517" s="460"/>
      <c r="S517" s="461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729</v>
      </c>
      <c r="B518" s="64" t="s">
        <v>730</v>
      </c>
      <c r="C518" s="37">
        <v>4301011584</v>
      </c>
      <c r="D518" s="458">
        <v>4640242180564</v>
      </c>
      <c r="E518" s="458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114</v>
      </c>
      <c r="L518" s="39" t="s">
        <v>113</v>
      </c>
      <c r="M518" s="39"/>
      <c r="N518" s="38">
        <v>50</v>
      </c>
      <c r="O518" s="756" t="s">
        <v>731</v>
      </c>
      <c r="P518" s="460"/>
      <c r="Q518" s="460"/>
      <c r="R518" s="460"/>
      <c r="S518" s="46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732</v>
      </c>
      <c r="B519" s="64" t="s">
        <v>733</v>
      </c>
      <c r="C519" s="37">
        <v>4301011762</v>
      </c>
      <c r="D519" s="458">
        <v>4640242180922</v>
      </c>
      <c r="E519" s="458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114</v>
      </c>
      <c r="L519" s="39" t="s">
        <v>113</v>
      </c>
      <c r="M519" s="39"/>
      <c r="N519" s="38">
        <v>55</v>
      </c>
      <c r="O519" s="757" t="s">
        <v>734</v>
      </c>
      <c r="P519" s="460"/>
      <c r="Q519" s="460"/>
      <c r="R519" s="460"/>
      <c r="S519" s="46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735</v>
      </c>
      <c r="B520" s="64" t="s">
        <v>736</v>
      </c>
      <c r="C520" s="37">
        <v>4301011764</v>
      </c>
      <c r="D520" s="458">
        <v>4640242181189</v>
      </c>
      <c r="E520" s="458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133</v>
      </c>
      <c r="M520" s="39"/>
      <c r="N520" s="38">
        <v>55</v>
      </c>
      <c r="O520" s="758" t="s">
        <v>737</v>
      </c>
      <c r="P520" s="460"/>
      <c r="Q520" s="460"/>
      <c r="R520" s="460"/>
      <c r="S520" s="46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738</v>
      </c>
      <c r="B521" s="64" t="s">
        <v>739</v>
      </c>
      <c r="C521" s="37">
        <v>4301011551</v>
      </c>
      <c r="D521" s="458">
        <v>4640242180038</v>
      </c>
      <c r="E521" s="458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113</v>
      </c>
      <c r="M521" s="39"/>
      <c r="N521" s="38">
        <v>50</v>
      </c>
      <c r="O521" s="759" t="s">
        <v>740</v>
      </c>
      <c r="P521" s="460"/>
      <c r="Q521" s="460"/>
      <c r="R521" s="460"/>
      <c r="S521" s="46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741</v>
      </c>
      <c r="B522" s="64" t="s">
        <v>742</v>
      </c>
      <c r="C522" s="37">
        <v>4301011765</v>
      </c>
      <c r="D522" s="458">
        <v>4640242181172</v>
      </c>
      <c r="E522" s="458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113</v>
      </c>
      <c r="M522" s="39"/>
      <c r="N522" s="38">
        <v>55</v>
      </c>
      <c r="O522" s="760" t="s">
        <v>743</v>
      </c>
      <c r="P522" s="460"/>
      <c r="Q522" s="460"/>
      <c r="R522" s="460"/>
      <c r="S522" s="461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x14ac:dyDescent="0.2">
      <c r="A523" s="466"/>
      <c r="B523" s="466"/>
      <c r="C523" s="466"/>
      <c r="D523" s="466"/>
      <c r="E523" s="466"/>
      <c r="F523" s="466"/>
      <c r="G523" s="466"/>
      <c r="H523" s="466"/>
      <c r="I523" s="466"/>
      <c r="J523" s="466"/>
      <c r="K523" s="466"/>
      <c r="L523" s="466"/>
      <c r="M523" s="466"/>
      <c r="N523" s="467"/>
      <c r="O523" s="463" t="s">
        <v>43</v>
      </c>
      <c r="P523" s="464"/>
      <c r="Q523" s="464"/>
      <c r="R523" s="464"/>
      <c r="S523" s="464"/>
      <c r="T523" s="464"/>
      <c r="U523" s="465"/>
      <c r="V523" s="43" t="s">
        <v>42</v>
      </c>
      <c r="W523" s="44">
        <f>IFERROR(W514/H514,"0")+IFERROR(W515/H515,"0")+IFERROR(W516/H516,"0")+IFERROR(W517/H517,"0")+IFERROR(W518/H518,"0")+IFERROR(W519/H519,"0")+IFERROR(W520/H520,"0")+IFERROR(W521/H521,"0")+IFERROR(W522/H522,"0")</f>
        <v>0</v>
      </c>
      <c r="X523" s="44">
        <f>IFERROR(X514/H514,"0")+IFERROR(X515/H515,"0")+IFERROR(X516/H516,"0")+IFERROR(X517/H517,"0")+IFERROR(X518/H518,"0")+IFERROR(X519/H519,"0")+IFERROR(X520/H520,"0")+IFERROR(X521/H521,"0")+IFERROR(X522/H522,"0")</f>
        <v>0</v>
      </c>
      <c r="Y523" s="44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466"/>
      <c r="B524" s="466"/>
      <c r="C524" s="466"/>
      <c r="D524" s="466"/>
      <c r="E524" s="466"/>
      <c r="F524" s="466"/>
      <c r="G524" s="466"/>
      <c r="H524" s="466"/>
      <c r="I524" s="466"/>
      <c r="J524" s="466"/>
      <c r="K524" s="466"/>
      <c r="L524" s="466"/>
      <c r="M524" s="466"/>
      <c r="N524" s="467"/>
      <c r="O524" s="463" t="s">
        <v>43</v>
      </c>
      <c r="P524" s="464"/>
      <c r="Q524" s="464"/>
      <c r="R524" s="464"/>
      <c r="S524" s="464"/>
      <c r="T524" s="464"/>
      <c r="U524" s="465"/>
      <c r="V524" s="43" t="s">
        <v>0</v>
      </c>
      <c r="W524" s="44">
        <f>IFERROR(SUM(W514:W522),"0")</f>
        <v>0</v>
      </c>
      <c r="X524" s="44">
        <f>IFERROR(SUM(X514:X522),"0")</f>
        <v>0</v>
      </c>
      <c r="Y524" s="43"/>
      <c r="Z524" s="68"/>
      <c r="AA524" s="68"/>
    </row>
    <row r="525" spans="1:67" ht="14.25" customHeight="1" x14ac:dyDescent="0.25">
      <c r="A525" s="457" t="s">
        <v>110</v>
      </c>
      <c r="B525" s="457"/>
      <c r="C525" s="457"/>
      <c r="D525" s="457"/>
      <c r="E525" s="457"/>
      <c r="F525" s="457"/>
      <c r="G525" s="457"/>
      <c r="H525" s="457"/>
      <c r="I525" s="457"/>
      <c r="J525" s="457"/>
      <c r="K525" s="457"/>
      <c r="L525" s="457"/>
      <c r="M525" s="457"/>
      <c r="N525" s="457"/>
      <c r="O525" s="457"/>
      <c r="P525" s="457"/>
      <c r="Q525" s="457"/>
      <c r="R525" s="457"/>
      <c r="S525" s="457"/>
      <c r="T525" s="457"/>
      <c r="U525" s="457"/>
      <c r="V525" s="457"/>
      <c r="W525" s="457"/>
      <c r="X525" s="457"/>
      <c r="Y525" s="457"/>
      <c r="Z525" s="67"/>
      <c r="AA525" s="67"/>
    </row>
    <row r="526" spans="1:67" ht="27" customHeight="1" x14ac:dyDescent="0.25">
      <c r="A526" s="64" t="s">
        <v>744</v>
      </c>
      <c r="B526" s="64" t="s">
        <v>745</v>
      </c>
      <c r="C526" s="37">
        <v>4301020260</v>
      </c>
      <c r="D526" s="458">
        <v>4640242180526</v>
      </c>
      <c r="E526" s="458"/>
      <c r="F526" s="63">
        <v>1.8</v>
      </c>
      <c r="G526" s="38">
        <v>6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761" t="s">
        <v>746</v>
      </c>
      <c r="P526" s="460"/>
      <c r="Q526" s="460"/>
      <c r="R526" s="460"/>
      <c r="S526" s="461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16.5" customHeight="1" x14ac:dyDescent="0.25">
      <c r="A527" s="64" t="s">
        <v>747</v>
      </c>
      <c r="B527" s="64" t="s">
        <v>748</v>
      </c>
      <c r="C527" s="37">
        <v>4301020269</v>
      </c>
      <c r="D527" s="458">
        <v>4640242180519</v>
      </c>
      <c r="E527" s="458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133</v>
      </c>
      <c r="M527" s="39"/>
      <c r="N527" s="38">
        <v>50</v>
      </c>
      <c r="O527" s="762" t="s">
        <v>749</v>
      </c>
      <c r="P527" s="460"/>
      <c r="Q527" s="460"/>
      <c r="R527" s="460"/>
      <c r="S527" s="461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750</v>
      </c>
      <c r="B528" s="64" t="s">
        <v>751</v>
      </c>
      <c r="C528" s="37">
        <v>4301020309</v>
      </c>
      <c r="D528" s="458">
        <v>4640242180090</v>
      </c>
      <c r="E528" s="458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763" t="s">
        <v>752</v>
      </c>
      <c r="P528" s="460"/>
      <c r="Q528" s="460"/>
      <c r="R528" s="460"/>
      <c r="S528" s="46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753</v>
      </c>
      <c r="B529" s="64" t="s">
        <v>754</v>
      </c>
      <c r="C529" s="37">
        <v>4301020314</v>
      </c>
      <c r="D529" s="458">
        <v>4640242180090</v>
      </c>
      <c r="E529" s="458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113</v>
      </c>
      <c r="M529" s="39"/>
      <c r="N529" s="38">
        <v>50</v>
      </c>
      <c r="O529" s="764" t="s">
        <v>755</v>
      </c>
      <c r="P529" s="460"/>
      <c r="Q529" s="460"/>
      <c r="R529" s="460"/>
      <c r="S529" s="46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756</v>
      </c>
      <c r="B530" s="64" t="s">
        <v>757</v>
      </c>
      <c r="C530" s="37">
        <v>4301020295</v>
      </c>
      <c r="D530" s="458">
        <v>4640242181363</v>
      </c>
      <c r="E530" s="458"/>
      <c r="F530" s="63">
        <v>0.4</v>
      </c>
      <c r="G530" s="38">
        <v>10</v>
      </c>
      <c r="H530" s="63">
        <v>4</v>
      </c>
      <c r="I530" s="63">
        <v>4.24</v>
      </c>
      <c r="J530" s="38">
        <v>120</v>
      </c>
      <c r="K530" s="38" t="s">
        <v>81</v>
      </c>
      <c r="L530" s="39" t="s">
        <v>113</v>
      </c>
      <c r="M530" s="39"/>
      <c r="N530" s="38">
        <v>50</v>
      </c>
      <c r="O530" s="765" t="s">
        <v>758</v>
      </c>
      <c r="P530" s="460"/>
      <c r="Q530" s="460"/>
      <c r="R530" s="460"/>
      <c r="S530" s="46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IFERROR(IF(X530=0,"",ROUNDUP(X530/H530,0)*0.00937),"")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466"/>
      <c r="B531" s="466"/>
      <c r="C531" s="466"/>
      <c r="D531" s="466"/>
      <c r="E531" s="466"/>
      <c r="F531" s="466"/>
      <c r="G531" s="466"/>
      <c r="H531" s="466"/>
      <c r="I531" s="466"/>
      <c r="J531" s="466"/>
      <c r="K531" s="466"/>
      <c r="L531" s="466"/>
      <c r="M531" s="466"/>
      <c r="N531" s="467"/>
      <c r="O531" s="463" t="s">
        <v>43</v>
      </c>
      <c r="P531" s="464"/>
      <c r="Q531" s="464"/>
      <c r="R531" s="464"/>
      <c r="S531" s="464"/>
      <c r="T531" s="464"/>
      <c r="U531" s="465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466"/>
      <c r="B532" s="466"/>
      <c r="C532" s="466"/>
      <c r="D532" s="466"/>
      <c r="E532" s="466"/>
      <c r="F532" s="466"/>
      <c r="G532" s="466"/>
      <c r="H532" s="466"/>
      <c r="I532" s="466"/>
      <c r="J532" s="466"/>
      <c r="K532" s="466"/>
      <c r="L532" s="466"/>
      <c r="M532" s="466"/>
      <c r="N532" s="467"/>
      <c r="O532" s="463" t="s">
        <v>43</v>
      </c>
      <c r="P532" s="464"/>
      <c r="Q532" s="464"/>
      <c r="R532" s="464"/>
      <c r="S532" s="464"/>
      <c r="T532" s="464"/>
      <c r="U532" s="465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457" t="s">
        <v>77</v>
      </c>
      <c r="B533" s="457"/>
      <c r="C533" s="457"/>
      <c r="D533" s="457"/>
      <c r="E533" s="457"/>
      <c r="F533" s="457"/>
      <c r="G533" s="457"/>
      <c r="H533" s="457"/>
      <c r="I533" s="457"/>
      <c r="J533" s="457"/>
      <c r="K533" s="457"/>
      <c r="L533" s="457"/>
      <c r="M533" s="457"/>
      <c r="N533" s="457"/>
      <c r="O533" s="457"/>
      <c r="P533" s="457"/>
      <c r="Q533" s="457"/>
      <c r="R533" s="457"/>
      <c r="S533" s="457"/>
      <c r="T533" s="457"/>
      <c r="U533" s="457"/>
      <c r="V533" s="457"/>
      <c r="W533" s="457"/>
      <c r="X533" s="457"/>
      <c r="Y533" s="457"/>
      <c r="Z533" s="67"/>
      <c r="AA533" s="67"/>
    </row>
    <row r="534" spans="1:67" ht="27" customHeight="1" x14ac:dyDescent="0.25">
      <c r="A534" s="64" t="s">
        <v>759</v>
      </c>
      <c r="B534" s="64" t="s">
        <v>760</v>
      </c>
      <c r="C534" s="37">
        <v>4301031280</v>
      </c>
      <c r="D534" s="458">
        <v>4640242180816</v>
      </c>
      <c r="E534" s="458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766" t="s">
        <v>761</v>
      </c>
      <c r="P534" s="460"/>
      <c r="Q534" s="460"/>
      <c r="R534" s="460"/>
      <c r="S534" s="461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762</v>
      </c>
      <c r="B535" s="64" t="s">
        <v>763</v>
      </c>
      <c r="C535" s="37">
        <v>4301031244</v>
      </c>
      <c r="D535" s="458">
        <v>4640242180595</v>
      </c>
      <c r="E535" s="458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767" t="s">
        <v>764</v>
      </c>
      <c r="P535" s="460"/>
      <c r="Q535" s="460"/>
      <c r="R535" s="460"/>
      <c r="S535" s="461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765</v>
      </c>
      <c r="B536" s="64" t="s">
        <v>766</v>
      </c>
      <c r="C536" s="37">
        <v>4301031321</v>
      </c>
      <c r="D536" s="458">
        <v>4640242180076</v>
      </c>
      <c r="E536" s="458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768" t="s">
        <v>767</v>
      </c>
      <c r="P536" s="460"/>
      <c r="Q536" s="460"/>
      <c r="R536" s="460"/>
      <c r="S536" s="461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768</v>
      </c>
      <c r="B537" s="64" t="s">
        <v>769</v>
      </c>
      <c r="C537" s="37">
        <v>4301031203</v>
      </c>
      <c r="D537" s="458">
        <v>4640242180908</v>
      </c>
      <c r="E537" s="458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769" t="s">
        <v>770</v>
      </c>
      <c r="P537" s="460"/>
      <c r="Q537" s="460"/>
      <c r="R537" s="460"/>
      <c r="S537" s="461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771</v>
      </c>
      <c r="B538" s="64" t="s">
        <v>772</v>
      </c>
      <c r="C538" s="37">
        <v>4301031200</v>
      </c>
      <c r="D538" s="458">
        <v>4640242180489</v>
      </c>
      <c r="E538" s="458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770" t="s">
        <v>773</v>
      </c>
      <c r="P538" s="460"/>
      <c r="Q538" s="460"/>
      <c r="R538" s="460"/>
      <c r="S538" s="461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x14ac:dyDescent="0.2">
      <c r="A539" s="466"/>
      <c r="B539" s="466"/>
      <c r="C539" s="466"/>
      <c r="D539" s="466"/>
      <c r="E539" s="466"/>
      <c r="F539" s="466"/>
      <c r="G539" s="466"/>
      <c r="H539" s="466"/>
      <c r="I539" s="466"/>
      <c r="J539" s="466"/>
      <c r="K539" s="466"/>
      <c r="L539" s="466"/>
      <c r="M539" s="466"/>
      <c r="N539" s="467"/>
      <c r="O539" s="463" t="s">
        <v>43</v>
      </c>
      <c r="P539" s="464"/>
      <c r="Q539" s="464"/>
      <c r="R539" s="464"/>
      <c r="S539" s="464"/>
      <c r="T539" s="464"/>
      <c r="U539" s="465"/>
      <c r="V539" s="43" t="s">
        <v>42</v>
      </c>
      <c r="W539" s="44">
        <f>IFERROR(W534/H534,"0")+IFERROR(W535/H535,"0")+IFERROR(W536/H536,"0")+IFERROR(W537/H537,"0")+IFERROR(W538/H538,"0")</f>
        <v>0</v>
      </c>
      <c r="X539" s="44">
        <f>IFERROR(X534/H534,"0")+IFERROR(X535/H535,"0")+IFERROR(X536/H536,"0")+IFERROR(X537/H537,"0")+IFERROR(X538/H538,"0")</f>
        <v>0</v>
      </c>
      <c r="Y539" s="44">
        <f>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466"/>
      <c r="B540" s="466"/>
      <c r="C540" s="466"/>
      <c r="D540" s="466"/>
      <c r="E540" s="466"/>
      <c r="F540" s="466"/>
      <c r="G540" s="466"/>
      <c r="H540" s="466"/>
      <c r="I540" s="466"/>
      <c r="J540" s="466"/>
      <c r="K540" s="466"/>
      <c r="L540" s="466"/>
      <c r="M540" s="466"/>
      <c r="N540" s="467"/>
      <c r="O540" s="463" t="s">
        <v>43</v>
      </c>
      <c r="P540" s="464"/>
      <c r="Q540" s="464"/>
      <c r="R540" s="464"/>
      <c r="S540" s="464"/>
      <c r="T540" s="464"/>
      <c r="U540" s="465"/>
      <c r="V540" s="43" t="s">
        <v>0</v>
      </c>
      <c r="W540" s="44">
        <f>IFERROR(SUM(W534:W538),"0")</f>
        <v>0</v>
      </c>
      <c r="X540" s="44">
        <f>IFERROR(SUM(X534:X538),"0")</f>
        <v>0</v>
      </c>
      <c r="Y540" s="43"/>
      <c r="Z540" s="68"/>
      <c r="AA540" s="68"/>
    </row>
    <row r="541" spans="1:67" ht="14.25" customHeight="1" x14ac:dyDescent="0.25">
      <c r="A541" s="457" t="s">
        <v>85</v>
      </c>
      <c r="B541" s="457"/>
      <c r="C541" s="457"/>
      <c r="D541" s="457"/>
      <c r="E541" s="457"/>
      <c r="F541" s="457"/>
      <c r="G541" s="457"/>
      <c r="H541" s="457"/>
      <c r="I541" s="457"/>
      <c r="J541" s="457"/>
      <c r="K541" s="457"/>
      <c r="L541" s="457"/>
      <c r="M541" s="457"/>
      <c r="N541" s="457"/>
      <c r="O541" s="457"/>
      <c r="P541" s="457"/>
      <c r="Q541" s="457"/>
      <c r="R541" s="457"/>
      <c r="S541" s="457"/>
      <c r="T541" s="457"/>
      <c r="U541" s="457"/>
      <c r="V541" s="457"/>
      <c r="W541" s="457"/>
      <c r="X541" s="457"/>
      <c r="Y541" s="457"/>
      <c r="Z541" s="67"/>
      <c r="AA541" s="67"/>
    </row>
    <row r="542" spans="1:67" ht="27" customHeight="1" x14ac:dyDescent="0.25">
      <c r="A542" s="64" t="s">
        <v>774</v>
      </c>
      <c r="B542" s="64" t="s">
        <v>775</v>
      </c>
      <c r="C542" s="37">
        <v>4301051746</v>
      </c>
      <c r="D542" s="458">
        <v>4640242180533</v>
      </c>
      <c r="E542" s="458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133</v>
      </c>
      <c r="M542" s="39"/>
      <c r="N542" s="38">
        <v>40</v>
      </c>
      <c r="O542" s="771" t="s">
        <v>776</v>
      </c>
      <c r="P542" s="460"/>
      <c r="Q542" s="460"/>
      <c r="R542" s="460"/>
      <c r="S542" s="461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777</v>
      </c>
      <c r="B543" s="64" t="s">
        <v>778</v>
      </c>
      <c r="C543" s="37">
        <v>4301051780</v>
      </c>
      <c r="D543" s="458">
        <v>4640242180106</v>
      </c>
      <c r="E543" s="458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114</v>
      </c>
      <c r="L543" s="39" t="s">
        <v>80</v>
      </c>
      <c r="M543" s="39"/>
      <c r="N543" s="38">
        <v>45</v>
      </c>
      <c r="O543" s="773" t="s">
        <v>779</v>
      </c>
      <c r="P543" s="460"/>
      <c r="Q543" s="460"/>
      <c r="R543" s="460"/>
      <c r="S543" s="461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780</v>
      </c>
      <c r="B544" s="64" t="s">
        <v>781</v>
      </c>
      <c r="C544" s="37">
        <v>4301051510</v>
      </c>
      <c r="D544" s="458">
        <v>4640242180540</v>
      </c>
      <c r="E544" s="458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80</v>
      </c>
      <c r="M544" s="39"/>
      <c r="N544" s="38">
        <v>30</v>
      </c>
      <c r="O544" s="774" t="s">
        <v>782</v>
      </c>
      <c r="P544" s="460"/>
      <c r="Q544" s="460"/>
      <c r="R544" s="460"/>
      <c r="S544" s="461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783</v>
      </c>
      <c r="B545" s="64" t="s">
        <v>784</v>
      </c>
      <c r="C545" s="37">
        <v>4301051390</v>
      </c>
      <c r="D545" s="458">
        <v>4640242181233</v>
      </c>
      <c r="E545" s="458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84</v>
      </c>
      <c r="L545" s="39" t="s">
        <v>80</v>
      </c>
      <c r="M545" s="39"/>
      <c r="N545" s="38">
        <v>40</v>
      </c>
      <c r="O545" s="775" t="s">
        <v>785</v>
      </c>
      <c r="P545" s="460"/>
      <c r="Q545" s="460"/>
      <c r="R545" s="460"/>
      <c r="S545" s="461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786</v>
      </c>
      <c r="B546" s="64" t="s">
        <v>787</v>
      </c>
      <c r="C546" s="37">
        <v>4301051448</v>
      </c>
      <c r="D546" s="458">
        <v>4640242181226</v>
      </c>
      <c r="E546" s="458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84</v>
      </c>
      <c r="L546" s="39" t="s">
        <v>80</v>
      </c>
      <c r="M546" s="39"/>
      <c r="N546" s="38">
        <v>30</v>
      </c>
      <c r="O546" s="776" t="s">
        <v>788</v>
      </c>
      <c r="P546" s="460"/>
      <c r="Q546" s="460"/>
      <c r="R546" s="460"/>
      <c r="S546" s="461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66"/>
      <c r="B547" s="466"/>
      <c r="C547" s="466"/>
      <c r="D547" s="466"/>
      <c r="E547" s="466"/>
      <c r="F547" s="466"/>
      <c r="G547" s="466"/>
      <c r="H547" s="466"/>
      <c r="I547" s="466"/>
      <c r="J547" s="466"/>
      <c r="K547" s="466"/>
      <c r="L547" s="466"/>
      <c r="M547" s="466"/>
      <c r="N547" s="467"/>
      <c r="O547" s="463" t="s">
        <v>43</v>
      </c>
      <c r="P547" s="464"/>
      <c r="Q547" s="464"/>
      <c r="R547" s="464"/>
      <c r="S547" s="464"/>
      <c r="T547" s="464"/>
      <c r="U547" s="465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66"/>
      <c r="B548" s="466"/>
      <c r="C548" s="466"/>
      <c r="D548" s="466"/>
      <c r="E548" s="466"/>
      <c r="F548" s="466"/>
      <c r="G548" s="466"/>
      <c r="H548" s="466"/>
      <c r="I548" s="466"/>
      <c r="J548" s="466"/>
      <c r="K548" s="466"/>
      <c r="L548" s="466"/>
      <c r="M548" s="466"/>
      <c r="N548" s="467"/>
      <c r="O548" s="463" t="s">
        <v>43</v>
      </c>
      <c r="P548" s="464"/>
      <c r="Q548" s="464"/>
      <c r="R548" s="464"/>
      <c r="S548" s="464"/>
      <c r="T548" s="464"/>
      <c r="U548" s="465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customHeight="1" x14ac:dyDescent="0.25">
      <c r="A549" s="457" t="s">
        <v>217</v>
      </c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7"/>
      <c r="P549" s="457"/>
      <c r="Q549" s="457"/>
      <c r="R549" s="457"/>
      <c r="S549" s="457"/>
      <c r="T549" s="457"/>
      <c r="U549" s="457"/>
      <c r="V549" s="457"/>
      <c r="W549" s="457"/>
      <c r="X549" s="457"/>
      <c r="Y549" s="457"/>
      <c r="Z549" s="67"/>
      <c r="AA549" s="67"/>
    </row>
    <row r="550" spans="1:67" ht="27" customHeight="1" x14ac:dyDescent="0.25">
      <c r="A550" s="64" t="s">
        <v>789</v>
      </c>
      <c r="B550" s="64" t="s">
        <v>790</v>
      </c>
      <c r="C550" s="37">
        <v>4301060408</v>
      </c>
      <c r="D550" s="458">
        <v>4640242180120</v>
      </c>
      <c r="E550" s="458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7" t="s">
        <v>791</v>
      </c>
      <c r="P550" s="460"/>
      <c r="Q550" s="460"/>
      <c r="R550" s="460"/>
      <c r="S550" s="461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789</v>
      </c>
      <c r="B551" s="64" t="s">
        <v>792</v>
      </c>
      <c r="C551" s="37">
        <v>4301060354</v>
      </c>
      <c r="D551" s="458">
        <v>4640242180120</v>
      </c>
      <c r="E551" s="458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778" t="s">
        <v>793</v>
      </c>
      <c r="P551" s="460"/>
      <c r="Q551" s="460"/>
      <c r="R551" s="460"/>
      <c r="S551" s="461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794</v>
      </c>
      <c r="B552" s="64" t="s">
        <v>795</v>
      </c>
      <c r="C552" s="37">
        <v>4301060407</v>
      </c>
      <c r="D552" s="458">
        <v>4640242180137</v>
      </c>
      <c r="E552" s="458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779" t="s">
        <v>796</v>
      </c>
      <c r="P552" s="460"/>
      <c r="Q552" s="460"/>
      <c r="R552" s="460"/>
      <c r="S552" s="461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794</v>
      </c>
      <c r="B553" s="64" t="s">
        <v>797</v>
      </c>
      <c r="C553" s="37">
        <v>4301060355</v>
      </c>
      <c r="D553" s="458">
        <v>4640242180137</v>
      </c>
      <c r="E553" s="458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780" t="s">
        <v>798</v>
      </c>
      <c r="P553" s="460"/>
      <c r="Q553" s="460"/>
      <c r="R553" s="460"/>
      <c r="S553" s="461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x14ac:dyDescent="0.2">
      <c r="A554" s="466"/>
      <c r="B554" s="466"/>
      <c r="C554" s="466"/>
      <c r="D554" s="466"/>
      <c r="E554" s="466"/>
      <c r="F554" s="466"/>
      <c r="G554" s="466"/>
      <c r="H554" s="466"/>
      <c r="I554" s="466"/>
      <c r="J554" s="466"/>
      <c r="K554" s="466"/>
      <c r="L554" s="466"/>
      <c r="M554" s="466"/>
      <c r="N554" s="467"/>
      <c r="O554" s="463" t="s">
        <v>43</v>
      </c>
      <c r="P554" s="464"/>
      <c r="Q554" s="464"/>
      <c r="R554" s="464"/>
      <c r="S554" s="464"/>
      <c r="T554" s="464"/>
      <c r="U554" s="465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x14ac:dyDescent="0.2">
      <c r="A555" s="466"/>
      <c r="B555" s="466"/>
      <c r="C555" s="466"/>
      <c r="D555" s="466"/>
      <c r="E555" s="466"/>
      <c r="F555" s="466"/>
      <c r="G555" s="466"/>
      <c r="H555" s="466"/>
      <c r="I555" s="466"/>
      <c r="J555" s="466"/>
      <c r="K555" s="466"/>
      <c r="L555" s="466"/>
      <c r="M555" s="466"/>
      <c r="N555" s="467"/>
      <c r="O555" s="463" t="s">
        <v>43</v>
      </c>
      <c r="P555" s="464"/>
      <c r="Q555" s="464"/>
      <c r="R555" s="464"/>
      <c r="S555" s="464"/>
      <c r="T555" s="464"/>
      <c r="U555" s="465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466"/>
      <c r="B556" s="466"/>
      <c r="C556" s="466"/>
      <c r="D556" s="466"/>
      <c r="E556" s="466"/>
      <c r="F556" s="466"/>
      <c r="G556" s="466"/>
      <c r="H556" s="466"/>
      <c r="I556" s="466"/>
      <c r="J556" s="466"/>
      <c r="K556" s="466"/>
      <c r="L556" s="466"/>
      <c r="M556" s="466"/>
      <c r="N556" s="784"/>
      <c r="O556" s="781" t="s">
        <v>36</v>
      </c>
      <c r="P556" s="782"/>
      <c r="Q556" s="782"/>
      <c r="R556" s="782"/>
      <c r="S556" s="782"/>
      <c r="T556" s="782"/>
      <c r="U556" s="783"/>
      <c r="V556" s="43" t="s">
        <v>0</v>
      </c>
      <c r="W556" s="44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0</v>
      </c>
      <c r="X556" s="44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0</v>
      </c>
      <c r="Y556" s="43"/>
      <c r="Z556" s="68"/>
      <c r="AA556" s="68"/>
    </row>
    <row r="557" spans="1:67" x14ac:dyDescent="0.2">
      <c r="A557" s="466"/>
      <c r="B557" s="466"/>
      <c r="C557" s="466"/>
      <c r="D557" s="466"/>
      <c r="E557" s="466"/>
      <c r="F557" s="466"/>
      <c r="G557" s="466"/>
      <c r="H557" s="466"/>
      <c r="I557" s="466"/>
      <c r="J557" s="466"/>
      <c r="K557" s="466"/>
      <c r="L557" s="466"/>
      <c r="M557" s="466"/>
      <c r="N557" s="784"/>
      <c r="O557" s="781" t="s">
        <v>37</v>
      </c>
      <c r="P557" s="782"/>
      <c r="Q557" s="782"/>
      <c r="R557" s="782"/>
      <c r="S557" s="782"/>
      <c r="T557" s="782"/>
      <c r="U557" s="783"/>
      <c r="V557" s="43" t="s">
        <v>0</v>
      </c>
      <c r="W557" s="44">
        <f>IFERROR(SUM(BL22:BL553),"0")</f>
        <v>0</v>
      </c>
      <c r="X557" s="44">
        <f>IFERROR(SUM(BM22:BM553),"0")</f>
        <v>0</v>
      </c>
      <c r="Y557" s="43"/>
      <c r="Z557" s="68"/>
      <c r="AA557" s="68"/>
    </row>
    <row r="558" spans="1:67" x14ac:dyDescent="0.2">
      <c r="A558" s="466"/>
      <c r="B558" s="466"/>
      <c r="C558" s="466"/>
      <c r="D558" s="466"/>
      <c r="E558" s="466"/>
      <c r="F558" s="466"/>
      <c r="G558" s="466"/>
      <c r="H558" s="466"/>
      <c r="I558" s="466"/>
      <c r="J558" s="466"/>
      <c r="K558" s="466"/>
      <c r="L558" s="466"/>
      <c r="M558" s="466"/>
      <c r="N558" s="784"/>
      <c r="O558" s="781" t="s">
        <v>38</v>
      </c>
      <c r="P558" s="782"/>
      <c r="Q558" s="782"/>
      <c r="R558" s="782"/>
      <c r="S558" s="782"/>
      <c r="T558" s="782"/>
      <c r="U558" s="783"/>
      <c r="V558" s="43" t="s">
        <v>23</v>
      </c>
      <c r="W558" s="45">
        <f>ROUNDUP(SUM(BN22:BN553),0)</f>
        <v>0</v>
      </c>
      <c r="X558" s="45">
        <f>ROUNDUP(SUM(BO22:BO553),0)</f>
        <v>0</v>
      </c>
      <c r="Y558" s="43"/>
      <c r="Z558" s="68"/>
      <c r="AA558" s="68"/>
    </row>
    <row r="559" spans="1:67" x14ac:dyDescent="0.2">
      <c r="A559" s="466"/>
      <c r="B559" s="466"/>
      <c r="C559" s="466"/>
      <c r="D559" s="466"/>
      <c r="E559" s="466"/>
      <c r="F559" s="466"/>
      <c r="G559" s="466"/>
      <c r="H559" s="466"/>
      <c r="I559" s="466"/>
      <c r="J559" s="466"/>
      <c r="K559" s="466"/>
      <c r="L559" s="466"/>
      <c r="M559" s="466"/>
      <c r="N559" s="784"/>
      <c r="O559" s="781" t="s">
        <v>39</v>
      </c>
      <c r="P559" s="782"/>
      <c r="Q559" s="782"/>
      <c r="R559" s="782"/>
      <c r="S559" s="782"/>
      <c r="T559" s="782"/>
      <c r="U559" s="783"/>
      <c r="V559" s="43" t="s">
        <v>0</v>
      </c>
      <c r="W559" s="44">
        <f>GrossWeightTotal+PalletQtyTotal*25</f>
        <v>0</v>
      </c>
      <c r="X559" s="44">
        <f>GrossWeightTotalR+PalletQtyTotalR*25</f>
        <v>0</v>
      </c>
      <c r="Y559" s="43"/>
      <c r="Z559" s="68"/>
      <c r="AA559" s="68"/>
    </row>
    <row r="560" spans="1:67" x14ac:dyDescent="0.2">
      <c r="A560" s="466"/>
      <c r="B560" s="466"/>
      <c r="C560" s="466"/>
      <c r="D560" s="466"/>
      <c r="E560" s="466"/>
      <c r="F560" s="466"/>
      <c r="G560" s="466"/>
      <c r="H560" s="466"/>
      <c r="I560" s="466"/>
      <c r="J560" s="466"/>
      <c r="K560" s="466"/>
      <c r="L560" s="466"/>
      <c r="M560" s="466"/>
      <c r="N560" s="784"/>
      <c r="O560" s="781" t="s">
        <v>40</v>
      </c>
      <c r="P560" s="782"/>
      <c r="Q560" s="782"/>
      <c r="R560" s="782"/>
      <c r="S560" s="782"/>
      <c r="T560" s="782"/>
      <c r="U560" s="783"/>
      <c r="V560" s="43" t="s">
        <v>23</v>
      </c>
      <c r="W560" s="44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0</v>
      </c>
      <c r="X560" s="44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0</v>
      </c>
      <c r="Y560" s="43"/>
      <c r="Z560" s="68"/>
      <c r="AA560" s="68"/>
    </row>
    <row r="561" spans="1:30" ht="14.25" x14ac:dyDescent="0.2">
      <c r="A561" s="466"/>
      <c r="B561" s="466"/>
      <c r="C561" s="466"/>
      <c r="D561" s="466"/>
      <c r="E561" s="466"/>
      <c r="F561" s="466"/>
      <c r="G561" s="466"/>
      <c r="H561" s="466"/>
      <c r="I561" s="466"/>
      <c r="J561" s="466"/>
      <c r="K561" s="466"/>
      <c r="L561" s="466"/>
      <c r="M561" s="466"/>
      <c r="N561" s="784"/>
      <c r="O561" s="781" t="s">
        <v>41</v>
      </c>
      <c r="P561" s="782"/>
      <c r="Q561" s="782"/>
      <c r="R561" s="782"/>
      <c r="S561" s="782"/>
      <c r="T561" s="782"/>
      <c r="U561" s="783"/>
      <c r="V561" s="46" t="s">
        <v>54</v>
      </c>
      <c r="W561" s="43"/>
      <c r="X561" s="43"/>
      <c r="Y561" s="43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0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76</v>
      </c>
      <c r="C563" s="772" t="s">
        <v>108</v>
      </c>
      <c r="D563" s="772" t="s">
        <v>108</v>
      </c>
      <c r="E563" s="772" t="s">
        <v>108</v>
      </c>
      <c r="F563" s="772" t="s">
        <v>108</v>
      </c>
      <c r="G563" s="772" t="s">
        <v>239</v>
      </c>
      <c r="H563" s="772" t="s">
        <v>239</v>
      </c>
      <c r="I563" s="772" t="s">
        <v>239</v>
      </c>
      <c r="J563" s="772" t="s">
        <v>239</v>
      </c>
      <c r="K563" s="785"/>
      <c r="L563" s="772" t="s">
        <v>239</v>
      </c>
      <c r="M563" s="785"/>
      <c r="N563" s="772" t="s">
        <v>239</v>
      </c>
      <c r="O563" s="772" t="s">
        <v>239</v>
      </c>
      <c r="P563" s="772" t="s">
        <v>239</v>
      </c>
      <c r="Q563" s="772" t="s">
        <v>499</v>
      </c>
      <c r="R563" s="772" t="s">
        <v>499</v>
      </c>
      <c r="S563" s="772" t="s">
        <v>578</v>
      </c>
      <c r="T563" s="772" t="s">
        <v>578</v>
      </c>
      <c r="U563" s="772" t="s">
        <v>578</v>
      </c>
      <c r="V563" s="772" t="s">
        <v>578</v>
      </c>
      <c r="W563" s="79" t="s">
        <v>666</v>
      </c>
      <c r="X563" s="79" t="s">
        <v>715</v>
      </c>
      <c r="AA563" s="61"/>
      <c r="AD563" s="1"/>
    </row>
    <row r="564" spans="1:30" ht="14.25" customHeight="1" thickTop="1" x14ac:dyDescent="0.2">
      <c r="A564" s="786" t="s">
        <v>10</v>
      </c>
      <c r="B564" s="772" t="s">
        <v>76</v>
      </c>
      <c r="C564" s="772" t="s">
        <v>109</v>
      </c>
      <c r="D564" s="772" t="s">
        <v>117</v>
      </c>
      <c r="E564" s="772" t="s">
        <v>108</v>
      </c>
      <c r="F564" s="772" t="s">
        <v>229</v>
      </c>
      <c r="G564" s="772" t="s">
        <v>240</v>
      </c>
      <c r="H564" s="772" t="s">
        <v>257</v>
      </c>
      <c r="I564" s="772" t="s">
        <v>276</v>
      </c>
      <c r="J564" s="772" t="s">
        <v>349</v>
      </c>
      <c r="K564" s="1"/>
      <c r="L564" s="772" t="s">
        <v>383</v>
      </c>
      <c r="M564" s="1"/>
      <c r="N564" s="772" t="s">
        <v>383</v>
      </c>
      <c r="O564" s="772" t="s">
        <v>469</v>
      </c>
      <c r="P564" s="772" t="s">
        <v>486</v>
      </c>
      <c r="Q564" s="772" t="s">
        <v>500</v>
      </c>
      <c r="R564" s="772" t="s">
        <v>547</v>
      </c>
      <c r="S564" s="772" t="s">
        <v>579</v>
      </c>
      <c r="T564" s="772" t="s">
        <v>626</v>
      </c>
      <c r="U564" s="772" t="s">
        <v>653</v>
      </c>
      <c r="V564" s="772" t="s">
        <v>660</v>
      </c>
      <c r="W564" s="772" t="s">
        <v>666</v>
      </c>
      <c r="X564" s="772" t="s">
        <v>716</v>
      </c>
      <c r="AA564" s="61"/>
      <c r="AD564" s="1"/>
    </row>
    <row r="565" spans="1:30" ht="13.5" thickBot="1" x14ac:dyDescent="0.25">
      <c r="A565" s="787"/>
      <c r="B565" s="772"/>
      <c r="C565" s="772"/>
      <c r="D565" s="772"/>
      <c r="E565" s="772"/>
      <c r="F565" s="772"/>
      <c r="G565" s="772"/>
      <c r="H565" s="772"/>
      <c r="I565" s="772"/>
      <c r="J565" s="772"/>
      <c r="K565" s="1"/>
      <c r="L565" s="772"/>
      <c r="M565" s="1"/>
      <c r="N565" s="772"/>
      <c r="O565" s="772"/>
      <c r="P565" s="772"/>
      <c r="Q565" s="772"/>
      <c r="R565" s="772"/>
      <c r="S565" s="772"/>
      <c r="T565" s="772"/>
      <c r="U565" s="772"/>
      <c r="V565" s="772"/>
      <c r="W565" s="772"/>
      <c r="X565" s="772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53">
        <f>IFERROR(X129*1,"0")+IFERROR(X130*1,"0")+IFERROR(X131*1,"0")+IFERROR(X132*1,"0")+IFERROR(X133*1,"0")</f>
        <v>0</v>
      </c>
      <c r="G566" s="53">
        <f>IFERROR(X139*1,"0")+IFERROR(X140*1,"0")+IFERROR(X141*1,"0")+IFERROR(X142*1,"0")+IFERROR(X143*1,"0")+IFERROR(X144*1,"0")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53">
        <f>IFERROR(X209*1,"0")+IFERROR(X210*1,"0")+IFERROR(X211*1,"0")+IFERROR(X212*1,"0")+IFERROR(X213*1,"0")+IFERROR(X214*1,"0")+IFERROR(X215*1,"0")+IFERROR(X219*1,"0")+IFERROR(X220*1,"0")+IFERROR(X221*1,"0")</f>
        <v>0</v>
      </c>
      <c r="K566" s="1"/>
      <c r="L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1"/>
      <c r="N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53">
        <f>IFERROR(X292*1,"0")+IFERROR(X293*1,"0")+IFERROR(X294*1,"0")+IFERROR(X295*1,"0")+IFERROR(X296*1,"0")+IFERROR(X297*1,"0")+IFERROR(X298*1,"0")+IFERROR(X302*1,"0")+IFERROR(X303*1,"0")</f>
        <v>0</v>
      </c>
      <c r="P566" s="53">
        <f>IFERROR(X308*1,"0")+IFERROR(X312*1,"0")+IFERROR(X313*1,"0")+IFERROR(X314*1,"0")+IFERROR(X318*1,"0")+IFERROR(X322*1,"0")</f>
        <v>0</v>
      </c>
      <c r="Q566" s="53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0</v>
      </c>
      <c r="R566" s="53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53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53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53">
        <f>IFERROR(X456*1,"0")+IFERROR(X457*1,"0")+IFERROR(X458*1,"0")</f>
        <v>0</v>
      </c>
      <c r="V566" s="53">
        <f>IFERROR(X463*1,"0")+IFERROR(X467*1,"0")</f>
        <v>0</v>
      </c>
      <c r="W566" s="53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53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O554:U554"/>
    <mergeCell ref="A554:N555"/>
    <mergeCell ref="O555:U555"/>
    <mergeCell ref="O556:U556"/>
    <mergeCell ref="A556:N561"/>
    <mergeCell ref="O557:U557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S564:S565"/>
    <mergeCell ref="T564:T565"/>
    <mergeCell ref="U564:U565"/>
    <mergeCell ref="V564:V565"/>
    <mergeCell ref="W564:W565"/>
    <mergeCell ref="X564:X565"/>
    <mergeCell ref="D553:E553"/>
    <mergeCell ref="O553:S553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12:Y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O509:U509"/>
    <mergeCell ref="A509:N510"/>
    <mergeCell ref="O510:U510"/>
    <mergeCell ref="A511:Y511"/>
    <mergeCell ref="O490:U490"/>
    <mergeCell ref="A490:N491"/>
    <mergeCell ref="O491:U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58:E458"/>
    <mergeCell ref="O458:S458"/>
    <mergeCell ref="O459:U459"/>
    <mergeCell ref="A459:N460"/>
    <mergeCell ref="O460:U460"/>
    <mergeCell ref="A461:Y461"/>
    <mergeCell ref="A462:Y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46:Y446"/>
    <mergeCell ref="D447:E447"/>
    <mergeCell ref="O447:S447"/>
    <mergeCell ref="O448:U448"/>
    <mergeCell ref="A448:N449"/>
    <mergeCell ref="O449:U449"/>
    <mergeCell ref="A450:Y450"/>
    <mergeCell ref="D451:E451"/>
    <mergeCell ref="O451:S451"/>
    <mergeCell ref="O452:U452"/>
    <mergeCell ref="A452:N453"/>
    <mergeCell ref="O453:U453"/>
    <mergeCell ref="A454:Y454"/>
    <mergeCell ref="A455:Y455"/>
    <mergeCell ref="D456:E456"/>
    <mergeCell ref="O456:S456"/>
    <mergeCell ref="D457:E457"/>
    <mergeCell ref="O457:S457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O424:U424"/>
    <mergeCell ref="A424:N425"/>
    <mergeCell ref="O425:U425"/>
    <mergeCell ref="A426:Y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D434:E434"/>
    <mergeCell ref="O434:S434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A394:Y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A388:Y388"/>
    <mergeCell ref="A389:Y389"/>
    <mergeCell ref="D390:E390"/>
    <mergeCell ref="O390:S390"/>
    <mergeCell ref="D391:E391"/>
    <mergeCell ref="O391:S391"/>
    <mergeCell ref="O392:U392"/>
    <mergeCell ref="A392:N393"/>
    <mergeCell ref="O393:U393"/>
    <mergeCell ref="O372:U372"/>
    <mergeCell ref="A372:N373"/>
    <mergeCell ref="O373:U373"/>
    <mergeCell ref="A374:Y374"/>
    <mergeCell ref="D375:E375"/>
    <mergeCell ref="O375:S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A278:Y278"/>
    <mergeCell ref="D279:E279"/>
    <mergeCell ref="O279:S279"/>
    <mergeCell ref="D280:E280"/>
    <mergeCell ref="O280:S280"/>
    <mergeCell ref="D281:E281"/>
    <mergeCell ref="O281:S281"/>
    <mergeCell ref="O282:U282"/>
    <mergeCell ref="A282:N283"/>
    <mergeCell ref="O283:U283"/>
    <mergeCell ref="A284:Y284"/>
    <mergeCell ref="D285:E285"/>
    <mergeCell ref="O285:S285"/>
    <mergeCell ref="D286:E286"/>
    <mergeCell ref="O286:S286"/>
    <mergeCell ref="D287:E287"/>
    <mergeCell ref="O287:S287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O276:U276"/>
    <mergeCell ref="A276:N277"/>
    <mergeCell ref="O277:U27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9:E139"/>
    <mergeCell ref="O139:S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A128:Y128"/>
    <mergeCell ref="D129:E129"/>
    <mergeCell ref="O129:S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A138:Y138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O125:U125"/>
    <mergeCell ref="A125:N126"/>
    <mergeCell ref="O126:U126"/>
    <mergeCell ref="A127:Y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9"/>
    </row>
    <row r="3" spans="2:8" x14ac:dyDescent="0.2">
      <c r="B3" s="54" t="s">
        <v>800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802</v>
      </c>
      <c r="C6" s="54" t="s">
        <v>803</v>
      </c>
      <c r="D6" s="54" t="s">
        <v>804</v>
      </c>
      <c r="E6" s="54" t="s">
        <v>48</v>
      </c>
    </row>
    <row r="7" spans="2:8" x14ac:dyDescent="0.2">
      <c r="B7" s="54" t="s">
        <v>805</v>
      </c>
      <c r="C7" s="54" t="s">
        <v>806</v>
      </c>
      <c r="D7" s="54" t="s">
        <v>807</v>
      </c>
      <c r="E7" s="54" t="s">
        <v>48</v>
      </c>
    </row>
    <row r="8" spans="2:8" x14ac:dyDescent="0.2">
      <c r="B8" s="54" t="s">
        <v>808</v>
      </c>
      <c r="C8" s="54" t="s">
        <v>809</v>
      </c>
      <c r="D8" s="54" t="s">
        <v>810</v>
      </c>
      <c r="E8" s="54" t="s">
        <v>48</v>
      </c>
    </row>
    <row r="9" spans="2:8" x14ac:dyDescent="0.2">
      <c r="B9" s="54" t="s">
        <v>811</v>
      </c>
      <c r="C9" s="54" t="s">
        <v>812</v>
      </c>
      <c r="D9" s="54" t="s">
        <v>813</v>
      </c>
      <c r="E9" s="54" t="s">
        <v>48</v>
      </c>
    </row>
    <row r="10" spans="2:8" x14ac:dyDescent="0.2">
      <c r="B10" s="54" t="s">
        <v>814</v>
      </c>
      <c r="C10" s="54" t="s">
        <v>815</v>
      </c>
      <c r="D10" s="54" t="s">
        <v>816</v>
      </c>
      <c r="E10" s="54" t="s">
        <v>48</v>
      </c>
    </row>
    <row r="12" spans="2:8" x14ac:dyDescent="0.2">
      <c r="B12" s="54" t="s">
        <v>817</v>
      </c>
      <c r="C12" s="54" t="s">
        <v>803</v>
      </c>
      <c r="D12" s="54" t="s">
        <v>48</v>
      </c>
      <c r="E12" s="54" t="s">
        <v>48</v>
      </c>
    </row>
    <row r="14" spans="2:8" x14ac:dyDescent="0.2">
      <c r="B14" s="54" t="s">
        <v>818</v>
      </c>
      <c r="C14" s="54" t="s">
        <v>806</v>
      </c>
      <c r="D14" s="54" t="s">
        <v>48</v>
      </c>
      <c r="E14" s="54" t="s">
        <v>48</v>
      </c>
    </row>
    <row r="16" spans="2:8" x14ac:dyDescent="0.2">
      <c r="B16" s="54" t="s">
        <v>819</v>
      </c>
      <c r="C16" s="54" t="s">
        <v>809</v>
      </c>
      <c r="D16" s="54" t="s">
        <v>48</v>
      </c>
      <c r="E16" s="54" t="s">
        <v>48</v>
      </c>
    </row>
    <row r="18" spans="2:5" x14ac:dyDescent="0.2">
      <c r="B18" s="54" t="s">
        <v>820</v>
      </c>
      <c r="C18" s="54" t="s">
        <v>812</v>
      </c>
      <c r="D18" s="54" t="s">
        <v>48</v>
      </c>
      <c r="E18" s="54" t="s">
        <v>48</v>
      </c>
    </row>
    <row r="20" spans="2:5" x14ac:dyDescent="0.2">
      <c r="B20" s="54" t="s">
        <v>821</v>
      </c>
      <c r="C20" s="54" t="s">
        <v>815</v>
      </c>
      <c r="D20" s="54" t="s">
        <v>48</v>
      </c>
      <c r="E20" s="54" t="s">
        <v>48</v>
      </c>
    </row>
    <row r="22" spans="2:5" x14ac:dyDescent="0.2">
      <c r="B22" s="54" t="s">
        <v>822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823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824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825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827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828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829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832</v>
      </c>
      <c r="C32" s="54" t="s">
        <v>48</v>
      </c>
      <c r="D32" s="54" t="s">
        <v>48</v>
      </c>
      <c r="E32" s="54" t="s">
        <v>48</v>
      </c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2024-06-24T07:12:24Z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