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C8BCBB4F-57B9-40DA-97C3-B044F18D73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заказа'!$X$674:$X$674</definedName>
    <definedName name="GrossWeightTotalR">'Бланк заказа'!$Y$674:$Y$674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заказа'!$X$675:$X$675</definedName>
    <definedName name="PalletQtyTotalR">'Бланк заказа'!$Y$675:$Y$675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заказа'!$B$399:$B$399</definedName>
    <definedName name="ProductId206">'Бланк заказа'!$B$400:$B$400</definedName>
    <definedName name="ProductId207">'Бланк заказа'!$B$401:$B$401</definedName>
    <definedName name="ProductId208">'Бланк заказа'!$B$406:$B$406</definedName>
    <definedName name="ProductId209">'Бланк заказа'!$B$410:$B$410</definedName>
    <definedName name="ProductId21">'Бланк заказа'!$B$59:$B$59</definedName>
    <definedName name="ProductId210">'Бланк заказа'!$B$411:$B$411</definedName>
    <definedName name="ProductId211">'Бланк заказа'!$B$412:$B$412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заказа'!$B$437:$B$437</definedName>
    <definedName name="ProductId226">'Бланк заказа'!$B$438:$B$438</definedName>
    <definedName name="ProductId227">'Бланк заказа'!$B$442:$B$442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заказа'!$B$458:$B$458</definedName>
    <definedName name="ProductId237">'Бланк заказа'!$B$459:$B$459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заказа'!$B$471:$B$471</definedName>
    <definedName name="ProductId244">'Бланк заказа'!$B$477:$B$477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заказа'!$B$605:$B$605</definedName>
    <definedName name="ProductId318">'Бланк заказа'!$B$611:$B$611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заказа'!$B$621:$B$621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заказа'!$B$628:$B$628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заказа'!$B$638:$B$638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заказа'!$B$79:$B$79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заказа'!$B$657:$B$657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51">'Бланк заказа'!$B$666:$B$666</definedName>
    <definedName name="ProductId352">'Бланк заказа'!$B$670:$B$670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заказа'!$X$399:$X$399</definedName>
    <definedName name="SalesQty206">'Бланк заказа'!$X$400:$X$400</definedName>
    <definedName name="SalesQty207">'Бланк заказа'!$X$401:$X$401</definedName>
    <definedName name="SalesQty208">'Бланк заказа'!$X$406:$X$406</definedName>
    <definedName name="SalesQty209">'Бланк заказа'!$X$410:$X$410</definedName>
    <definedName name="SalesQty21">'Бланк заказа'!$X$59:$X$59</definedName>
    <definedName name="SalesQty210">'Бланк заказа'!$X$411:$X$411</definedName>
    <definedName name="SalesQty211">'Бланк заказа'!$X$412:$X$412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заказа'!$X$437:$X$437</definedName>
    <definedName name="SalesQty226">'Бланк заказа'!$X$438:$X$438</definedName>
    <definedName name="SalesQty227">'Бланк заказа'!$X$442:$X$442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заказа'!$X$458:$X$458</definedName>
    <definedName name="SalesQty237">'Бланк заказа'!$X$459:$X$459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заказа'!$X$471:$X$471</definedName>
    <definedName name="SalesQty244">'Бланк заказа'!$X$477:$X$477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заказа'!$X$605:$X$605</definedName>
    <definedName name="SalesQty318">'Бланк заказа'!$X$611:$X$611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заказа'!$X$621:$X$621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заказа'!$X$628:$X$628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заказа'!$X$638:$X$638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заказа'!$X$79:$X$79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заказа'!$X$657:$X$657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51">'Бланк заказа'!$X$666:$X$666</definedName>
    <definedName name="SalesQty352">'Бланк заказа'!$X$670:$X$670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заказа'!$Y$399:$Y$399</definedName>
    <definedName name="SalesRoundBox206">'Бланк заказа'!$Y$400:$Y$400</definedName>
    <definedName name="SalesRoundBox207">'Бланк заказа'!$Y$401:$Y$401</definedName>
    <definedName name="SalesRoundBox208">'Бланк заказа'!$Y$406:$Y$406</definedName>
    <definedName name="SalesRoundBox209">'Бланк заказа'!$Y$410:$Y$410</definedName>
    <definedName name="SalesRoundBox21">'Бланк заказа'!$Y$59:$Y$59</definedName>
    <definedName name="SalesRoundBox210">'Бланк заказа'!$Y$411:$Y$411</definedName>
    <definedName name="SalesRoundBox211">'Бланк заказа'!$Y$412:$Y$412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заказа'!$Y$437:$Y$437</definedName>
    <definedName name="SalesRoundBox226">'Бланк заказа'!$Y$438:$Y$438</definedName>
    <definedName name="SalesRoundBox227">'Бланк заказа'!$Y$442:$Y$442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заказа'!$Y$458:$Y$458</definedName>
    <definedName name="SalesRoundBox237">'Бланк заказа'!$Y$459:$Y$459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заказа'!$Y$471:$Y$471</definedName>
    <definedName name="SalesRoundBox244">'Бланк заказа'!$Y$477:$Y$477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заказа'!$Y$605:$Y$605</definedName>
    <definedName name="SalesRoundBox318">'Бланк заказа'!$Y$611:$Y$611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заказа'!$Y$621:$Y$621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заказа'!$Y$628:$Y$628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заказа'!$Y$638:$Y$638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заказа'!$Y$79:$Y$79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заказа'!$Y$657:$Y$657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51">'Бланк заказа'!$Y$666:$Y$666</definedName>
    <definedName name="SalesRoundBox352">'Бланк заказа'!$Y$670:$Y$670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заказа'!$W$399:$W$399</definedName>
    <definedName name="UnitOfMeasure206">'Бланк заказа'!$W$400:$W$400</definedName>
    <definedName name="UnitOfMeasure207">'Бланк заказа'!$W$401:$W$401</definedName>
    <definedName name="UnitOfMeasure208">'Бланк заказа'!$W$406:$W$406</definedName>
    <definedName name="UnitOfMeasure209">'Бланк заказа'!$W$410:$W$410</definedName>
    <definedName name="UnitOfMeasure21">'Бланк заказа'!$W$59:$W$59</definedName>
    <definedName name="UnitOfMeasure210">'Бланк заказа'!$W$411:$W$411</definedName>
    <definedName name="UnitOfMeasure211">'Бланк заказа'!$W$412:$W$412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заказа'!$W$437:$W$437</definedName>
    <definedName name="UnitOfMeasure226">'Бланк заказа'!$W$438:$W$438</definedName>
    <definedName name="UnitOfMeasure227">'Бланк заказа'!$W$442:$W$442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заказа'!$W$458:$W$458</definedName>
    <definedName name="UnitOfMeasure237">'Бланк заказа'!$W$459:$W$459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заказа'!$W$471:$W$471</definedName>
    <definedName name="UnitOfMeasure244">'Бланк заказа'!$W$477:$W$477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заказа'!$W$605:$W$605</definedName>
    <definedName name="UnitOfMeasure318">'Бланк заказа'!$W$611:$W$611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заказа'!$W$621:$W$621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заказа'!$W$628:$W$628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заказа'!$W$638:$W$638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заказа'!$W$79:$W$79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заказа'!$W$657:$W$657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51">'Бланк заказа'!$W$666:$W$666</definedName>
    <definedName name="UnitOfMeasure352">'Бланк заказа'!$W$670:$W$670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2" i="2" l="1"/>
  <c r="X671" i="2"/>
  <c r="BO670" i="2"/>
  <c r="BM670" i="2"/>
  <c r="Y670" i="2"/>
  <c r="BN670" i="2" s="1"/>
  <c r="X668" i="2"/>
  <c r="X667" i="2"/>
  <c r="BO666" i="2"/>
  <c r="BM666" i="2"/>
  <c r="Y666" i="2"/>
  <c r="Z666" i="2" s="1"/>
  <c r="Z667" i="2" s="1"/>
  <c r="X664" i="2"/>
  <c r="X663" i="2"/>
  <c r="BO662" i="2"/>
  <c r="BM662" i="2"/>
  <c r="Y662" i="2"/>
  <c r="Z662" i="2" s="1"/>
  <c r="Z663" i="2" s="1"/>
  <c r="X660" i="2"/>
  <c r="X659" i="2"/>
  <c r="BO658" i="2"/>
  <c r="BM658" i="2"/>
  <c r="Y658" i="2"/>
  <c r="BP658" i="2" s="1"/>
  <c r="BO657" i="2"/>
  <c r="BM657" i="2"/>
  <c r="Y657" i="2"/>
  <c r="AF683" i="2" s="1"/>
  <c r="X654" i="2"/>
  <c r="X653" i="2"/>
  <c r="BO652" i="2"/>
  <c r="BM652" i="2"/>
  <c r="Y652" i="2"/>
  <c r="BP652" i="2" s="1"/>
  <c r="BP651" i="2"/>
  <c r="BO651" i="2"/>
  <c r="BM651" i="2"/>
  <c r="Y651" i="2"/>
  <c r="BN651" i="2" s="1"/>
  <c r="BO650" i="2"/>
  <c r="BM650" i="2"/>
  <c r="Y650" i="2"/>
  <c r="BP650" i="2" s="1"/>
  <c r="BO649" i="2"/>
  <c r="BM649" i="2"/>
  <c r="Y649" i="2"/>
  <c r="Y654" i="2" s="1"/>
  <c r="X647" i="2"/>
  <c r="X646" i="2"/>
  <c r="BO645" i="2"/>
  <c r="BM645" i="2"/>
  <c r="Z645" i="2"/>
  <c r="Y645" i="2"/>
  <c r="BN645" i="2" s="1"/>
  <c r="BP644" i="2"/>
  <c r="BO644" i="2"/>
  <c r="BN644" i="2"/>
  <c r="BM644" i="2"/>
  <c r="Z644" i="2"/>
  <c r="Y644" i="2"/>
  <c r="BO643" i="2"/>
  <c r="BM643" i="2"/>
  <c r="Y643" i="2"/>
  <c r="BN643" i="2" s="1"/>
  <c r="BO642" i="2"/>
  <c r="BM642" i="2"/>
  <c r="Y642" i="2"/>
  <c r="BP642" i="2" s="1"/>
  <c r="BO641" i="2"/>
  <c r="BM641" i="2"/>
  <c r="Z641" i="2"/>
  <c r="Y641" i="2"/>
  <c r="BN641" i="2" s="1"/>
  <c r="BP640" i="2"/>
  <c r="BO640" i="2"/>
  <c r="BN640" i="2"/>
  <c r="BM640" i="2"/>
  <c r="Z640" i="2"/>
  <c r="Y640" i="2"/>
  <c r="BO639" i="2"/>
  <c r="BM639" i="2"/>
  <c r="Y639" i="2"/>
  <c r="BN639" i="2" s="1"/>
  <c r="BO638" i="2"/>
  <c r="BM638" i="2"/>
  <c r="Y638" i="2"/>
  <c r="Y647" i="2" s="1"/>
  <c r="X636" i="2"/>
  <c r="X635" i="2"/>
  <c r="BO634" i="2"/>
  <c r="BM634" i="2"/>
  <c r="Y634" i="2"/>
  <c r="BN634" i="2" s="1"/>
  <c r="BO633" i="2"/>
  <c r="BM633" i="2"/>
  <c r="Y633" i="2"/>
  <c r="BP633" i="2" s="1"/>
  <c r="BO632" i="2"/>
  <c r="BM632" i="2"/>
  <c r="Y632" i="2"/>
  <c r="BN632" i="2" s="1"/>
  <c r="BO631" i="2"/>
  <c r="BM631" i="2"/>
  <c r="Y631" i="2"/>
  <c r="BP631" i="2" s="1"/>
  <c r="BO630" i="2"/>
  <c r="BM630" i="2"/>
  <c r="Y630" i="2"/>
  <c r="BN630" i="2" s="1"/>
  <c r="BO629" i="2"/>
  <c r="BM629" i="2"/>
  <c r="Y629" i="2"/>
  <c r="BP629" i="2" s="1"/>
  <c r="BO628" i="2"/>
  <c r="BM628" i="2"/>
  <c r="Y628" i="2"/>
  <c r="BN628" i="2" s="1"/>
  <c r="X626" i="2"/>
  <c r="X625" i="2"/>
  <c r="BP624" i="2"/>
  <c r="BO624" i="2"/>
  <c r="BN624" i="2"/>
  <c r="BM624" i="2"/>
  <c r="Z624" i="2"/>
  <c r="Y624" i="2"/>
  <c r="BO623" i="2"/>
  <c r="BM623" i="2"/>
  <c r="Y623" i="2"/>
  <c r="Z623" i="2" s="1"/>
  <c r="BO622" i="2"/>
  <c r="BM622" i="2"/>
  <c r="Y622" i="2"/>
  <c r="Y626" i="2" s="1"/>
  <c r="BO621" i="2"/>
  <c r="BM621" i="2"/>
  <c r="Y621" i="2"/>
  <c r="X619" i="2"/>
  <c r="X618" i="2"/>
  <c r="BP617" i="2"/>
  <c r="BO617" i="2"/>
  <c r="BN617" i="2"/>
  <c r="BM617" i="2"/>
  <c r="Z617" i="2"/>
  <c r="Y617" i="2"/>
  <c r="BO616" i="2"/>
  <c r="BM616" i="2"/>
  <c r="Y616" i="2"/>
  <c r="BO615" i="2"/>
  <c r="BM615" i="2"/>
  <c r="Y615" i="2"/>
  <c r="BP615" i="2" s="1"/>
  <c r="BO614" i="2"/>
  <c r="BM614" i="2"/>
  <c r="Y614" i="2"/>
  <c r="BP613" i="2"/>
  <c r="BO613" i="2"/>
  <c r="BN613" i="2"/>
  <c r="BM613" i="2"/>
  <c r="Z613" i="2"/>
  <c r="Y613" i="2"/>
  <c r="BO612" i="2"/>
  <c r="BM612" i="2"/>
  <c r="Y612" i="2"/>
  <c r="BO611" i="2"/>
  <c r="BM611" i="2"/>
  <c r="Y611" i="2"/>
  <c r="AE683" i="2" s="1"/>
  <c r="X607" i="2"/>
  <c r="X606" i="2"/>
  <c r="BO605" i="2"/>
  <c r="BM605" i="2"/>
  <c r="Y605" i="2"/>
  <c r="Y607" i="2" s="1"/>
  <c r="X603" i="2"/>
  <c r="X602" i="2"/>
  <c r="BO601" i="2"/>
  <c r="BM601" i="2"/>
  <c r="Y601" i="2"/>
  <c r="BP601" i="2" s="1"/>
  <c r="X597" i="2"/>
  <c r="X596" i="2"/>
  <c r="BO595" i="2"/>
  <c r="BM595" i="2"/>
  <c r="Y595" i="2"/>
  <c r="BP595" i="2" s="1"/>
  <c r="BO594" i="2"/>
  <c r="BM594" i="2"/>
  <c r="Y594" i="2"/>
  <c r="Y597" i="2" s="1"/>
  <c r="P594" i="2"/>
  <c r="X592" i="2"/>
  <c r="X591" i="2"/>
  <c r="BO590" i="2"/>
  <c r="BM590" i="2"/>
  <c r="Y590" i="2"/>
  <c r="BP590" i="2" s="1"/>
  <c r="P590" i="2"/>
  <c r="BO589" i="2"/>
  <c r="BM589" i="2"/>
  <c r="Y589" i="2"/>
  <c r="BP589" i="2" s="1"/>
  <c r="P589" i="2"/>
  <c r="BO588" i="2"/>
  <c r="BM588" i="2"/>
  <c r="Y588" i="2"/>
  <c r="Y592" i="2" s="1"/>
  <c r="P588" i="2"/>
  <c r="X586" i="2"/>
  <c r="X585" i="2"/>
  <c r="BO584" i="2"/>
  <c r="BM584" i="2"/>
  <c r="Y584" i="2"/>
  <c r="BP584" i="2" s="1"/>
  <c r="P584" i="2"/>
  <c r="BO583" i="2"/>
  <c r="BM583" i="2"/>
  <c r="Z583" i="2"/>
  <c r="Y583" i="2"/>
  <c r="BP583" i="2" s="1"/>
  <c r="P583" i="2"/>
  <c r="BO582" i="2"/>
  <c r="BM582" i="2"/>
  <c r="Y582" i="2"/>
  <c r="BP582" i="2" s="1"/>
  <c r="P582" i="2"/>
  <c r="BO581" i="2"/>
  <c r="BM581" i="2"/>
  <c r="Y581" i="2"/>
  <c r="BP581" i="2" s="1"/>
  <c r="P581" i="2"/>
  <c r="BP580" i="2"/>
  <c r="BO580" i="2"/>
  <c r="BN580" i="2"/>
  <c r="BM580" i="2"/>
  <c r="Z580" i="2"/>
  <c r="Y580" i="2"/>
  <c r="P580" i="2"/>
  <c r="BO579" i="2"/>
  <c r="BM579" i="2"/>
  <c r="Y579" i="2"/>
  <c r="BP579" i="2" s="1"/>
  <c r="P579" i="2"/>
  <c r="BO578" i="2"/>
  <c r="BM578" i="2"/>
  <c r="Y578" i="2"/>
  <c r="BP578" i="2" s="1"/>
  <c r="P578" i="2"/>
  <c r="BO577" i="2"/>
  <c r="BM577" i="2"/>
  <c r="Y577" i="2"/>
  <c r="P577" i="2"/>
  <c r="BO576" i="2"/>
  <c r="BM576" i="2"/>
  <c r="Y576" i="2"/>
  <c r="Y586" i="2" s="1"/>
  <c r="P576" i="2"/>
  <c r="X574" i="2"/>
  <c r="X573" i="2"/>
  <c r="BO572" i="2"/>
  <c r="BM572" i="2"/>
  <c r="Y572" i="2"/>
  <c r="Z572" i="2" s="1"/>
  <c r="P572" i="2"/>
  <c r="BO571" i="2"/>
  <c r="BM571" i="2"/>
  <c r="Y571" i="2"/>
  <c r="BN571" i="2" s="1"/>
  <c r="P571" i="2"/>
  <c r="BO570" i="2"/>
  <c r="BM570" i="2"/>
  <c r="Z570" i="2"/>
  <c r="Y570" i="2"/>
  <c r="BN570" i="2" s="1"/>
  <c r="P570" i="2"/>
  <c r="X568" i="2"/>
  <c r="X567" i="2"/>
  <c r="BO566" i="2"/>
  <c r="BM566" i="2"/>
  <c r="Z566" i="2"/>
  <c r="Y566" i="2"/>
  <c r="BN566" i="2" s="1"/>
  <c r="P566" i="2"/>
  <c r="BO565" i="2"/>
  <c r="BM565" i="2"/>
  <c r="Y565" i="2"/>
  <c r="BP565" i="2" s="1"/>
  <c r="P565" i="2"/>
  <c r="BO564" i="2"/>
  <c r="BM564" i="2"/>
  <c r="Y564" i="2"/>
  <c r="BP564" i="2" s="1"/>
  <c r="P564" i="2"/>
  <c r="BO563" i="2"/>
  <c r="BM563" i="2"/>
  <c r="Y563" i="2"/>
  <c r="BP563" i="2" s="1"/>
  <c r="P563" i="2"/>
  <c r="BP562" i="2"/>
  <c r="BO562" i="2"/>
  <c r="BN562" i="2"/>
  <c r="BM562" i="2"/>
  <c r="Z562" i="2"/>
  <c r="Y562" i="2"/>
  <c r="P562" i="2"/>
  <c r="BO561" i="2"/>
  <c r="BM561" i="2"/>
  <c r="Y561" i="2"/>
  <c r="BP561" i="2" s="1"/>
  <c r="P561" i="2"/>
  <c r="BO560" i="2"/>
  <c r="BM560" i="2"/>
  <c r="Y560" i="2"/>
  <c r="BP560" i="2" s="1"/>
  <c r="P560" i="2"/>
  <c r="BO559" i="2"/>
  <c r="BM559" i="2"/>
  <c r="Y559" i="2"/>
  <c r="BP559" i="2" s="1"/>
  <c r="P559" i="2"/>
  <c r="BP558" i="2"/>
  <c r="BO558" i="2"/>
  <c r="BN558" i="2"/>
  <c r="BM558" i="2"/>
  <c r="Z558" i="2"/>
  <c r="Y558" i="2"/>
  <c r="P558" i="2"/>
  <c r="BO557" i="2"/>
  <c r="BM557" i="2"/>
  <c r="Y557" i="2"/>
  <c r="P557" i="2"/>
  <c r="BO556" i="2"/>
  <c r="BM556" i="2"/>
  <c r="Y556" i="2"/>
  <c r="Y568" i="2" s="1"/>
  <c r="P556" i="2"/>
  <c r="X552" i="2"/>
  <c r="X551" i="2"/>
  <c r="BO550" i="2"/>
  <c r="BM550" i="2"/>
  <c r="Y550" i="2"/>
  <c r="AB683" i="2" s="1"/>
  <c r="P550" i="2"/>
  <c r="X547" i="2"/>
  <c r="X546" i="2"/>
  <c r="BO545" i="2"/>
  <c r="BM545" i="2"/>
  <c r="Y545" i="2"/>
  <c r="Z545" i="2" s="1"/>
  <c r="P545" i="2"/>
  <c r="BO544" i="2"/>
  <c r="BM544" i="2"/>
  <c r="Y544" i="2"/>
  <c r="BN544" i="2" s="1"/>
  <c r="P544" i="2"/>
  <c r="BO543" i="2"/>
  <c r="BM543" i="2"/>
  <c r="Z543" i="2"/>
  <c r="Y543" i="2"/>
  <c r="BN543" i="2" s="1"/>
  <c r="P543" i="2"/>
  <c r="BO542" i="2"/>
  <c r="BM542" i="2"/>
  <c r="Y542" i="2"/>
  <c r="BP542" i="2" s="1"/>
  <c r="P542" i="2"/>
  <c r="X539" i="2"/>
  <c r="X538" i="2"/>
  <c r="BO537" i="2"/>
  <c r="BM537" i="2"/>
  <c r="Y537" i="2"/>
  <c r="BP537" i="2" s="1"/>
  <c r="P537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BP527" i="2" s="1"/>
  <c r="BO526" i="2"/>
  <c r="BM526" i="2"/>
  <c r="Y526" i="2"/>
  <c r="P526" i="2"/>
  <c r="BO525" i="2"/>
  <c r="BM525" i="2"/>
  <c r="Y525" i="2"/>
  <c r="Z525" i="2" s="1"/>
  <c r="P525" i="2"/>
  <c r="BO524" i="2"/>
  <c r="BM524" i="2"/>
  <c r="Y524" i="2"/>
  <c r="BN524" i="2" s="1"/>
  <c r="BO523" i="2"/>
  <c r="BM523" i="2"/>
  <c r="Y523" i="2"/>
  <c r="BP523" i="2" s="1"/>
  <c r="P523" i="2"/>
  <c r="X521" i="2"/>
  <c r="X520" i="2"/>
  <c r="BO519" i="2"/>
  <c r="BM519" i="2"/>
  <c r="Y519" i="2"/>
  <c r="Y520" i="2" s="1"/>
  <c r="P519" i="2"/>
  <c r="X516" i="2"/>
  <c r="X515" i="2"/>
  <c r="BO514" i="2"/>
  <c r="BM514" i="2"/>
  <c r="Y514" i="2"/>
  <c r="BP514" i="2" s="1"/>
  <c r="P514" i="2"/>
  <c r="BO513" i="2"/>
  <c r="BM513" i="2"/>
  <c r="Y513" i="2"/>
  <c r="Y515" i="2" s="1"/>
  <c r="P513" i="2"/>
  <c r="X511" i="2"/>
  <c r="X510" i="2"/>
  <c r="BO509" i="2"/>
  <c r="BN509" i="2"/>
  <c r="BM509" i="2"/>
  <c r="Z509" i="2"/>
  <c r="Y509" i="2"/>
  <c r="BP509" i="2" s="1"/>
  <c r="P509" i="2"/>
  <c r="BO508" i="2"/>
  <c r="BM508" i="2"/>
  <c r="Y508" i="2"/>
  <c r="Y511" i="2" s="1"/>
  <c r="P508" i="2"/>
  <c r="X506" i="2"/>
  <c r="X505" i="2"/>
  <c r="BO504" i="2"/>
  <c r="BM504" i="2"/>
  <c r="Y504" i="2"/>
  <c r="BP504" i="2" s="1"/>
  <c r="BO503" i="2"/>
  <c r="BM503" i="2"/>
  <c r="Y503" i="2"/>
  <c r="BP503" i="2" s="1"/>
  <c r="P503" i="2"/>
  <c r="BP502" i="2"/>
  <c r="BO502" i="2"/>
  <c r="BN502" i="2"/>
  <c r="BM502" i="2"/>
  <c r="Z502" i="2"/>
  <c r="Y502" i="2"/>
  <c r="P502" i="2"/>
  <c r="BO501" i="2"/>
  <c r="BN501" i="2"/>
  <c r="BM501" i="2"/>
  <c r="Z501" i="2"/>
  <c r="Y501" i="2"/>
  <c r="BP501" i="2" s="1"/>
  <c r="P501" i="2"/>
  <c r="BO500" i="2"/>
  <c r="BM500" i="2"/>
  <c r="Y500" i="2"/>
  <c r="BP500" i="2" s="1"/>
  <c r="P500" i="2"/>
  <c r="BO499" i="2"/>
  <c r="BM499" i="2"/>
  <c r="Y499" i="2"/>
  <c r="BP499" i="2" s="1"/>
  <c r="P499" i="2"/>
  <c r="BO498" i="2"/>
  <c r="BM498" i="2"/>
  <c r="Y498" i="2"/>
  <c r="BP498" i="2" s="1"/>
  <c r="BO497" i="2"/>
  <c r="BM497" i="2"/>
  <c r="Y497" i="2"/>
  <c r="BP497" i="2" s="1"/>
  <c r="P497" i="2"/>
  <c r="BO496" i="2"/>
  <c r="BM496" i="2"/>
  <c r="Y496" i="2"/>
  <c r="BP496" i="2" s="1"/>
  <c r="P496" i="2"/>
  <c r="BP495" i="2"/>
  <c r="BO495" i="2"/>
  <c r="BN495" i="2"/>
  <c r="BM495" i="2"/>
  <c r="Z495" i="2"/>
  <c r="Y495" i="2"/>
  <c r="P495" i="2"/>
  <c r="BO494" i="2"/>
  <c r="BN494" i="2"/>
  <c r="BM494" i="2"/>
  <c r="Z494" i="2"/>
  <c r="Y494" i="2"/>
  <c r="BP494" i="2" s="1"/>
  <c r="BO493" i="2"/>
  <c r="BM493" i="2"/>
  <c r="Y493" i="2"/>
  <c r="P493" i="2"/>
  <c r="BO492" i="2"/>
  <c r="BM492" i="2"/>
  <c r="Y492" i="2"/>
  <c r="Z492" i="2" s="1"/>
  <c r="P492" i="2"/>
  <c r="BO491" i="2"/>
  <c r="BM491" i="2"/>
  <c r="Y491" i="2"/>
  <c r="BN491" i="2" s="1"/>
  <c r="P491" i="2"/>
  <c r="BP490" i="2"/>
  <c r="BO490" i="2"/>
  <c r="BN490" i="2"/>
  <c r="BM490" i="2"/>
  <c r="Z490" i="2"/>
  <c r="Y490" i="2"/>
  <c r="P490" i="2"/>
  <c r="BO489" i="2"/>
  <c r="BM489" i="2"/>
  <c r="Y489" i="2"/>
  <c r="BP489" i="2" s="1"/>
  <c r="BO488" i="2"/>
  <c r="BM488" i="2"/>
  <c r="Y488" i="2"/>
  <c r="BP488" i="2" s="1"/>
  <c r="P488" i="2"/>
  <c r="BP487" i="2"/>
  <c r="BO487" i="2"/>
  <c r="BN487" i="2"/>
  <c r="BM487" i="2"/>
  <c r="Z487" i="2"/>
  <c r="Y487" i="2"/>
  <c r="P487" i="2"/>
  <c r="BO486" i="2"/>
  <c r="BM486" i="2"/>
  <c r="Y486" i="2"/>
  <c r="P486" i="2"/>
  <c r="BO485" i="2"/>
  <c r="BM485" i="2"/>
  <c r="Y485" i="2"/>
  <c r="Z485" i="2" s="1"/>
  <c r="BP484" i="2"/>
  <c r="BO484" i="2"/>
  <c r="BN484" i="2"/>
  <c r="BM484" i="2"/>
  <c r="Z484" i="2"/>
  <c r="Y484" i="2"/>
  <c r="P484" i="2"/>
  <c r="BO483" i="2"/>
  <c r="BM483" i="2"/>
  <c r="Y483" i="2"/>
  <c r="BP483" i="2" s="1"/>
  <c r="BO482" i="2"/>
  <c r="BM482" i="2"/>
  <c r="Y482" i="2"/>
  <c r="BN482" i="2" s="1"/>
  <c r="P482" i="2"/>
  <c r="BP481" i="2"/>
  <c r="BO481" i="2"/>
  <c r="BN481" i="2"/>
  <c r="BM481" i="2"/>
  <c r="Z481" i="2"/>
  <c r="Y481" i="2"/>
  <c r="P481" i="2"/>
  <c r="X479" i="2"/>
  <c r="Y478" i="2"/>
  <c r="X478" i="2"/>
  <c r="BP477" i="2"/>
  <c r="BO477" i="2"/>
  <c r="BN477" i="2"/>
  <c r="BM477" i="2"/>
  <c r="Z477" i="2"/>
  <c r="Z478" i="2" s="1"/>
  <c r="Y477" i="2"/>
  <c r="Y479" i="2" s="1"/>
  <c r="P477" i="2"/>
  <c r="X473" i="2"/>
  <c r="Y472" i="2"/>
  <c r="X472" i="2"/>
  <c r="BP471" i="2"/>
  <c r="BO471" i="2"/>
  <c r="BN471" i="2"/>
  <c r="BM471" i="2"/>
  <c r="Z471" i="2"/>
  <c r="Z472" i="2" s="1"/>
  <c r="Y471" i="2"/>
  <c r="Y473" i="2" s="1"/>
  <c r="X469" i="2"/>
  <c r="X468" i="2"/>
  <c r="BO467" i="2"/>
  <c r="BM467" i="2"/>
  <c r="Y467" i="2"/>
  <c r="BP467" i="2" s="1"/>
  <c r="P467" i="2"/>
  <c r="BP466" i="2"/>
  <c r="BO466" i="2"/>
  <c r="BN466" i="2"/>
  <c r="BM466" i="2"/>
  <c r="Z466" i="2"/>
  <c r="Y466" i="2"/>
  <c r="P466" i="2"/>
  <c r="BO465" i="2"/>
  <c r="BM465" i="2"/>
  <c r="Y465" i="2"/>
  <c r="BP465" i="2" s="1"/>
  <c r="P465" i="2"/>
  <c r="BO464" i="2"/>
  <c r="BM464" i="2"/>
  <c r="Y464" i="2"/>
  <c r="BP464" i="2" s="1"/>
  <c r="BO463" i="2"/>
  <c r="BN463" i="2"/>
  <c r="BM463" i="2"/>
  <c r="Z463" i="2"/>
  <c r="Y463" i="2"/>
  <c r="X461" i="2"/>
  <c r="X460" i="2"/>
  <c r="BO459" i="2"/>
  <c r="BM459" i="2"/>
  <c r="Y459" i="2"/>
  <c r="P459" i="2"/>
  <c r="BO458" i="2"/>
  <c r="BM458" i="2"/>
  <c r="Y458" i="2"/>
  <c r="P458" i="2"/>
  <c r="X456" i="2"/>
  <c r="X455" i="2"/>
  <c r="BP454" i="2"/>
  <c r="BO454" i="2"/>
  <c r="BN454" i="2"/>
  <c r="BM454" i="2"/>
  <c r="Z454" i="2"/>
  <c r="Y454" i="2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BN451" i="2" s="1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Y444" i="2"/>
  <c r="X444" i="2"/>
  <c r="X443" i="2"/>
  <c r="BO442" i="2"/>
  <c r="BN442" i="2"/>
  <c r="BM442" i="2"/>
  <c r="Z442" i="2"/>
  <c r="Z443" i="2" s="1"/>
  <c r="Y442" i="2"/>
  <c r="BP442" i="2" s="1"/>
  <c r="X440" i="2"/>
  <c r="X439" i="2"/>
  <c r="BO438" i="2"/>
  <c r="BM438" i="2"/>
  <c r="Y438" i="2"/>
  <c r="BO437" i="2"/>
  <c r="BN437" i="2"/>
  <c r="BM437" i="2"/>
  <c r="Z437" i="2"/>
  <c r="Y437" i="2"/>
  <c r="BP437" i="2" s="1"/>
  <c r="X435" i="2"/>
  <c r="X434" i="2"/>
  <c r="BO433" i="2"/>
  <c r="BM433" i="2"/>
  <c r="Y433" i="2"/>
  <c r="BP433" i="2" s="1"/>
  <c r="P433" i="2"/>
  <c r="BP432" i="2"/>
  <c r="BO432" i="2"/>
  <c r="BN432" i="2"/>
  <c r="BM432" i="2"/>
  <c r="Z432" i="2"/>
  <c r="Y432" i="2"/>
  <c r="P432" i="2"/>
  <c r="X430" i="2"/>
  <c r="X429" i="2"/>
  <c r="BO428" i="2"/>
  <c r="BM428" i="2"/>
  <c r="Y428" i="2"/>
  <c r="P428" i="2"/>
  <c r="BO427" i="2"/>
  <c r="BM427" i="2"/>
  <c r="Y427" i="2"/>
  <c r="P427" i="2"/>
  <c r="BO426" i="2"/>
  <c r="BM426" i="2"/>
  <c r="Y426" i="2"/>
  <c r="Z426" i="2" s="1"/>
  <c r="P426" i="2"/>
  <c r="BO425" i="2"/>
  <c r="BM425" i="2"/>
  <c r="Y425" i="2"/>
  <c r="BN425" i="2" s="1"/>
  <c r="P425" i="2"/>
  <c r="BP424" i="2"/>
  <c r="BO424" i="2"/>
  <c r="BN424" i="2"/>
  <c r="BM424" i="2"/>
  <c r="Z424" i="2"/>
  <c r="Y424" i="2"/>
  <c r="P424" i="2"/>
  <c r="BO423" i="2"/>
  <c r="BM423" i="2"/>
  <c r="Y423" i="2"/>
  <c r="P423" i="2"/>
  <c r="BO422" i="2"/>
  <c r="BM422" i="2"/>
  <c r="Y422" i="2"/>
  <c r="BP422" i="2" s="1"/>
  <c r="P422" i="2"/>
  <c r="BO421" i="2"/>
  <c r="BM421" i="2"/>
  <c r="Y421" i="2"/>
  <c r="BP421" i="2" s="1"/>
  <c r="P421" i="2"/>
  <c r="BP420" i="2"/>
  <c r="BO420" i="2"/>
  <c r="BN420" i="2"/>
  <c r="BM420" i="2"/>
  <c r="Z420" i="2"/>
  <c r="Y420" i="2"/>
  <c r="P420" i="2"/>
  <c r="BO419" i="2"/>
  <c r="BM419" i="2"/>
  <c r="Y419" i="2"/>
  <c r="BP419" i="2" s="1"/>
  <c r="P419" i="2"/>
  <c r="BO418" i="2"/>
  <c r="BM418" i="2"/>
  <c r="Y418" i="2"/>
  <c r="Z418" i="2" s="1"/>
  <c r="P418" i="2"/>
  <c r="X414" i="2"/>
  <c r="X413" i="2"/>
  <c r="BO412" i="2"/>
  <c r="BM412" i="2"/>
  <c r="Y412" i="2"/>
  <c r="Z412" i="2" s="1"/>
  <c r="P412" i="2"/>
  <c r="BO411" i="2"/>
  <c r="BM411" i="2"/>
  <c r="Y411" i="2"/>
  <c r="BP411" i="2" s="1"/>
  <c r="P411" i="2"/>
  <c r="BO410" i="2"/>
  <c r="BM410" i="2"/>
  <c r="Y410" i="2"/>
  <c r="BN410" i="2" s="1"/>
  <c r="P410" i="2"/>
  <c r="X408" i="2"/>
  <c r="X407" i="2"/>
  <c r="BO406" i="2"/>
  <c r="BM406" i="2"/>
  <c r="Z406" i="2"/>
  <c r="Z407" i="2" s="1"/>
  <c r="Y406" i="2"/>
  <c r="BN406" i="2" s="1"/>
  <c r="P406" i="2"/>
  <c r="X403" i="2"/>
  <c r="X402" i="2"/>
  <c r="BO401" i="2"/>
  <c r="BM401" i="2"/>
  <c r="Z401" i="2"/>
  <c r="Y401" i="2"/>
  <c r="BN401" i="2" s="1"/>
  <c r="P401" i="2"/>
  <c r="BO400" i="2"/>
  <c r="BM400" i="2"/>
  <c r="Y400" i="2"/>
  <c r="P400" i="2"/>
  <c r="BO399" i="2"/>
  <c r="BM399" i="2"/>
  <c r="Y399" i="2"/>
  <c r="Z399" i="2" s="1"/>
  <c r="P399" i="2"/>
  <c r="X397" i="2"/>
  <c r="X396" i="2"/>
  <c r="BO395" i="2"/>
  <c r="BM395" i="2"/>
  <c r="Y395" i="2"/>
  <c r="Z395" i="2" s="1"/>
  <c r="P395" i="2"/>
  <c r="BO394" i="2"/>
  <c r="BM394" i="2"/>
  <c r="Y394" i="2"/>
  <c r="BN394" i="2" s="1"/>
  <c r="P394" i="2"/>
  <c r="BP393" i="2"/>
  <c r="BO393" i="2"/>
  <c r="BN393" i="2"/>
  <c r="BM393" i="2"/>
  <c r="Z393" i="2"/>
  <c r="Y393" i="2"/>
  <c r="BO392" i="2"/>
  <c r="BM392" i="2"/>
  <c r="Y392" i="2"/>
  <c r="BN392" i="2" s="1"/>
  <c r="X390" i="2"/>
  <c r="X389" i="2"/>
  <c r="BO388" i="2"/>
  <c r="BM388" i="2"/>
  <c r="Y388" i="2"/>
  <c r="BN388" i="2" s="1"/>
  <c r="P388" i="2"/>
  <c r="BP387" i="2"/>
  <c r="BO387" i="2"/>
  <c r="BN387" i="2"/>
  <c r="BM387" i="2"/>
  <c r="Z387" i="2"/>
  <c r="Y387" i="2"/>
  <c r="P387" i="2"/>
  <c r="BO386" i="2"/>
  <c r="BM386" i="2"/>
  <c r="Y386" i="2"/>
  <c r="BP386" i="2" s="1"/>
  <c r="P386" i="2"/>
  <c r="X384" i="2"/>
  <c r="X383" i="2"/>
  <c r="BO382" i="2"/>
  <c r="BM382" i="2"/>
  <c r="Z382" i="2"/>
  <c r="Y382" i="2"/>
  <c r="BP382" i="2" s="1"/>
  <c r="P382" i="2"/>
  <c r="BO381" i="2"/>
  <c r="BN381" i="2"/>
  <c r="BM381" i="2"/>
  <c r="Z381" i="2"/>
  <c r="Y381" i="2"/>
  <c r="BP381" i="2" s="1"/>
  <c r="P381" i="2"/>
  <c r="BO380" i="2"/>
  <c r="BN380" i="2"/>
  <c r="BM380" i="2"/>
  <c r="Z380" i="2"/>
  <c r="Y380" i="2"/>
  <c r="BP380" i="2" s="1"/>
  <c r="P380" i="2"/>
  <c r="BO379" i="2"/>
  <c r="BM379" i="2"/>
  <c r="Y379" i="2"/>
  <c r="BP379" i="2" s="1"/>
  <c r="P379" i="2"/>
  <c r="BP378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P373" i="2"/>
  <c r="BO372" i="2"/>
  <c r="BM372" i="2"/>
  <c r="Y372" i="2"/>
  <c r="BP372" i="2" s="1"/>
  <c r="P372" i="2"/>
  <c r="BO371" i="2"/>
  <c r="BM371" i="2"/>
  <c r="Y371" i="2"/>
  <c r="BN371" i="2" s="1"/>
  <c r="P371" i="2"/>
  <c r="BO370" i="2"/>
  <c r="BM370" i="2"/>
  <c r="Y370" i="2"/>
  <c r="Y374" i="2" s="1"/>
  <c r="P370" i="2"/>
  <c r="X368" i="2"/>
  <c r="X367" i="2"/>
  <c r="BO366" i="2"/>
  <c r="BM366" i="2"/>
  <c r="Y366" i="2"/>
  <c r="P366" i="2"/>
  <c r="BO365" i="2"/>
  <c r="BM365" i="2"/>
  <c r="Y365" i="2"/>
  <c r="Z365" i="2" s="1"/>
  <c r="P365" i="2"/>
  <c r="BO364" i="2"/>
  <c r="BM364" i="2"/>
  <c r="Y364" i="2"/>
  <c r="BN364" i="2" s="1"/>
  <c r="P364" i="2"/>
  <c r="BP363" i="2"/>
  <c r="BO363" i="2"/>
  <c r="BN363" i="2"/>
  <c r="BM363" i="2"/>
  <c r="Z363" i="2"/>
  <c r="Y363" i="2"/>
  <c r="P363" i="2"/>
  <c r="BO362" i="2"/>
  <c r="BM362" i="2"/>
  <c r="Y362" i="2"/>
  <c r="Z362" i="2" s="1"/>
  <c r="P362" i="2"/>
  <c r="BO361" i="2"/>
  <c r="BM361" i="2"/>
  <c r="Y361" i="2"/>
  <c r="BP361" i="2" s="1"/>
  <c r="P361" i="2"/>
  <c r="BO360" i="2"/>
  <c r="BM360" i="2"/>
  <c r="Y360" i="2"/>
  <c r="BP360" i="2" s="1"/>
  <c r="P360" i="2"/>
  <c r="BP359" i="2"/>
  <c r="BO359" i="2"/>
  <c r="BN359" i="2"/>
  <c r="BM359" i="2"/>
  <c r="Z359" i="2"/>
  <c r="Y359" i="2"/>
  <c r="P359" i="2"/>
  <c r="BO358" i="2"/>
  <c r="BM358" i="2"/>
  <c r="Y358" i="2"/>
  <c r="P358" i="2"/>
  <c r="X355" i="2"/>
  <c r="X354" i="2"/>
  <c r="BO353" i="2"/>
  <c r="BM353" i="2"/>
  <c r="Y353" i="2"/>
  <c r="Y355" i="2" s="1"/>
  <c r="P353" i="2"/>
  <c r="X351" i="2"/>
  <c r="X350" i="2"/>
  <c r="BO349" i="2"/>
  <c r="BM349" i="2"/>
  <c r="Y349" i="2"/>
  <c r="P349" i="2"/>
  <c r="BO348" i="2"/>
  <c r="BM348" i="2"/>
  <c r="Y348" i="2"/>
  <c r="P348" i="2"/>
  <c r="X346" i="2"/>
  <c r="X345" i="2"/>
  <c r="BO344" i="2"/>
  <c r="BM344" i="2"/>
  <c r="Y344" i="2"/>
  <c r="P344" i="2"/>
  <c r="X341" i="2"/>
  <c r="X340" i="2"/>
  <c r="BO339" i="2"/>
  <c r="BM339" i="2"/>
  <c r="Y339" i="2"/>
  <c r="Z339" i="2" s="1"/>
  <c r="P339" i="2"/>
  <c r="BO338" i="2"/>
  <c r="BM338" i="2"/>
  <c r="Y338" i="2"/>
  <c r="Y340" i="2" s="1"/>
  <c r="P338" i="2"/>
  <c r="X336" i="2"/>
  <c r="X335" i="2"/>
  <c r="BO334" i="2"/>
  <c r="BM334" i="2"/>
  <c r="Y334" i="2"/>
  <c r="Y336" i="2" s="1"/>
  <c r="P334" i="2"/>
  <c r="X332" i="2"/>
  <c r="X331" i="2"/>
  <c r="BO330" i="2"/>
  <c r="BM330" i="2"/>
  <c r="Y330" i="2"/>
  <c r="P330" i="2"/>
  <c r="X327" i="2"/>
  <c r="X326" i="2"/>
  <c r="BO325" i="2"/>
  <c r="BM325" i="2"/>
  <c r="Y325" i="2"/>
  <c r="P325" i="2"/>
  <c r="X323" i="2"/>
  <c r="X322" i="2"/>
  <c r="BO321" i="2"/>
  <c r="BM321" i="2"/>
  <c r="Y321" i="2"/>
  <c r="Y323" i="2" s="1"/>
  <c r="P321" i="2"/>
  <c r="X319" i="2"/>
  <c r="X318" i="2"/>
  <c r="BO317" i="2"/>
  <c r="BM317" i="2"/>
  <c r="Y317" i="2"/>
  <c r="P317" i="2"/>
  <c r="X314" i="2"/>
  <c r="X313" i="2"/>
  <c r="BO312" i="2"/>
  <c r="BM312" i="2"/>
  <c r="Y312" i="2"/>
  <c r="P312" i="2"/>
  <c r="BO311" i="2"/>
  <c r="BM311" i="2"/>
  <c r="Z311" i="2"/>
  <c r="Y311" i="2"/>
  <c r="BN311" i="2" s="1"/>
  <c r="P311" i="2"/>
  <c r="BO310" i="2"/>
  <c r="BM310" i="2"/>
  <c r="Y310" i="2"/>
  <c r="P310" i="2"/>
  <c r="BO309" i="2"/>
  <c r="BM309" i="2"/>
  <c r="Y309" i="2"/>
  <c r="Z309" i="2" s="1"/>
  <c r="P309" i="2"/>
  <c r="BO308" i="2"/>
  <c r="BM308" i="2"/>
  <c r="Y308" i="2"/>
  <c r="BN308" i="2" s="1"/>
  <c r="P308" i="2"/>
  <c r="BO307" i="2"/>
  <c r="BM307" i="2"/>
  <c r="Y307" i="2"/>
  <c r="BP307" i="2" s="1"/>
  <c r="P307" i="2"/>
  <c r="X304" i="2"/>
  <c r="X303" i="2"/>
  <c r="BO302" i="2"/>
  <c r="BM302" i="2"/>
  <c r="Y302" i="2"/>
  <c r="BP302" i="2" s="1"/>
  <c r="P302" i="2"/>
  <c r="BO301" i="2"/>
  <c r="BM301" i="2"/>
  <c r="Y301" i="2"/>
  <c r="Z301" i="2" s="1"/>
  <c r="P301" i="2"/>
  <c r="BO300" i="2"/>
  <c r="BM300" i="2"/>
  <c r="Y300" i="2"/>
  <c r="Y304" i="2" s="1"/>
  <c r="P300" i="2"/>
  <c r="X297" i="2"/>
  <c r="X296" i="2"/>
  <c r="BO295" i="2"/>
  <c r="BM295" i="2"/>
  <c r="Y295" i="2"/>
  <c r="Y297" i="2" s="1"/>
  <c r="P295" i="2"/>
  <c r="X292" i="2"/>
  <c r="X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Z287" i="2" s="1"/>
  <c r="P287" i="2"/>
  <c r="BP286" i="2"/>
  <c r="BO286" i="2"/>
  <c r="BM286" i="2"/>
  <c r="Y286" i="2"/>
  <c r="BN286" i="2" s="1"/>
  <c r="P286" i="2"/>
  <c r="BO285" i="2"/>
  <c r="BM285" i="2"/>
  <c r="Y285" i="2"/>
  <c r="P285" i="2"/>
  <c r="BO284" i="2"/>
  <c r="BM284" i="2"/>
  <c r="Y284" i="2"/>
  <c r="BN284" i="2" s="1"/>
  <c r="P284" i="2"/>
  <c r="BO283" i="2"/>
  <c r="BM283" i="2"/>
  <c r="Y283" i="2"/>
  <c r="P283" i="2"/>
  <c r="BO282" i="2"/>
  <c r="BM282" i="2"/>
  <c r="Y282" i="2"/>
  <c r="Z282" i="2" s="1"/>
  <c r="P282" i="2"/>
  <c r="BO281" i="2"/>
  <c r="BM281" i="2"/>
  <c r="Y281" i="2"/>
  <c r="Y291" i="2" s="1"/>
  <c r="P281" i="2"/>
  <c r="Y278" i="2"/>
  <c r="X278" i="2"/>
  <c r="X277" i="2"/>
  <c r="BO276" i="2"/>
  <c r="BM276" i="2"/>
  <c r="Y276" i="2"/>
  <c r="P276" i="2"/>
  <c r="X274" i="2"/>
  <c r="X273" i="2"/>
  <c r="BO272" i="2"/>
  <c r="BM272" i="2"/>
  <c r="Y272" i="2"/>
  <c r="P272" i="2"/>
  <c r="BO271" i="2"/>
  <c r="BM271" i="2"/>
  <c r="Y271" i="2"/>
  <c r="BP271" i="2" s="1"/>
  <c r="P271" i="2"/>
  <c r="BO270" i="2"/>
  <c r="BM270" i="2"/>
  <c r="Y270" i="2"/>
  <c r="P270" i="2"/>
  <c r="BO269" i="2"/>
  <c r="BM269" i="2"/>
  <c r="Y269" i="2"/>
  <c r="BP269" i="2" s="1"/>
  <c r="P269" i="2"/>
  <c r="BO268" i="2"/>
  <c r="BM268" i="2"/>
  <c r="Y268" i="2"/>
  <c r="BP268" i="2" s="1"/>
  <c r="P268" i="2"/>
  <c r="BP267" i="2"/>
  <c r="BO267" i="2"/>
  <c r="BN267" i="2"/>
  <c r="BM267" i="2"/>
  <c r="Z267" i="2"/>
  <c r="Y267" i="2"/>
  <c r="P267" i="2"/>
  <c r="BO266" i="2"/>
  <c r="BM266" i="2"/>
  <c r="Y266" i="2"/>
  <c r="Z266" i="2" s="1"/>
  <c r="P266" i="2"/>
  <c r="BO265" i="2"/>
  <c r="BM265" i="2"/>
  <c r="Y265" i="2"/>
  <c r="BN265" i="2" s="1"/>
  <c r="P265" i="2"/>
  <c r="BO264" i="2"/>
  <c r="BM264" i="2"/>
  <c r="Y264" i="2"/>
  <c r="BP264" i="2" s="1"/>
  <c r="P264" i="2"/>
  <c r="X261" i="2"/>
  <c r="X260" i="2"/>
  <c r="BO259" i="2"/>
  <c r="BM259" i="2"/>
  <c r="Y259" i="2"/>
  <c r="Z259" i="2" s="1"/>
  <c r="P259" i="2"/>
  <c r="BP258" i="2"/>
  <c r="BO258" i="2"/>
  <c r="BM258" i="2"/>
  <c r="Y258" i="2"/>
  <c r="BN258" i="2" s="1"/>
  <c r="P258" i="2"/>
  <c r="BO257" i="2"/>
  <c r="BM257" i="2"/>
  <c r="Y257" i="2"/>
  <c r="P257" i="2"/>
  <c r="BO256" i="2"/>
  <c r="BM256" i="2"/>
  <c r="Y256" i="2"/>
  <c r="Z256" i="2" s="1"/>
  <c r="P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P252" i="2" s="1"/>
  <c r="P252" i="2"/>
  <c r="X249" i="2"/>
  <c r="X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Z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Y248" i="2" s="1"/>
  <c r="P243" i="2"/>
  <c r="X241" i="2"/>
  <c r="X240" i="2"/>
  <c r="BO239" i="2"/>
  <c r="BM239" i="2"/>
  <c r="Y239" i="2"/>
  <c r="Z239" i="2" s="1"/>
  <c r="P239" i="2"/>
  <c r="BO238" i="2"/>
  <c r="BM238" i="2"/>
  <c r="Y238" i="2"/>
  <c r="Z238" i="2" s="1"/>
  <c r="P238" i="2"/>
  <c r="BO237" i="2"/>
  <c r="BM237" i="2"/>
  <c r="Z237" i="2"/>
  <c r="Y237" i="2"/>
  <c r="BN237" i="2" s="1"/>
  <c r="P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P234" i="2"/>
  <c r="BP233" i="2"/>
  <c r="BO233" i="2"/>
  <c r="BN233" i="2"/>
  <c r="BM233" i="2"/>
  <c r="Z233" i="2"/>
  <c r="Y233" i="2"/>
  <c r="P233" i="2"/>
  <c r="BO232" i="2"/>
  <c r="BM232" i="2"/>
  <c r="Y232" i="2"/>
  <c r="BN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P229" i="2"/>
  <c r="BO229" i="2"/>
  <c r="BN229" i="2"/>
  <c r="BM229" i="2"/>
  <c r="Z229" i="2"/>
  <c r="Y229" i="2"/>
  <c r="P229" i="2"/>
  <c r="X227" i="2"/>
  <c r="X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BP221" i="2" s="1"/>
  <c r="P221" i="2"/>
  <c r="BO220" i="2"/>
  <c r="BM220" i="2"/>
  <c r="Y220" i="2"/>
  <c r="BN220" i="2" s="1"/>
  <c r="P220" i="2"/>
  <c r="BO219" i="2"/>
  <c r="BM219" i="2"/>
  <c r="Y219" i="2"/>
  <c r="Z219" i="2" s="1"/>
  <c r="P219" i="2"/>
  <c r="BO218" i="2"/>
  <c r="BM218" i="2"/>
  <c r="Y218" i="2"/>
  <c r="Y227" i="2" s="1"/>
  <c r="P218" i="2"/>
  <c r="X216" i="2"/>
  <c r="X215" i="2"/>
  <c r="BO214" i="2"/>
  <c r="BM214" i="2"/>
  <c r="Y214" i="2"/>
  <c r="P214" i="2"/>
  <c r="BP213" i="2"/>
  <c r="BO213" i="2"/>
  <c r="BM213" i="2"/>
  <c r="Y213" i="2"/>
  <c r="P213" i="2"/>
  <c r="X211" i="2"/>
  <c r="X210" i="2"/>
  <c r="BO209" i="2"/>
  <c r="BM209" i="2"/>
  <c r="Y209" i="2"/>
  <c r="BN209" i="2" s="1"/>
  <c r="P209" i="2"/>
  <c r="BO208" i="2"/>
  <c r="BM208" i="2"/>
  <c r="Y208" i="2"/>
  <c r="J683" i="2" s="1"/>
  <c r="P208" i="2"/>
  <c r="X205" i="2"/>
  <c r="X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Z201" i="2" s="1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BP197" i="2" s="1"/>
  <c r="P197" i="2"/>
  <c r="BP196" i="2"/>
  <c r="BO196" i="2"/>
  <c r="BN196" i="2"/>
  <c r="BM196" i="2"/>
  <c r="Z196" i="2"/>
  <c r="Y196" i="2"/>
  <c r="Y205" i="2" s="1"/>
  <c r="P196" i="2"/>
  <c r="X194" i="2"/>
  <c r="X193" i="2"/>
  <c r="BP192" i="2"/>
  <c r="BO192" i="2"/>
  <c r="BN192" i="2"/>
  <c r="BM192" i="2"/>
  <c r="Z192" i="2"/>
  <c r="Z193" i="2" s="1"/>
  <c r="Y192" i="2"/>
  <c r="Y193" i="2" s="1"/>
  <c r="P192" i="2"/>
  <c r="X188" i="2"/>
  <c r="X187" i="2"/>
  <c r="BO186" i="2"/>
  <c r="BM186" i="2"/>
  <c r="Y186" i="2"/>
  <c r="BP186" i="2" s="1"/>
  <c r="P186" i="2"/>
  <c r="BO185" i="2"/>
  <c r="BM185" i="2"/>
  <c r="Y185" i="2"/>
  <c r="Y188" i="2" s="1"/>
  <c r="P185" i="2"/>
  <c r="X183" i="2"/>
  <c r="X182" i="2"/>
  <c r="BO181" i="2"/>
  <c r="BM181" i="2"/>
  <c r="Y181" i="2"/>
  <c r="BP181" i="2" s="1"/>
  <c r="P181" i="2"/>
  <c r="BO180" i="2"/>
  <c r="BM180" i="2"/>
  <c r="Y180" i="2"/>
  <c r="Z180" i="2" s="1"/>
  <c r="P180" i="2"/>
  <c r="BO179" i="2"/>
  <c r="BM179" i="2"/>
  <c r="Y179" i="2"/>
  <c r="BP179" i="2" s="1"/>
  <c r="P179" i="2"/>
  <c r="BP178" i="2"/>
  <c r="BO178" i="2"/>
  <c r="BM178" i="2"/>
  <c r="Y178" i="2"/>
  <c r="BN178" i="2" s="1"/>
  <c r="P178" i="2"/>
  <c r="BO177" i="2"/>
  <c r="BM177" i="2"/>
  <c r="Y177" i="2"/>
  <c r="Y182" i="2" s="1"/>
  <c r="P177" i="2"/>
  <c r="X175" i="2"/>
  <c r="X174" i="2"/>
  <c r="BO173" i="2"/>
  <c r="BM173" i="2"/>
  <c r="Y173" i="2"/>
  <c r="H683" i="2" s="1"/>
  <c r="P173" i="2"/>
  <c r="X170" i="2"/>
  <c r="X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Z166" i="2" s="1"/>
  <c r="X164" i="2"/>
  <c r="X163" i="2"/>
  <c r="BO162" i="2"/>
  <c r="BM162" i="2"/>
  <c r="Y162" i="2"/>
  <c r="BP162" i="2" s="1"/>
  <c r="P162" i="2"/>
  <c r="BO161" i="2"/>
  <c r="BM161" i="2"/>
  <c r="Y161" i="2"/>
  <c r="Y164" i="2" s="1"/>
  <c r="P161" i="2"/>
  <c r="X159" i="2"/>
  <c r="X158" i="2"/>
  <c r="BO157" i="2"/>
  <c r="BM157" i="2"/>
  <c r="Y157" i="2"/>
  <c r="BP157" i="2" s="1"/>
  <c r="P157" i="2"/>
  <c r="BO156" i="2"/>
  <c r="BM156" i="2"/>
  <c r="Y156" i="2"/>
  <c r="Z156" i="2" s="1"/>
  <c r="P156" i="2"/>
  <c r="BO155" i="2"/>
  <c r="BM155" i="2"/>
  <c r="Y155" i="2"/>
  <c r="X152" i="2"/>
  <c r="X151" i="2"/>
  <c r="BO150" i="2"/>
  <c r="BM150" i="2"/>
  <c r="Y150" i="2"/>
  <c r="P150" i="2"/>
  <c r="BO149" i="2"/>
  <c r="BM149" i="2"/>
  <c r="Y149" i="2"/>
  <c r="BP149" i="2" s="1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N143" i="2"/>
  <c r="BM143" i="2"/>
  <c r="Z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P133" i="2"/>
  <c r="BO132" i="2"/>
  <c r="BM132" i="2"/>
  <c r="Y132" i="2"/>
  <c r="BP132" i="2" s="1"/>
  <c r="P132" i="2"/>
  <c r="X130" i="2"/>
  <c r="X129" i="2"/>
  <c r="BO128" i="2"/>
  <c r="BM128" i="2"/>
  <c r="Y128" i="2"/>
  <c r="BP128" i="2" s="1"/>
  <c r="P128" i="2"/>
  <c r="BO127" i="2"/>
  <c r="BM127" i="2"/>
  <c r="Y127" i="2"/>
  <c r="Z127" i="2" s="1"/>
  <c r="P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X121" i="2"/>
  <c r="X120" i="2"/>
  <c r="BO119" i="2"/>
  <c r="BM119" i="2"/>
  <c r="Y119" i="2"/>
  <c r="BP119" i="2" s="1"/>
  <c r="BO118" i="2"/>
  <c r="BM118" i="2"/>
  <c r="Y118" i="2"/>
  <c r="BN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Z115" i="2" s="1"/>
  <c r="P115" i="2"/>
  <c r="BO114" i="2"/>
  <c r="BM114" i="2"/>
  <c r="Y114" i="2"/>
  <c r="Y121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N108" i="2" s="1"/>
  <c r="P108" i="2"/>
  <c r="X105" i="2"/>
  <c r="X104" i="2"/>
  <c r="BO103" i="2"/>
  <c r="BM103" i="2"/>
  <c r="Y103" i="2"/>
  <c r="BP103" i="2" s="1"/>
  <c r="P103" i="2"/>
  <c r="BO102" i="2"/>
  <c r="BM102" i="2"/>
  <c r="Y102" i="2"/>
  <c r="BP102" i="2" s="1"/>
  <c r="P102" i="2"/>
  <c r="BO101" i="2"/>
  <c r="BM101" i="2"/>
  <c r="Y101" i="2"/>
  <c r="Y105" i="2" s="1"/>
  <c r="P101" i="2"/>
  <c r="X99" i="2"/>
  <c r="X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Z95" i="2" s="1"/>
  <c r="P95" i="2"/>
  <c r="BO94" i="2"/>
  <c r="BM94" i="2"/>
  <c r="Y94" i="2"/>
  <c r="BP94" i="2" s="1"/>
  <c r="P94" i="2"/>
  <c r="BP93" i="2"/>
  <c r="BO93" i="2"/>
  <c r="BM93" i="2"/>
  <c r="Y93" i="2"/>
  <c r="BN93" i="2" s="1"/>
  <c r="P93" i="2"/>
  <c r="BO92" i="2"/>
  <c r="BM92" i="2"/>
  <c r="Y92" i="2"/>
  <c r="Y99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Z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Y90" i="2" s="1"/>
  <c r="P83" i="2"/>
  <c r="X81" i="2"/>
  <c r="X80" i="2"/>
  <c r="BO79" i="2"/>
  <c r="BM79" i="2"/>
  <c r="Z79" i="2"/>
  <c r="Y79" i="2"/>
  <c r="BP79" i="2" s="1"/>
  <c r="P79" i="2"/>
  <c r="BO78" i="2"/>
  <c r="BM78" i="2"/>
  <c r="Y78" i="2"/>
  <c r="BP78" i="2" s="1"/>
  <c r="P78" i="2"/>
  <c r="BP77" i="2"/>
  <c r="BO77" i="2"/>
  <c r="BN77" i="2"/>
  <c r="BM77" i="2"/>
  <c r="Z77" i="2"/>
  <c r="Y77" i="2"/>
  <c r="P77" i="2"/>
  <c r="BO76" i="2"/>
  <c r="BM76" i="2"/>
  <c r="Y76" i="2"/>
  <c r="P76" i="2"/>
  <c r="X74" i="2"/>
  <c r="X73" i="2"/>
  <c r="BO72" i="2"/>
  <c r="BM72" i="2"/>
  <c r="Y72" i="2"/>
  <c r="BP72" i="2" s="1"/>
  <c r="P72" i="2"/>
  <c r="BO71" i="2"/>
  <c r="BM71" i="2"/>
  <c r="Y71" i="2"/>
  <c r="Z71" i="2" s="1"/>
  <c r="P71" i="2"/>
  <c r="BO70" i="2"/>
  <c r="BM70" i="2"/>
  <c r="Y70" i="2"/>
  <c r="BP70" i="2" s="1"/>
  <c r="P70" i="2"/>
  <c r="BP69" i="2"/>
  <c r="BO69" i="2"/>
  <c r="BM69" i="2"/>
  <c r="Y69" i="2"/>
  <c r="BN69" i="2" s="1"/>
  <c r="BO68" i="2"/>
  <c r="BM68" i="2"/>
  <c r="Y68" i="2"/>
  <c r="BP68" i="2" s="1"/>
  <c r="P68" i="2"/>
  <c r="BP67" i="2"/>
  <c r="BO67" i="2"/>
  <c r="BN67" i="2"/>
  <c r="BM67" i="2"/>
  <c r="Z67" i="2"/>
  <c r="Y67" i="2"/>
  <c r="P67" i="2"/>
  <c r="BO66" i="2"/>
  <c r="BM66" i="2"/>
  <c r="Y66" i="2"/>
  <c r="BP66" i="2" s="1"/>
  <c r="P66" i="2"/>
  <c r="BO65" i="2"/>
  <c r="BM65" i="2"/>
  <c r="Y65" i="2"/>
  <c r="BP65" i="2" s="1"/>
  <c r="P65" i="2"/>
  <c r="BO64" i="2"/>
  <c r="BM64" i="2"/>
  <c r="Y64" i="2"/>
  <c r="BP64" i="2" s="1"/>
  <c r="P64" i="2"/>
  <c r="X61" i="2"/>
  <c r="X60" i="2"/>
  <c r="BO59" i="2"/>
  <c r="BM59" i="2"/>
  <c r="Y59" i="2"/>
  <c r="Z59" i="2" s="1"/>
  <c r="P59" i="2"/>
  <c r="BO58" i="2"/>
  <c r="BM58" i="2"/>
  <c r="Y58" i="2"/>
  <c r="Y60" i="2" s="1"/>
  <c r="P58" i="2"/>
  <c r="X56" i="2"/>
  <c r="X55" i="2"/>
  <c r="BO54" i="2"/>
  <c r="BM54" i="2"/>
  <c r="Y54" i="2"/>
  <c r="Z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Y49" i="2"/>
  <c r="Y56" i="2" s="1"/>
  <c r="P49" i="2"/>
  <c r="X45" i="2"/>
  <c r="X44" i="2"/>
  <c r="BO43" i="2"/>
  <c r="BM43" i="2"/>
  <c r="Y43" i="2"/>
  <c r="Y44" i="2" s="1"/>
  <c r="P43" i="2"/>
  <c r="X41" i="2"/>
  <c r="X40" i="2"/>
  <c r="BO39" i="2"/>
  <c r="BM39" i="2"/>
  <c r="Y39" i="2"/>
  <c r="Y40" i="2" s="1"/>
  <c r="P39" i="2"/>
  <c r="X37" i="2"/>
  <c r="X36" i="2"/>
  <c r="BO35" i="2"/>
  <c r="BM35" i="2"/>
  <c r="Y35" i="2"/>
  <c r="Z35" i="2" s="1"/>
  <c r="P35" i="2"/>
  <c r="BO34" i="2"/>
  <c r="BM34" i="2"/>
  <c r="Y34" i="2"/>
  <c r="BP34" i="2" s="1"/>
  <c r="P34" i="2"/>
  <c r="BO33" i="2"/>
  <c r="BM33" i="2"/>
  <c r="Y33" i="2"/>
  <c r="BP33" i="2" s="1"/>
  <c r="P33" i="2"/>
  <c r="BP32" i="2"/>
  <c r="BO32" i="2"/>
  <c r="BN32" i="2"/>
  <c r="BM32" i="2"/>
  <c r="Z32" i="2"/>
  <c r="Y32" i="2"/>
  <c r="BO31" i="2"/>
  <c r="BM31" i="2"/>
  <c r="Y31" i="2"/>
  <c r="BP31" i="2" s="1"/>
  <c r="P31" i="2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BN22" i="2" s="1"/>
  <c r="P22" i="2"/>
  <c r="H10" i="2"/>
  <c r="A9" i="2"/>
  <c r="A10" i="2" s="1"/>
  <c r="D7" i="2"/>
  <c r="Q6" i="2"/>
  <c r="P2" i="2"/>
  <c r="H9" i="2" l="1"/>
  <c r="Z27" i="2"/>
  <c r="BN27" i="2"/>
  <c r="Z29" i="2"/>
  <c r="BN29" i="2"/>
  <c r="Z33" i="2"/>
  <c r="BN33" i="2"/>
  <c r="Z34" i="2"/>
  <c r="BN34" i="2"/>
  <c r="BP53" i="2"/>
  <c r="Z66" i="2"/>
  <c r="BN66" i="2"/>
  <c r="Z68" i="2"/>
  <c r="BN68" i="2"/>
  <c r="Y74" i="2"/>
  <c r="Y81" i="2"/>
  <c r="Z78" i="2"/>
  <c r="BN78" i="2"/>
  <c r="BN59" i="2"/>
  <c r="BP59" i="2"/>
  <c r="BN64" i="2"/>
  <c r="BN71" i="2"/>
  <c r="BP71" i="2"/>
  <c r="BN79" i="2"/>
  <c r="Z83" i="2"/>
  <c r="BN83" i="2"/>
  <c r="Z84" i="2"/>
  <c r="BN84" i="2"/>
  <c r="BN86" i="2"/>
  <c r="BP86" i="2"/>
  <c r="Z97" i="2"/>
  <c r="BN97" i="2"/>
  <c r="Z102" i="2"/>
  <c r="BN102" i="2"/>
  <c r="BP118" i="2"/>
  <c r="Z119" i="2"/>
  <c r="BN119" i="2"/>
  <c r="Z124" i="2"/>
  <c r="BN124" i="2"/>
  <c r="Z125" i="2"/>
  <c r="BN125" i="2"/>
  <c r="BN127" i="2"/>
  <c r="BP127" i="2"/>
  <c r="BP134" i="2"/>
  <c r="BN140" i="2"/>
  <c r="BP140" i="2"/>
  <c r="Z149" i="2"/>
  <c r="BN149" i="2"/>
  <c r="Y151" i="2"/>
  <c r="Z162" i="2"/>
  <c r="BN162" i="2"/>
  <c r="BN180" i="2"/>
  <c r="BP180" i="2"/>
  <c r="Y204" i="2"/>
  <c r="BP199" i="2"/>
  <c r="BN201" i="2"/>
  <c r="BP201" i="2"/>
  <c r="BP220" i="2"/>
  <c r="BN245" i="2"/>
  <c r="BN264" i="2"/>
  <c r="BN282" i="2"/>
  <c r="BP282" i="2"/>
  <c r="Z289" i="2"/>
  <c r="BN289" i="2"/>
  <c r="Z290" i="2"/>
  <c r="BN290" i="2"/>
  <c r="Z295" i="2"/>
  <c r="Z296" i="2" s="1"/>
  <c r="BN295" i="2"/>
  <c r="Z300" i="2"/>
  <c r="BN300" i="2"/>
  <c r="Z307" i="2"/>
  <c r="BN307" i="2"/>
  <c r="BN309" i="2"/>
  <c r="BP309" i="2"/>
  <c r="BP311" i="2"/>
  <c r="Y322" i="2"/>
  <c r="Y335" i="2"/>
  <c r="BN339" i="2"/>
  <c r="BP339" i="2"/>
  <c r="BN365" i="2"/>
  <c r="BP365" i="2"/>
  <c r="BP371" i="2"/>
  <c r="BN395" i="2"/>
  <c r="BP395" i="2"/>
  <c r="Y396" i="2"/>
  <c r="BP410" i="2"/>
  <c r="BN412" i="2"/>
  <c r="BN418" i="2"/>
  <c r="BP423" i="2"/>
  <c r="Z423" i="2"/>
  <c r="Y434" i="2"/>
  <c r="Y435" i="2"/>
  <c r="Y440" i="2"/>
  <c r="BP438" i="2"/>
  <c r="BN438" i="2"/>
  <c r="Z438" i="2"/>
  <c r="Z439" i="2" s="1"/>
  <c r="BP458" i="2"/>
  <c r="BN458" i="2"/>
  <c r="Z458" i="2"/>
  <c r="Y461" i="2"/>
  <c r="BN95" i="2"/>
  <c r="BP95" i="2"/>
  <c r="Z101" i="2"/>
  <c r="BN101" i="2"/>
  <c r="BP101" i="2"/>
  <c r="Z103" i="2"/>
  <c r="BN103" i="2"/>
  <c r="Z108" i="2"/>
  <c r="Z109" i="2"/>
  <c r="BN109" i="2"/>
  <c r="BN115" i="2"/>
  <c r="BP115" i="2"/>
  <c r="Y137" i="2"/>
  <c r="Z142" i="2"/>
  <c r="BN142" i="2"/>
  <c r="Z144" i="2"/>
  <c r="BN144" i="2"/>
  <c r="Z145" i="2"/>
  <c r="BN145" i="2"/>
  <c r="BN156" i="2"/>
  <c r="BP156" i="2"/>
  <c r="BN166" i="2"/>
  <c r="BP166" i="2"/>
  <c r="Z186" i="2"/>
  <c r="BN186" i="2"/>
  <c r="Y194" i="2"/>
  <c r="Z197" i="2"/>
  <c r="BN197" i="2"/>
  <c r="Z198" i="2"/>
  <c r="BN198" i="2"/>
  <c r="Z199" i="2"/>
  <c r="BP209" i="2"/>
  <c r="Y216" i="2"/>
  <c r="Z220" i="2"/>
  <c r="Z223" i="2"/>
  <c r="BN223" i="2"/>
  <c r="Z224" i="2"/>
  <c r="BN224" i="2"/>
  <c r="Z225" i="2"/>
  <c r="BN225" i="2"/>
  <c r="Z230" i="2"/>
  <c r="BN230" i="2"/>
  <c r="Z231" i="2"/>
  <c r="BP235" i="2"/>
  <c r="BP237" i="2"/>
  <c r="BN239" i="2"/>
  <c r="BP239" i="2"/>
  <c r="BN243" i="2"/>
  <c r="BP243" i="2"/>
  <c r="Z246" i="2"/>
  <c r="BN246" i="2"/>
  <c r="Z252" i="2"/>
  <c r="BN252" i="2"/>
  <c r="Z254" i="2"/>
  <c r="BN254" i="2"/>
  <c r="BN256" i="2"/>
  <c r="BP256" i="2"/>
  <c r="BP265" i="2"/>
  <c r="Z268" i="2"/>
  <c r="BN268" i="2"/>
  <c r="Z269" i="2"/>
  <c r="BN269" i="2"/>
  <c r="Z271" i="2"/>
  <c r="BN271" i="2"/>
  <c r="BP284" i="2"/>
  <c r="Z288" i="2"/>
  <c r="BN288" i="2"/>
  <c r="Y296" i="2"/>
  <c r="Z302" i="2"/>
  <c r="BN302" i="2"/>
  <c r="Z360" i="2"/>
  <c r="BN360" i="2"/>
  <c r="Z361" i="2"/>
  <c r="BN361" i="2"/>
  <c r="Z371" i="2"/>
  <c r="Z379" i="2"/>
  <c r="BN379" i="2"/>
  <c r="Z386" i="2"/>
  <c r="BN399" i="2"/>
  <c r="BP399" i="2"/>
  <c r="BP401" i="2"/>
  <c r="BP406" i="2"/>
  <c r="Y407" i="2"/>
  <c r="Z410" i="2"/>
  <c r="Y413" i="2"/>
  <c r="Z421" i="2"/>
  <c r="BN421" i="2"/>
  <c r="Z422" i="2"/>
  <c r="BN422" i="2"/>
  <c r="BN426" i="2"/>
  <c r="BP426" i="2"/>
  <c r="BP428" i="2"/>
  <c r="BN428" i="2"/>
  <c r="Z428" i="2"/>
  <c r="BP447" i="2"/>
  <c r="BN447" i="2"/>
  <c r="Z447" i="2"/>
  <c r="BP448" i="2"/>
  <c r="BN448" i="2"/>
  <c r="Z448" i="2"/>
  <c r="BP450" i="2"/>
  <c r="BN450" i="2"/>
  <c r="Z450" i="2"/>
  <c r="BN492" i="2"/>
  <c r="BP492" i="2"/>
  <c r="BN550" i="2"/>
  <c r="BP550" i="2"/>
  <c r="Y551" i="2"/>
  <c r="BN576" i="2"/>
  <c r="BP576" i="2"/>
  <c r="BN583" i="2"/>
  <c r="Z594" i="2"/>
  <c r="BN594" i="2"/>
  <c r="BP594" i="2"/>
  <c r="Z595" i="2"/>
  <c r="BN595" i="2"/>
  <c r="Z605" i="2"/>
  <c r="Z606" i="2" s="1"/>
  <c r="BN605" i="2"/>
  <c r="BP605" i="2"/>
  <c r="Z611" i="2"/>
  <c r="BN611" i="2"/>
  <c r="BP611" i="2"/>
  <c r="Z615" i="2"/>
  <c r="BN615" i="2"/>
  <c r="Y625" i="2"/>
  <c r="BN621" i="2"/>
  <c r="BP621" i="2"/>
  <c r="Z622" i="2"/>
  <c r="BN622" i="2"/>
  <c r="BP622" i="2"/>
  <c r="Z638" i="2"/>
  <c r="BN638" i="2"/>
  <c r="BP638" i="2"/>
  <c r="Z639" i="2"/>
  <c r="BP641" i="2"/>
  <c r="Z642" i="2"/>
  <c r="BN642" i="2"/>
  <c r="Z643" i="2"/>
  <c r="BP645" i="2"/>
  <c r="Y646" i="2"/>
  <c r="BP649" i="2"/>
  <c r="Z657" i="2"/>
  <c r="BN657" i="2"/>
  <c r="BP657" i="2"/>
  <c r="Y659" i="2"/>
  <c r="BP666" i="2"/>
  <c r="Y439" i="2"/>
  <c r="Y443" i="2"/>
  <c r="BN452" i="2"/>
  <c r="BP452" i="2"/>
  <c r="Y460" i="2"/>
  <c r="Y468" i="2"/>
  <c r="Z464" i="2"/>
  <c r="BN464" i="2"/>
  <c r="BN485" i="2"/>
  <c r="BP485" i="2"/>
  <c r="Z497" i="2"/>
  <c r="BN497" i="2"/>
  <c r="Z498" i="2"/>
  <c r="BN498" i="2"/>
  <c r="Z500" i="2"/>
  <c r="BN500" i="2"/>
  <c r="Y510" i="2"/>
  <c r="Z513" i="2"/>
  <c r="BN513" i="2"/>
  <c r="BN525" i="2"/>
  <c r="BP525" i="2"/>
  <c r="Z527" i="2"/>
  <c r="BN527" i="2"/>
  <c r="Z528" i="2"/>
  <c r="BN528" i="2"/>
  <c r="BP543" i="2"/>
  <c r="BN545" i="2"/>
  <c r="BP545" i="2"/>
  <c r="Y546" i="2"/>
  <c r="BN556" i="2"/>
  <c r="BP556" i="2"/>
  <c r="Z560" i="2"/>
  <c r="BN560" i="2"/>
  <c r="Z563" i="2"/>
  <c r="BN563" i="2"/>
  <c r="Z564" i="2"/>
  <c r="BN564" i="2"/>
  <c r="BP566" i="2"/>
  <c r="BP570" i="2"/>
  <c r="BN572" i="2"/>
  <c r="BP572" i="2"/>
  <c r="Y573" i="2"/>
  <c r="Z578" i="2"/>
  <c r="BN578" i="2"/>
  <c r="Z582" i="2"/>
  <c r="BN582" i="2"/>
  <c r="Z584" i="2"/>
  <c r="BN584" i="2"/>
  <c r="Z588" i="2"/>
  <c r="BN588" i="2"/>
  <c r="Z590" i="2"/>
  <c r="BN590" i="2"/>
  <c r="Y596" i="2"/>
  <c r="BN623" i="2"/>
  <c r="BP623" i="2"/>
  <c r="BP639" i="2"/>
  <c r="BP643" i="2"/>
  <c r="BN658" i="2"/>
  <c r="F10" i="2"/>
  <c r="R683" i="2"/>
  <c r="BP317" i="2"/>
  <c r="BN317" i="2"/>
  <c r="Z317" i="2"/>
  <c r="Z318" i="2" s="1"/>
  <c r="S683" i="2"/>
  <c r="BP330" i="2"/>
  <c r="BN330" i="2"/>
  <c r="Z330" i="2"/>
  <c r="Z331" i="2" s="1"/>
  <c r="Z366" i="2"/>
  <c r="BP366" i="2"/>
  <c r="BN366" i="2"/>
  <c r="Y24" i="2"/>
  <c r="Z31" i="2"/>
  <c r="Y37" i="2"/>
  <c r="Y41" i="2"/>
  <c r="Y45" i="2"/>
  <c r="Z52" i="2"/>
  <c r="Z88" i="2"/>
  <c r="Z92" i="2"/>
  <c r="E683" i="2"/>
  <c r="Y112" i="2"/>
  <c r="Z117" i="2"/>
  <c r="F683" i="2"/>
  <c r="Z133" i="2"/>
  <c r="Y152" i="2"/>
  <c r="Z168" i="2"/>
  <c r="Z173" i="2"/>
  <c r="Z174" i="2" s="1"/>
  <c r="Z177" i="2"/>
  <c r="Z203" i="2"/>
  <c r="Z208" i="2"/>
  <c r="Z247" i="2"/>
  <c r="L683" i="2"/>
  <c r="Y273" i="2"/>
  <c r="Z264" i="2"/>
  <c r="Q683" i="2"/>
  <c r="X673" i="2"/>
  <c r="G683" i="2"/>
  <c r="Y159" i="2"/>
  <c r="Y183" i="2"/>
  <c r="Y210" i="2"/>
  <c r="Z214" i="2"/>
  <c r="BP214" i="2"/>
  <c r="BN218" i="2"/>
  <c r="BN222" i="2"/>
  <c r="Z257" i="2"/>
  <c r="BN257" i="2"/>
  <c r="BN285" i="2"/>
  <c r="Z285" i="2"/>
  <c r="Y350" i="2"/>
  <c r="Z348" i="2"/>
  <c r="Y368" i="2"/>
  <c r="Y367" i="2"/>
  <c r="BN358" i="2"/>
  <c r="Z358" i="2"/>
  <c r="U683" i="2"/>
  <c r="BP362" i="2"/>
  <c r="BN362" i="2"/>
  <c r="C683" i="2"/>
  <c r="BN88" i="2"/>
  <c r="Z94" i="2"/>
  <c r="BN117" i="2"/>
  <c r="Y130" i="2"/>
  <c r="BN133" i="2"/>
  <c r="Z135" i="2"/>
  <c r="Z139" i="2"/>
  <c r="Y146" i="2"/>
  <c r="Z155" i="2"/>
  <c r="BN168" i="2"/>
  <c r="BN173" i="2"/>
  <c r="BN177" i="2"/>
  <c r="Z179" i="2"/>
  <c r="BN203" i="2"/>
  <c r="BN208" i="2"/>
  <c r="Z232" i="2"/>
  <c r="Z234" i="2"/>
  <c r="BP234" i="2"/>
  <c r="Z236" i="2"/>
  <c r="BN247" i="2"/>
  <c r="BP270" i="2"/>
  <c r="BN270" i="2"/>
  <c r="BN272" i="2"/>
  <c r="Z272" i="2"/>
  <c r="BP272" i="2"/>
  <c r="Z283" i="2"/>
  <c r="BP283" i="2"/>
  <c r="BN283" i="2"/>
  <c r="Y351" i="2"/>
  <c r="Z493" i="2"/>
  <c r="BP493" i="2"/>
  <c r="BN493" i="2"/>
  <c r="BN92" i="2"/>
  <c r="Z126" i="2"/>
  <c r="Z150" i="2"/>
  <c r="Z151" i="2" s="1"/>
  <c r="Z200" i="2"/>
  <c r="BN214" i="2"/>
  <c r="BP222" i="2"/>
  <c r="Y240" i="2"/>
  <c r="BP253" i="2"/>
  <c r="BN253" i="2"/>
  <c r="BN255" i="2"/>
  <c r="Z255" i="2"/>
  <c r="BP255" i="2"/>
  <c r="BN259" i="2"/>
  <c r="BN266" i="2"/>
  <c r="Z270" i="2"/>
  <c r="BN287" i="2"/>
  <c r="BP312" i="2"/>
  <c r="BN312" i="2"/>
  <c r="Z312" i="2"/>
  <c r="Y318" i="2"/>
  <c r="BP325" i="2"/>
  <c r="BN325" i="2"/>
  <c r="Z325" i="2"/>
  <c r="Z326" i="2" s="1"/>
  <c r="Y331" i="2"/>
  <c r="Y341" i="2"/>
  <c r="BP338" i="2"/>
  <c r="BN338" i="2"/>
  <c r="Z338" i="2"/>
  <c r="Z340" i="2" s="1"/>
  <c r="BN348" i="2"/>
  <c r="Z486" i="2"/>
  <c r="BP486" i="2"/>
  <c r="BN486" i="2"/>
  <c r="BN31" i="2"/>
  <c r="Z43" i="2"/>
  <c r="Z44" i="2" s="1"/>
  <c r="Z85" i="2"/>
  <c r="Z110" i="2"/>
  <c r="Z111" i="2" s="1"/>
  <c r="X674" i="2"/>
  <c r="Z72" i="2"/>
  <c r="BP92" i="2"/>
  <c r="BN94" i="2"/>
  <c r="Z96" i="2"/>
  <c r="BP133" i="2"/>
  <c r="BN135" i="2"/>
  <c r="BN139" i="2"/>
  <c r="Z141" i="2"/>
  <c r="BN155" i="2"/>
  <c r="Z157" i="2"/>
  <c r="Z161" i="2"/>
  <c r="Z163" i="2" s="1"/>
  <c r="BP173" i="2"/>
  <c r="BP177" i="2"/>
  <c r="BN179" i="2"/>
  <c r="Z181" i="2"/>
  <c r="Z185" i="2"/>
  <c r="Z187" i="2" s="1"/>
  <c r="BP208" i="2"/>
  <c r="Y211" i="2"/>
  <c r="BN234" i="2"/>
  <c r="BN238" i="2"/>
  <c r="Z244" i="2"/>
  <c r="Z253" i="2"/>
  <c r="BP257" i="2"/>
  <c r="BN281" i="2"/>
  <c r="Y292" i="2"/>
  <c r="Z281" i="2"/>
  <c r="M683" i="2"/>
  <c r="BP281" i="2"/>
  <c r="BP285" i="2"/>
  <c r="T683" i="2"/>
  <c r="Z344" i="2"/>
  <c r="Z345" i="2" s="1"/>
  <c r="Y346" i="2"/>
  <c r="Y354" i="2"/>
  <c r="BN353" i="2"/>
  <c r="Z353" i="2"/>
  <c r="Z354" i="2" s="1"/>
  <c r="BP358" i="2"/>
  <c r="Z377" i="2"/>
  <c r="Y384" i="2"/>
  <c r="Y383" i="2"/>
  <c r="BP377" i="2"/>
  <c r="Z400" i="2"/>
  <c r="BP400" i="2"/>
  <c r="BN400" i="2"/>
  <c r="Y402" i="2"/>
  <c r="Z616" i="2"/>
  <c r="BP616" i="2"/>
  <c r="BN616" i="2"/>
  <c r="Z114" i="2"/>
  <c r="BN26" i="2"/>
  <c r="Z28" i="2"/>
  <c r="Z36" i="2" s="1"/>
  <c r="Z30" i="2"/>
  <c r="BN35" i="2"/>
  <c r="BN39" i="2"/>
  <c r="BN43" i="2"/>
  <c r="BN49" i="2"/>
  <c r="Z51" i="2"/>
  <c r="BP83" i="2"/>
  <c r="BN85" i="2"/>
  <c r="Z87" i="2"/>
  <c r="Y98" i="2"/>
  <c r="BP108" i="2"/>
  <c r="BN110" i="2"/>
  <c r="BN114" i="2"/>
  <c r="Z116" i="2"/>
  <c r="BP124" i="2"/>
  <c r="BN126" i="2"/>
  <c r="Z128" i="2"/>
  <c r="Z132" i="2"/>
  <c r="Y147" i="2"/>
  <c r="BN150" i="2"/>
  <c r="Y163" i="2"/>
  <c r="Z167" i="2"/>
  <c r="Z169" i="2" s="1"/>
  <c r="Y187" i="2"/>
  <c r="BP198" i="2"/>
  <c r="BN200" i="2"/>
  <c r="Z202" i="2"/>
  <c r="Z204" i="2" s="1"/>
  <c r="Z221" i="2"/>
  <c r="BP232" i="2"/>
  <c r="BP236" i="2"/>
  <c r="BP259" i="2"/>
  <c r="BP266" i="2"/>
  <c r="BP287" i="2"/>
  <c r="Z303" i="2"/>
  <c r="Z310" i="2"/>
  <c r="BP310" i="2"/>
  <c r="BN310" i="2"/>
  <c r="Y319" i="2"/>
  <c r="Y332" i="2"/>
  <c r="BP348" i="2"/>
  <c r="Z577" i="2"/>
  <c r="Y585" i="2"/>
  <c r="BP577" i="2"/>
  <c r="BN577" i="2"/>
  <c r="Z218" i="2"/>
  <c r="Z226" i="2" s="1"/>
  <c r="Y226" i="2"/>
  <c r="BP218" i="2"/>
  <c r="BN52" i="2"/>
  <c r="Z49" i="2"/>
  <c r="BN54" i="2"/>
  <c r="BN58" i="2"/>
  <c r="Z65" i="2"/>
  <c r="BN70" i="2"/>
  <c r="Z76" i="2"/>
  <c r="Z80" i="2" s="1"/>
  <c r="X675" i="2"/>
  <c r="BP54" i="2"/>
  <c r="Y61" i="2"/>
  <c r="BN65" i="2"/>
  <c r="BN72" i="2"/>
  <c r="BN76" i="2"/>
  <c r="Y89" i="2"/>
  <c r="BN96" i="2"/>
  <c r="BN141" i="2"/>
  <c r="BP155" i="2"/>
  <c r="BN157" i="2"/>
  <c r="BN161" i="2"/>
  <c r="Y169" i="2"/>
  <c r="Y174" i="2"/>
  <c r="BN181" i="2"/>
  <c r="BN185" i="2"/>
  <c r="Y215" i="2"/>
  <c r="BN219" i="2"/>
  <c r="BP238" i="2"/>
  <c r="Y241" i="2"/>
  <c r="BN244" i="2"/>
  <c r="BN344" i="2"/>
  <c r="Z370" i="2"/>
  <c r="Y375" i="2"/>
  <c r="BP370" i="2"/>
  <c r="BN370" i="2"/>
  <c r="BN377" i="2"/>
  <c r="Y506" i="2"/>
  <c r="Z526" i="2"/>
  <c r="BP526" i="2"/>
  <c r="BN526" i="2"/>
  <c r="Z557" i="2"/>
  <c r="BP557" i="2"/>
  <c r="BN557" i="2"/>
  <c r="B683" i="2"/>
  <c r="Z58" i="2"/>
  <c r="Z60" i="2" s="1"/>
  <c r="Z70" i="2"/>
  <c r="Z22" i="2"/>
  <c r="Z23" i="2" s="1"/>
  <c r="BP58" i="2"/>
  <c r="F9" i="2"/>
  <c r="BP22" i="2"/>
  <c r="BP26" i="2"/>
  <c r="BN28" i="2"/>
  <c r="BN30" i="2"/>
  <c r="BP35" i="2"/>
  <c r="BP39" i="2"/>
  <c r="BP43" i="2"/>
  <c r="BP49" i="2"/>
  <c r="BN51" i="2"/>
  <c r="Z53" i="2"/>
  <c r="Z69" i="2"/>
  <c r="Y80" i="2"/>
  <c r="BN87" i="2"/>
  <c r="Z93" i="2"/>
  <c r="Y104" i="2"/>
  <c r="BP114" i="2"/>
  <c r="BN116" i="2"/>
  <c r="Z118" i="2"/>
  <c r="Y120" i="2"/>
  <c r="BN128" i="2"/>
  <c r="BN132" i="2"/>
  <c r="Z134" i="2"/>
  <c r="BP150" i="2"/>
  <c r="BN167" i="2"/>
  <c r="Z178" i="2"/>
  <c r="BN202" i="2"/>
  <c r="Z209" i="2"/>
  <c r="Z213" i="2"/>
  <c r="Z215" i="2" s="1"/>
  <c r="BN221" i="2"/>
  <c r="Z258" i="2"/>
  <c r="Y260" i="2"/>
  <c r="Z265" i="2"/>
  <c r="Y274" i="2"/>
  <c r="Z284" i="2"/>
  <c r="Z286" i="2"/>
  <c r="Y313" i="2"/>
  <c r="BP321" i="2"/>
  <c r="BN321" i="2"/>
  <c r="Z321" i="2"/>
  <c r="Z322" i="2" s="1"/>
  <c r="Y326" i="2"/>
  <c r="BP334" i="2"/>
  <c r="BN334" i="2"/>
  <c r="Z334" i="2"/>
  <c r="Z335" i="2" s="1"/>
  <c r="BN349" i="2"/>
  <c r="Z349" i="2"/>
  <c r="BP353" i="2"/>
  <c r="Z614" i="2"/>
  <c r="BP614" i="2"/>
  <c r="BN614" i="2"/>
  <c r="Z39" i="2"/>
  <c r="Z40" i="2" s="1"/>
  <c r="X677" i="2"/>
  <c r="D683" i="2"/>
  <c r="Y136" i="2"/>
  <c r="BP161" i="2"/>
  <c r="BP185" i="2"/>
  <c r="BP219" i="2"/>
  <c r="Y249" i="2"/>
  <c r="BP344" i="2"/>
  <c r="Z373" i="2"/>
  <c r="BP373" i="2"/>
  <c r="Y55" i="2"/>
  <c r="BP76" i="2"/>
  <c r="J9" i="2"/>
  <c r="Y23" i="2"/>
  <c r="Y36" i="2"/>
  <c r="Z64" i="2"/>
  <c r="Y111" i="2"/>
  <c r="Y170" i="2"/>
  <c r="Y175" i="2"/>
  <c r="BN213" i="2"/>
  <c r="BN235" i="2"/>
  <c r="Z243" i="2"/>
  <c r="BN276" i="2"/>
  <c r="Z276" i="2"/>
  <c r="Z277" i="2" s="1"/>
  <c r="Y277" i="2"/>
  <c r="BP276" i="2"/>
  <c r="Y314" i="2"/>
  <c r="Y327" i="2"/>
  <c r="BN378" i="2"/>
  <c r="Z378" i="2"/>
  <c r="Z427" i="2"/>
  <c r="BP427" i="2"/>
  <c r="BN427" i="2"/>
  <c r="Y73" i="2"/>
  <c r="Y158" i="2"/>
  <c r="I683" i="2"/>
  <c r="BN231" i="2"/>
  <c r="Y261" i="2"/>
  <c r="BP301" i="2"/>
  <c r="BN301" i="2"/>
  <c r="Y303" i="2"/>
  <c r="Y345" i="2"/>
  <c r="BP349" i="2"/>
  <c r="BN373" i="2"/>
  <c r="Z392" i="2"/>
  <c r="Y397" i="2"/>
  <c r="BP392" i="2"/>
  <c r="Z402" i="2"/>
  <c r="Z453" i="2"/>
  <c r="BP453" i="2"/>
  <c r="BN453" i="2"/>
  <c r="Y618" i="2"/>
  <c r="Z612" i="2"/>
  <c r="Z618" i="2" s="1"/>
  <c r="BP612" i="2"/>
  <c r="Y619" i="2"/>
  <c r="BN612" i="2"/>
  <c r="BP412" i="2"/>
  <c r="BP418" i="2"/>
  <c r="Y429" i="2"/>
  <c r="Y455" i="2"/>
  <c r="Y469" i="2"/>
  <c r="BP513" i="2"/>
  <c r="Y516" i="2"/>
  <c r="Y521" i="2"/>
  <c r="Y606" i="2"/>
  <c r="Z658" i="2"/>
  <c r="Z659" i="2" s="1"/>
  <c r="BN666" i="2"/>
  <c r="BP308" i="2"/>
  <c r="BP364" i="2"/>
  <c r="Z372" i="2"/>
  <c r="BP388" i="2"/>
  <c r="BP394" i="2"/>
  <c r="Z411" i="2"/>
  <c r="Z413" i="2" s="1"/>
  <c r="BP425" i="2"/>
  <c r="Z433" i="2"/>
  <c r="Z434" i="2" s="1"/>
  <c r="BP451" i="2"/>
  <c r="Z459" i="2"/>
  <c r="Z460" i="2" s="1"/>
  <c r="Z465" i="2"/>
  <c r="BP482" i="2"/>
  <c r="Z488" i="2"/>
  <c r="BP491" i="2"/>
  <c r="Z504" i="2"/>
  <c r="Z508" i="2"/>
  <c r="Z510" i="2" s="1"/>
  <c r="BP524" i="2"/>
  <c r="Y530" i="2"/>
  <c r="Y534" i="2"/>
  <c r="Y538" i="2"/>
  <c r="BP544" i="2"/>
  <c r="Y547" i="2"/>
  <c r="Y552" i="2"/>
  <c r="Z559" i="2"/>
  <c r="BP571" i="2"/>
  <c r="Y574" i="2"/>
  <c r="Z579" i="2"/>
  <c r="Y602" i="2"/>
  <c r="BP628" i="2"/>
  <c r="BP630" i="2"/>
  <c r="BP632" i="2"/>
  <c r="BP634" i="2"/>
  <c r="Z649" i="2"/>
  <c r="Z651" i="2"/>
  <c r="Y653" i="2"/>
  <c r="BN662" i="2"/>
  <c r="BP670" i="2"/>
  <c r="V683" i="2"/>
  <c r="W683" i="2"/>
  <c r="BN372" i="2"/>
  <c r="Y389" i="2"/>
  <c r="Y403" i="2"/>
  <c r="Y408" i="2"/>
  <c r="BN411" i="2"/>
  <c r="Z419" i="2"/>
  <c r="Y430" i="2"/>
  <c r="BN433" i="2"/>
  <c r="Y456" i="2"/>
  <c r="BN459" i="2"/>
  <c r="BN465" i="2"/>
  <c r="Z467" i="2"/>
  <c r="Z483" i="2"/>
  <c r="BN488" i="2"/>
  <c r="Z499" i="2"/>
  <c r="BN504" i="2"/>
  <c r="BN508" i="2"/>
  <c r="Z514" i="2"/>
  <c r="Z515" i="2" s="1"/>
  <c r="Z519" i="2"/>
  <c r="Z520" i="2" s="1"/>
  <c r="Z523" i="2"/>
  <c r="BN559" i="2"/>
  <c r="Z561" i="2"/>
  <c r="BN579" i="2"/>
  <c r="Z581" i="2"/>
  <c r="Z629" i="2"/>
  <c r="Z631" i="2"/>
  <c r="Z633" i="2"/>
  <c r="Y635" i="2"/>
  <c r="BN649" i="2"/>
  <c r="BP662" i="2"/>
  <c r="Y671" i="2"/>
  <c r="K683" i="2"/>
  <c r="X683" i="2"/>
  <c r="BP295" i="2"/>
  <c r="BP300" i="2"/>
  <c r="BP463" i="2"/>
  <c r="Y531" i="2"/>
  <c r="Y535" i="2"/>
  <c r="Y539" i="2"/>
  <c r="Z550" i="2"/>
  <c r="Z551" i="2" s="1"/>
  <c r="Z556" i="2"/>
  <c r="Z576" i="2"/>
  <c r="Z585" i="2" s="1"/>
  <c r="BP588" i="2"/>
  <c r="Y603" i="2"/>
  <c r="Z621" i="2"/>
  <c r="Z625" i="2" s="1"/>
  <c r="Y667" i="2"/>
  <c r="Y683" i="2"/>
  <c r="Y414" i="2"/>
  <c r="BN419" i="2"/>
  <c r="BP459" i="2"/>
  <c r="BN467" i="2"/>
  <c r="BN483" i="2"/>
  <c r="BN499" i="2"/>
  <c r="BP508" i="2"/>
  <c r="BN514" i="2"/>
  <c r="BN519" i="2"/>
  <c r="BN523" i="2"/>
  <c r="BN561" i="2"/>
  <c r="BN581" i="2"/>
  <c r="BN629" i="2"/>
  <c r="BN631" i="2"/>
  <c r="BN633" i="2"/>
  <c r="Y663" i="2"/>
  <c r="Z683" i="2"/>
  <c r="Y390" i="2"/>
  <c r="Y636" i="2"/>
  <c r="Y672" i="2"/>
  <c r="O683" i="2"/>
  <c r="AA683" i="2"/>
  <c r="Z449" i="2"/>
  <c r="Z489" i="2"/>
  <c r="Z496" i="2"/>
  <c r="Z503" i="2"/>
  <c r="Y505" i="2"/>
  <c r="BP519" i="2"/>
  <c r="Z529" i="2"/>
  <c r="Z533" i="2"/>
  <c r="Z534" i="2" s="1"/>
  <c r="Z537" i="2"/>
  <c r="Z538" i="2" s="1"/>
  <c r="Z542" i="2"/>
  <c r="Z565" i="2"/>
  <c r="Z589" i="2"/>
  <c r="Z591" i="2" s="1"/>
  <c r="Z601" i="2"/>
  <c r="Z602" i="2" s="1"/>
  <c r="Z650" i="2"/>
  <c r="Z652" i="2"/>
  <c r="Y668" i="2"/>
  <c r="P683" i="2"/>
  <c r="Y567" i="2"/>
  <c r="Y591" i="2"/>
  <c r="Y664" i="2"/>
  <c r="AC683" i="2"/>
  <c r="Z308" i="2"/>
  <c r="Z313" i="2" s="1"/>
  <c r="Z364" i="2"/>
  <c r="BN382" i="2"/>
  <c r="BN386" i="2"/>
  <c r="Z388" i="2"/>
  <c r="Z389" i="2" s="1"/>
  <c r="Z394" i="2"/>
  <c r="BN423" i="2"/>
  <c r="Z425" i="2"/>
  <c r="BN449" i="2"/>
  <c r="Z451" i="2"/>
  <c r="Z482" i="2"/>
  <c r="BN489" i="2"/>
  <c r="Z491" i="2"/>
  <c r="BN496" i="2"/>
  <c r="BN503" i="2"/>
  <c r="Z524" i="2"/>
  <c r="BN529" i="2"/>
  <c r="BN533" i="2"/>
  <c r="BN537" i="2"/>
  <c r="BN542" i="2"/>
  <c r="Z544" i="2"/>
  <c r="BN565" i="2"/>
  <c r="Z571" i="2"/>
  <c r="Z573" i="2" s="1"/>
  <c r="BN589" i="2"/>
  <c r="BN601" i="2"/>
  <c r="Z628" i="2"/>
  <c r="Z630" i="2"/>
  <c r="Z632" i="2"/>
  <c r="Z634" i="2"/>
  <c r="BN650" i="2"/>
  <c r="BN652" i="2"/>
  <c r="Y660" i="2"/>
  <c r="Z670" i="2"/>
  <c r="Z671" i="2" s="1"/>
  <c r="AD683" i="2"/>
  <c r="Z530" i="2" l="1"/>
  <c r="Z468" i="2"/>
  <c r="Z374" i="2"/>
  <c r="Z120" i="2"/>
  <c r="Z89" i="2"/>
  <c r="Z646" i="2"/>
  <c r="Z104" i="2"/>
  <c r="Z455" i="2"/>
  <c r="Z505" i="2"/>
  <c r="Z546" i="2"/>
  <c r="Z429" i="2"/>
  <c r="Y674" i="2"/>
  <c r="Z129" i="2"/>
  <c r="Z240" i="2"/>
  <c r="Z596" i="2"/>
  <c r="Z635" i="2"/>
  <c r="Z383" i="2"/>
  <c r="X676" i="2"/>
  <c r="Y673" i="2"/>
  <c r="Z653" i="2"/>
  <c r="Z291" i="2"/>
  <c r="Z260" i="2"/>
  <c r="Z273" i="2"/>
  <c r="Y677" i="2"/>
  <c r="Z158" i="2"/>
  <c r="Z136" i="2"/>
  <c r="Z367" i="2"/>
  <c r="Z567" i="2"/>
  <c r="Z146" i="2"/>
  <c r="Z98" i="2"/>
  <c r="Z210" i="2"/>
  <c r="Z248" i="2"/>
  <c r="Z73" i="2"/>
  <c r="Z396" i="2"/>
  <c r="Y675" i="2"/>
  <c r="Y676" i="2" s="1"/>
  <c r="Z55" i="2"/>
  <c r="Z350" i="2"/>
  <c r="Z182" i="2"/>
  <c r="Z678" i="2" l="1"/>
</calcChain>
</file>

<file path=xl/sharedStrings.xml><?xml version="1.0" encoding="utf-8"?>
<sst xmlns="http://schemas.openxmlformats.org/spreadsheetml/2006/main" count="5316" uniqueCount="1093">
  <si>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</si>
  <si>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</si>
  <si>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</si>
  <si>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</si>
  <si>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</si>
  <si>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</si>
  <si>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</si>
  <si>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</si>
  <si>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</si>
  <si>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</si>
  <si>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</si>
  <si>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</si>
  <si>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</si>
  <si>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</si>
  <si>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</si>
  <si>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</si>
  <si>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</si>
  <si>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</si>
  <si>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</si>
  <si>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</si>
  <si>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</si>
  <si>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</si>
  <si>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</si>
  <si>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</si>
  <si>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</si>
  <si>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</si>
  <si>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</si>
  <si>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</si>
  <si>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</si>
  <si>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</si>
  <si>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</si>
  <si>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</si>
  <si>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</si>
  <si>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</si>
  <si>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</si>
  <si>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</si>
  <si>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</si>
  <si>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</si>
  <si>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</si>
  <si>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</si>
  <si>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</si>
  <si>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</si>
  <si>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</si>
  <si>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</si>
  <si>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</si>
  <si>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</si>
  <si>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</si>
  <si>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</si>
  <si>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</si>
  <si>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</si>
  <si>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</si>
  <si>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</si>
  <si>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</si>
  <si>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</si>
  <si>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</si>
  <si>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</si>
  <si>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</si>
  <si>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</si>
  <si>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</si>
  <si>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</si>
  <si>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</si>
  <si>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</si>
  <si>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</si>
  <si>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</si>
  <si>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</si>
  <si>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</si>
  <si>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</si>
  <si>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09.12.2024</t>
  </si>
  <si>
    <t>05.12.2024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</si>
  <si>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</si>
  <si>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</si>
  <si>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</si>
  <si>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</si>
  <si>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</si>
  <si>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</si>
  <si>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</si>
  <si>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</si>
  <si>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</si>
  <si>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</si>
  <si>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</si>
  <si>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</si>
  <si>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</si>
  <si>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</si>
  <si>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</si>
  <si>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</si>
  <si>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</si>
  <si>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</si>
  <si>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</si>
  <si>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</si>
  <si>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</si>
  <si>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</si>
  <si>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</si>
  <si>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</si>
  <si>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</si>
  <si>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</si>
  <si>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</si>
  <si>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</si>
  <si>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</si>
  <si>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</si>
  <si>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</si>
  <si>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</si>
  <si>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</si>
  <si>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</si>
  <si>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</si>
  <si>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</si>
  <si>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</si>
  <si>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</si>
  <si>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</si>
  <si>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</si>
  <si>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</si>
  <si>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</si>
  <si>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</si>
  <si>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</si>
  <si>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</si>
  <si>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</si>
  <si>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</si>
  <si>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</si>
  <si>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</si>
  <si>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</si>
  <si>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</si>
  <si>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</si>
  <si>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</si>
  <si>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</si>
  <si>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</si>
  <si>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</si>
  <si>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</si>
  <si>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</si>
  <si>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</si>
  <si>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</si>
  <si>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</si>
  <si>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</si>
  <si>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</si>
  <si>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</si>
  <si>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</si>
  <si>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</si>
  <si>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</si>
  <si>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</si>
  <si>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</si>
  <si>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</si>
  <si>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</si>
  <si>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</si>
  <si>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</si>
  <si>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</si>
  <si>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</si>
  <si>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</si>
  <si>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</si>
  <si>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</si>
  <si>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</si>
  <si>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</si>
  <si>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</si>
  <si>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</si>
  <si>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</si>
  <si>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</si>
  <si>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</si>
  <si>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</si>
  <si>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</si>
  <si>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</si>
  <si>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</si>
  <si>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</si>
  <si>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</si>
  <si>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</si>
  <si>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</si>
  <si>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</si>
  <si>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</si>
  <si>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</si>
  <si>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</si>
  <si>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</si>
  <si>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</si>
  <si>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</si>
  <si>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</si>
  <si>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</si>
  <si>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</si>
  <si>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</si>
  <si>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</si>
  <si>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</si>
  <si>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</si>
  <si>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</si>
  <si>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</si>
  <si>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</si>
  <si>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</si>
  <si>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</si>
  <si>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</si>
  <si>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</si>
  <si>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</si>
  <si>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</si>
  <si>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</si>
  <si>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</si>
  <si>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</si>
  <si>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</si>
  <si>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</si>
  <si>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</si>
  <si>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</si>
  <si>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</si>
  <si>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</si>
  <si>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</si>
  <si>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</si>
  <si>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</si>
  <si>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</si>
  <si>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</si>
  <si>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</si>
  <si>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</si>
  <si>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</si>
  <si>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</si>
  <si>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</si>
  <si>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</si>
  <si>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</si>
  <si>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</si>
  <si>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</si>
  <si>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</si>
  <si>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</si>
  <si>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</si>
  <si>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</si>
  <si>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</si>
  <si>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</si>
  <si>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</si>
  <si>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</si>
  <si>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</si>
  <si>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</si>
  <si>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</si>
  <si>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</si>
  <si>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</si>
  <si>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</si>
  <si>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</si>
  <si>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</si>
  <si>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</si>
  <si>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</si>
  <si>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</si>
  <si>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</si>
  <si>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</si>
  <si>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</si>
  <si>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</si>
  <si>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</si>
  <si>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</si>
  <si>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</si>
  <si>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</si>
  <si>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</si>
  <si>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</si>
  <si>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</si>
  <si>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</si>
  <si>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</si>
  <si>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</si>
  <si>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</si>
  <si>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</si>
  <si>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</si>
  <si>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</si>
  <si>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</si>
  <si>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</si>
  <si>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</si>
  <si>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</si>
  <si>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</si>
  <si>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</si>
  <si>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</si>
  <si>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</si>
  <si>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</si>
  <si>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</si>
  <si>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</si>
  <si>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</si>
  <si>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</si>
  <si>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</si>
  <si>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</si>
  <si>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</si>
  <si>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</si>
  <si>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</si>
  <si>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</si>
  <si>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</si>
  <si>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</si>
  <si>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</si>
  <si>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</si>
  <si>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</si>
  <si>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</si>
  <si>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</si>
  <si>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</si>
  <si>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</si>
  <si>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</si>
  <si>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</si>
  <si>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</si>
  <si>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</si>
  <si>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</si>
  <si>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</si>
  <si>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</si>
  <si>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</si>
  <si>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</si>
  <si>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</si>
  <si>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</si>
  <si>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</si>
  <si>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</si>
  <si>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</si>
  <si>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</si>
  <si>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</si>
  <si>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</si>
  <si>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</si>
  <si>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</si>
  <si>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</si>
  <si>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</si>
  <si>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</si>
  <si>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</si>
  <si>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</si>
  <si>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</si>
  <si>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</si>
  <si>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</si>
  <si>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</si>
  <si>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</si>
  <si>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</si>
  <si>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</si>
  <si>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</si>
  <si>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11.12.2024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</si>
  <si>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</si>
  <si>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</si>
  <si>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</si>
  <si>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</si>
  <si>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Новинка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</si>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</sst>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3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90" t="s">
        <v>26</v>
      </c>
      <c r="E1" s="790"/>
      <c r="F1" s="790"/>
      <c r="G1" s="14" t="s">
        <v>66</v>
      </c>
      <c r="H1" s="790" t="s">
        <v>46</v>
      </c>
      <c r="I1" s="790"/>
      <c r="J1" s="790"/>
      <c r="K1" s="790"/>
      <c r="L1" s="790"/>
      <c r="M1" s="790"/>
      <c r="N1" s="790"/>
      <c r="O1" s="790"/>
      <c r="P1" s="790"/>
      <c r="Q1" s="790"/>
      <c r="R1" s="791" t="s">
        <v>67</v>
      </c>
      <c r="S1" s="792"/>
      <c r="T1" s="79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3"/>
      <c r="Q3" s="793"/>
      <c r="R3" s="793"/>
      <c r="S3" s="793"/>
      <c r="T3" s="793"/>
      <c r="U3" s="793"/>
      <c r="V3" s="793"/>
      <c r="W3" s="79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4" t="s">
        <v>8</v>
      </c>
      <c r="B5" s="794"/>
      <c r="C5" s="794"/>
      <c r="D5" s="795"/>
      <c r="E5" s="795"/>
      <c r="F5" s="796" t="s">
        <v>14</v>
      </c>
      <c r="G5" s="796"/>
      <c r="H5" s="795"/>
      <c r="I5" s="795"/>
      <c r="J5" s="795"/>
      <c r="K5" s="795"/>
      <c r="L5" s="795"/>
      <c r="M5" s="795"/>
      <c r="N5" s="72"/>
      <c r="P5" s="27" t="s">
        <v>4</v>
      </c>
      <c r="Q5" s="797">
        <v>45635</v>
      </c>
      <c r="R5" s="797"/>
      <c r="T5" s="798" t="s">
        <v>3</v>
      </c>
      <c r="U5" s="799"/>
      <c r="V5" s="800" t="s">
        <v>1079</v>
      </c>
      <c r="W5" s="801"/>
      <c r="AB5" s="59"/>
      <c r="AC5" s="59"/>
      <c r="AD5" s="59"/>
      <c r="AE5" s="59"/>
    </row>
    <row r="6" spans="1:32" s="17" customFormat="1" ht="24" customHeight="1" x14ac:dyDescent="0.2">
      <c r="A6" s="794" t="s">
        <v>1</v>
      </c>
      <c r="B6" s="794"/>
      <c r="C6" s="794"/>
      <c r="D6" s="802" t="s">
        <v>75</v>
      </c>
      <c r="E6" s="802"/>
      <c r="F6" s="802"/>
      <c r="G6" s="802"/>
      <c r="H6" s="802"/>
      <c r="I6" s="802"/>
      <c r="J6" s="802"/>
      <c r="K6" s="802"/>
      <c r="L6" s="802"/>
      <c r="M6" s="802"/>
      <c r="N6" s="73"/>
      <c r="P6" s="27" t="s">
        <v>27</v>
      </c>
      <c r="Q6" s="803" t="str">
        <f>IF(Q5=0," ",CHOOSE(WEEKDAY(Q5,2),"Понедельник","Вторник","Среда","Четверг","Пятница","Суббота","Воскресенье"))</f>
        <v>Понедельник</v>
      </c>
      <c r="R6" s="803"/>
      <c r="T6" s="804" t="s">
        <v>5</v>
      </c>
      <c r="U6" s="805"/>
      <c r="V6" s="806" t="s">
        <v>69</v>
      </c>
      <c r="W6" s="80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2" t="str">
        <f>IFERROR(VLOOKUP(DeliveryAddress,Table,3,0),1)</f>
        <v>1</v>
      </c>
      <c r="E7" s="813"/>
      <c r="F7" s="813"/>
      <c r="G7" s="813"/>
      <c r="H7" s="813"/>
      <c r="I7" s="813"/>
      <c r="J7" s="813"/>
      <c r="K7" s="813"/>
      <c r="L7" s="813"/>
      <c r="M7" s="814"/>
      <c r="N7" s="74"/>
      <c r="P7" s="29"/>
      <c r="Q7" s="48"/>
      <c r="R7" s="48"/>
      <c r="T7" s="804"/>
      <c r="U7" s="805"/>
      <c r="V7" s="808"/>
      <c r="W7" s="809"/>
      <c r="AB7" s="59"/>
      <c r="AC7" s="59"/>
      <c r="AD7" s="59"/>
      <c r="AE7" s="59"/>
    </row>
    <row r="8" spans="1:32" s="17" customFormat="1" ht="25.5" customHeight="1" x14ac:dyDescent="0.2">
      <c r="A8" s="815" t="s">
        <v>57</v>
      </c>
      <c r="B8" s="815"/>
      <c r="C8" s="815"/>
      <c r="D8" s="816" t="s">
        <v>76</v>
      </c>
      <c r="E8" s="816"/>
      <c r="F8" s="816"/>
      <c r="G8" s="816"/>
      <c r="H8" s="816"/>
      <c r="I8" s="816"/>
      <c r="J8" s="816"/>
      <c r="K8" s="816"/>
      <c r="L8" s="816"/>
      <c r="M8" s="816"/>
      <c r="N8" s="75"/>
      <c r="P8" s="27" t="s">
        <v>11</v>
      </c>
      <c r="Q8" s="817">
        <v>0.375</v>
      </c>
      <c r="R8" s="817"/>
      <c r="T8" s="804"/>
      <c r="U8" s="805"/>
      <c r="V8" s="808"/>
      <c r="W8" s="809"/>
      <c r="AB8" s="59"/>
      <c r="AC8" s="59"/>
      <c r="AD8" s="59"/>
      <c r="AE8" s="59"/>
    </row>
    <row r="9" spans="1:32" s="17" customFormat="1" ht="39.950000000000003" customHeight="1" x14ac:dyDescent="0.2">
      <c r="A9" s="8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8"/>
      <c r="C9" s="818"/>
      <c r="D9" s="819" t="s">
        <v>45</v>
      </c>
      <c r="E9" s="820"/>
      <c r="F9" s="8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8"/>
      <c r="H9" s="821" t="str">
        <f>IF(AND($A$9="Тип доверенности/получателя при получении в адресе перегруза:",$D$9="Разовая доверенность"),"Введите ФИО","")</f>
        <v/>
      </c>
      <c r="I9" s="821"/>
      <c r="J9" s="8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1"/>
      <c r="L9" s="821"/>
      <c r="M9" s="821"/>
      <c r="N9" s="70"/>
      <c r="P9" s="31" t="s">
        <v>15</v>
      </c>
      <c r="Q9" s="822"/>
      <c r="R9" s="822"/>
      <c r="T9" s="804"/>
      <c r="U9" s="805"/>
      <c r="V9" s="810"/>
      <c r="W9" s="81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8"/>
      <c r="C10" s="818"/>
      <c r="D10" s="819"/>
      <c r="E10" s="820"/>
      <c r="F10" s="8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8"/>
      <c r="H10" s="823" t="str">
        <f>IFERROR(VLOOKUP($D$10,Proxy,2,FALSE),"")</f>
        <v/>
      </c>
      <c r="I10" s="823"/>
      <c r="J10" s="823"/>
      <c r="K10" s="823"/>
      <c r="L10" s="823"/>
      <c r="M10" s="823"/>
      <c r="N10" s="71"/>
      <c r="P10" s="31" t="s">
        <v>32</v>
      </c>
      <c r="Q10" s="824"/>
      <c r="R10" s="824"/>
      <c r="U10" s="29" t="s">
        <v>12</v>
      </c>
      <c r="V10" s="825" t="s">
        <v>70</v>
      </c>
      <c r="W10" s="82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7"/>
      <c r="R11" s="827"/>
      <c r="U11" s="29" t="s">
        <v>28</v>
      </c>
      <c r="V11" s="828" t="s">
        <v>54</v>
      </c>
      <c r="W11" s="82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9" t="s">
        <v>71</v>
      </c>
      <c r="B12" s="829"/>
      <c r="C12" s="829"/>
      <c r="D12" s="829"/>
      <c r="E12" s="829"/>
      <c r="F12" s="829"/>
      <c r="G12" s="829"/>
      <c r="H12" s="829"/>
      <c r="I12" s="829"/>
      <c r="J12" s="829"/>
      <c r="K12" s="829"/>
      <c r="L12" s="829"/>
      <c r="M12" s="829"/>
      <c r="N12" s="76"/>
      <c r="P12" s="27" t="s">
        <v>30</v>
      </c>
      <c r="Q12" s="817"/>
      <c r="R12" s="817"/>
      <c r="S12" s="28"/>
      <c r="T12"/>
      <c r="U12" s="29" t="s">
        <v>45</v>
      </c>
      <c r="V12" s="830"/>
      <c r="W12" s="830"/>
      <c r="X12"/>
      <c r="AB12" s="59"/>
      <c r="AC12" s="59"/>
      <c r="AD12" s="59"/>
      <c r="AE12" s="59"/>
    </row>
    <row r="13" spans="1:32" s="17" customFormat="1" ht="23.25" customHeight="1" x14ac:dyDescent="0.2">
      <c r="A13" s="829" t="s">
        <v>72</v>
      </c>
      <c r="B13" s="829"/>
      <c r="C13" s="829"/>
      <c r="D13" s="829"/>
      <c r="E13" s="829"/>
      <c r="F13" s="829"/>
      <c r="G13" s="829"/>
      <c r="H13" s="829"/>
      <c r="I13" s="829"/>
      <c r="J13" s="829"/>
      <c r="K13" s="829"/>
      <c r="L13" s="829"/>
      <c r="M13" s="829"/>
      <c r="N13" s="76"/>
      <c r="O13" s="31"/>
      <c r="P13" s="31" t="s">
        <v>31</v>
      </c>
      <c r="Q13" s="828"/>
      <c r="R13" s="82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9" t="s">
        <v>73</v>
      </c>
      <c r="B14" s="829"/>
      <c r="C14" s="829"/>
      <c r="D14" s="829"/>
      <c r="E14" s="829"/>
      <c r="F14" s="829"/>
      <c r="G14" s="829"/>
      <c r="H14" s="829"/>
      <c r="I14" s="829"/>
      <c r="J14" s="829"/>
      <c r="K14" s="829"/>
      <c r="L14" s="829"/>
      <c r="M14" s="82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1" t="s">
        <v>74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1"/>
      <c r="N15" s="77"/>
      <c r="O15"/>
      <c r="P15" s="832" t="s">
        <v>60</v>
      </c>
      <c r="Q15" s="832"/>
      <c r="R15" s="832"/>
      <c r="S15" s="832"/>
      <c r="T15" s="83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3"/>
      <c r="Q16" s="833"/>
      <c r="R16" s="833"/>
      <c r="S16" s="833"/>
      <c r="T16" s="83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6" t="s">
        <v>58</v>
      </c>
      <c r="B17" s="836" t="s">
        <v>48</v>
      </c>
      <c r="C17" s="838" t="s">
        <v>47</v>
      </c>
      <c r="D17" s="840" t="s">
        <v>49</v>
      </c>
      <c r="E17" s="841"/>
      <c r="F17" s="836" t="s">
        <v>21</v>
      </c>
      <c r="G17" s="836" t="s">
        <v>24</v>
      </c>
      <c r="H17" s="836" t="s">
        <v>22</v>
      </c>
      <c r="I17" s="836" t="s">
        <v>23</v>
      </c>
      <c r="J17" s="836" t="s">
        <v>16</v>
      </c>
      <c r="K17" s="836" t="s">
        <v>62</v>
      </c>
      <c r="L17" s="836" t="s">
        <v>64</v>
      </c>
      <c r="M17" s="836" t="s">
        <v>2</v>
      </c>
      <c r="N17" s="836" t="s">
        <v>63</v>
      </c>
      <c r="O17" s="836" t="s">
        <v>25</v>
      </c>
      <c r="P17" s="840" t="s">
        <v>17</v>
      </c>
      <c r="Q17" s="844"/>
      <c r="R17" s="844"/>
      <c r="S17" s="844"/>
      <c r="T17" s="841"/>
      <c r="U17" s="834" t="s">
        <v>55</v>
      </c>
      <c r="V17" s="835"/>
      <c r="W17" s="836" t="s">
        <v>6</v>
      </c>
      <c r="X17" s="836" t="s">
        <v>41</v>
      </c>
      <c r="Y17" s="846" t="s">
        <v>53</v>
      </c>
      <c r="Z17" s="848" t="s">
        <v>18</v>
      </c>
      <c r="AA17" s="850" t="s">
        <v>59</v>
      </c>
      <c r="AB17" s="850" t="s">
        <v>19</v>
      </c>
      <c r="AC17" s="850" t="s">
        <v>65</v>
      </c>
      <c r="AD17" s="852" t="s">
        <v>56</v>
      </c>
      <c r="AE17" s="853"/>
      <c r="AF17" s="854"/>
      <c r="AG17" s="82"/>
      <c r="BD17" s="81" t="s">
        <v>61</v>
      </c>
    </row>
    <row r="18" spans="1:68" ht="14.25" customHeight="1" x14ac:dyDescent="0.2">
      <c r="A18" s="837"/>
      <c r="B18" s="837"/>
      <c r="C18" s="839"/>
      <c r="D18" s="842"/>
      <c r="E18" s="843"/>
      <c r="F18" s="837"/>
      <c r="G18" s="837"/>
      <c r="H18" s="837"/>
      <c r="I18" s="837"/>
      <c r="J18" s="837"/>
      <c r="K18" s="837"/>
      <c r="L18" s="837"/>
      <c r="M18" s="837"/>
      <c r="N18" s="837"/>
      <c r="O18" s="837"/>
      <c r="P18" s="842"/>
      <c r="Q18" s="845"/>
      <c r="R18" s="845"/>
      <c r="S18" s="845"/>
      <c r="T18" s="843"/>
      <c r="U18" s="83" t="s">
        <v>44</v>
      </c>
      <c r="V18" s="83" t="s">
        <v>43</v>
      </c>
      <c r="W18" s="837"/>
      <c r="X18" s="837"/>
      <c r="Y18" s="847"/>
      <c r="Z18" s="849"/>
      <c r="AA18" s="851"/>
      <c r="AB18" s="851"/>
      <c r="AC18" s="851"/>
      <c r="AD18" s="855"/>
      <c r="AE18" s="856"/>
      <c r="AF18" s="857"/>
      <c r="AG18" s="82"/>
      <c r="BD18" s="81"/>
    </row>
    <row r="19" spans="1:68" ht="27.75" customHeight="1" x14ac:dyDescent="0.2">
      <c r="A19" s="858" t="s">
        <v>77</v>
      </c>
      <c r="B19" s="858"/>
      <c r="C19" s="858"/>
      <c r="D19" s="858"/>
      <c r="E19" s="858"/>
      <c r="F19" s="858"/>
      <c r="G19" s="858"/>
      <c r="H19" s="858"/>
      <c r="I19" s="858"/>
      <c r="J19" s="858"/>
      <c r="K19" s="858"/>
      <c r="L19" s="858"/>
      <c r="M19" s="858"/>
      <c r="N19" s="858"/>
      <c r="O19" s="858"/>
      <c r="P19" s="858"/>
      <c r="Q19" s="858"/>
      <c r="R19" s="858"/>
      <c r="S19" s="858"/>
      <c r="T19" s="858"/>
      <c r="U19" s="858"/>
      <c r="V19" s="858"/>
      <c r="W19" s="858"/>
      <c r="X19" s="858"/>
      <c r="Y19" s="858"/>
      <c r="Z19" s="858"/>
      <c r="AA19" s="54"/>
      <c r="AB19" s="54"/>
      <c r="AC19" s="54"/>
    </row>
    <row r="20" spans="1:68" ht="16.5" customHeight="1" x14ac:dyDescent="0.25">
      <c r="A20" s="859" t="s">
        <v>77</v>
      </c>
      <c r="B20" s="859"/>
      <c r="C20" s="859"/>
      <c r="D20" s="859"/>
      <c r="E20" s="859"/>
      <c r="F20" s="859"/>
      <c r="G20" s="859"/>
      <c r="H20" s="859"/>
      <c r="I20" s="859"/>
      <c r="J20" s="859"/>
      <c r="K20" s="859"/>
      <c r="L20" s="859"/>
      <c r="M20" s="859"/>
      <c r="N20" s="859"/>
      <c r="O20" s="859"/>
      <c r="P20" s="859"/>
      <c r="Q20" s="859"/>
      <c r="R20" s="859"/>
      <c r="S20" s="859"/>
      <c r="T20" s="859"/>
      <c r="U20" s="859"/>
      <c r="V20" s="859"/>
      <c r="W20" s="859"/>
      <c r="X20" s="859"/>
      <c r="Y20" s="859"/>
      <c r="Z20" s="859"/>
      <c r="AA20" s="65"/>
      <c r="AB20" s="65"/>
      <c r="AC20" s="79"/>
    </row>
    <row r="21" spans="1:68" ht="14.25" customHeight="1" x14ac:dyDescent="0.25">
      <c r="A21" s="860" t="s">
        <v>78</v>
      </c>
      <c r="B21" s="860"/>
      <c r="C21" s="860"/>
      <c r="D21" s="860"/>
      <c r="E21" s="860"/>
      <c r="F21" s="860"/>
      <c r="G21" s="860"/>
      <c r="H21" s="860"/>
      <c r="I21" s="860"/>
      <c r="J21" s="860"/>
      <c r="K21" s="860"/>
      <c r="L21" s="860"/>
      <c r="M21" s="860"/>
      <c r="N21" s="860"/>
      <c r="O21" s="860"/>
      <c r="P21" s="860"/>
      <c r="Q21" s="860"/>
      <c r="R21" s="860"/>
      <c r="S21" s="860"/>
      <c r="T21" s="860"/>
      <c r="U21" s="860"/>
      <c r="V21" s="860"/>
      <c r="W21" s="860"/>
      <c r="X21" s="860"/>
      <c r="Y21" s="860"/>
      <c r="Z21" s="86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61">
        <v>4680115885004</v>
      </c>
      <c r="E22" s="86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3"/>
      <c r="R22" s="863"/>
      <c r="S22" s="863"/>
      <c r="T22" s="86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8"/>
      <c r="B23" s="868"/>
      <c r="C23" s="868"/>
      <c r="D23" s="868"/>
      <c r="E23" s="868"/>
      <c r="F23" s="868"/>
      <c r="G23" s="868"/>
      <c r="H23" s="868"/>
      <c r="I23" s="868"/>
      <c r="J23" s="868"/>
      <c r="K23" s="868"/>
      <c r="L23" s="868"/>
      <c r="M23" s="868"/>
      <c r="N23" s="868"/>
      <c r="O23" s="869"/>
      <c r="P23" s="865" t="s">
        <v>40</v>
      </c>
      <c r="Q23" s="866"/>
      <c r="R23" s="866"/>
      <c r="S23" s="866"/>
      <c r="T23" s="866"/>
      <c r="U23" s="866"/>
      <c r="V23" s="86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8"/>
      <c r="B24" s="868"/>
      <c r="C24" s="868"/>
      <c r="D24" s="868"/>
      <c r="E24" s="868"/>
      <c r="F24" s="868"/>
      <c r="G24" s="868"/>
      <c r="H24" s="868"/>
      <c r="I24" s="868"/>
      <c r="J24" s="868"/>
      <c r="K24" s="868"/>
      <c r="L24" s="868"/>
      <c r="M24" s="868"/>
      <c r="N24" s="868"/>
      <c r="O24" s="869"/>
      <c r="P24" s="865" t="s">
        <v>40</v>
      </c>
      <c r="Q24" s="866"/>
      <c r="R24" s="866"/>
      <c r="S24" s="866"/>
      <c r="T24" s="866"/>
      <c r="U24" s="866"/>
      <c r="V24" s="86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60" t="s">
        <v>84</v>
      </c>
      <c r="B25" s="860"/>
      <c r="C25" s="860"/>
      <c r="D25" s="860"/>
      <c r="E25" s="860"/>
      <c r="F25" s="860"/>
      <c r="G25" s="860"/>
      <c r="H25" s="860"/>
      <c r="I25" s="860"/>
      <c r="J25" s="860"/>
      <c r="K25" s="860"/>
      <c r="L25" s="860"/>
      <c r="M25" s="860"/>
      <c r="N25" s="860"/>
      <c r="O25" s="860"/>
      <c r="P25" s="860"/>
      <c r="Q25" s="860"/>
      <c r="R25" s="860"/>
      <c r="S25" s="860"/>
      <c r="T25" s="860"/>
      <c r="U25" s="860"/>
      <c r="V25" s="860"/>
      <c r="W25" s="860"/>
      <c r="X25" s="860"/>
      <c r="Y25" s="860"/>
      <c r="Z25" s="860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61">
        <v>4607091383881</v>
      </c>
      <c r="E26" s="861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7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3"/>
      <c r="R26" s="863"/>
      <c r="S26" s="863"/>
      <c r="T26" s="86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5" si="0">IFERROR(IF(X26="",0,CEILING((X26/$H26),1)*$H26),"")</f>
        <v>0</v>
      </c>
      <c r="Z26" s="41" t="str">
        <f t="shared" ref="Z26:Z35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5" si="2">IFERROR(X26*I26/H26,"0")</f>
        <v>0</v>
      </c>
      <c r="BN26" s="78">
        <f t="shared" ref="BN26:BN35" si="3">IFERROR(Y26*I26/H26,"0")</f>
        <v>0</v>
      </c>
      <c r="BO26" s="78">
        <f t="shared" ref="BO26:BO35" si="4">IFERROR(1/J26*(X26/H26),"0")</f>
        <v>0</v>
      </c>
      <c r="BP26" s="78">
        <f t="shared" ref="BP26:BP35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61">
        <v>4680115885912</v>
      </c>
      <c r="E27" s="861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63"/>
      <c r="R27" s="863"/>
      <c r="S27" s="863"/>
      <c r="T27" s="86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61">
        <v>4607091388237</v>
      </c>
      <c r="E28" s="86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3"/>
      <c r="R28" s="863"/>
      <c r="S28" s="863"/>
      <c r="T28" s="86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61">
        <v>4680115886230</v>
      </c>
      <c r="E29" s="861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73" t="s">
        <v>97</v>
      </c>
      <c r="Q29" s="863"/>
      <c r="R29" s="863"/>
      <c r="S29" s="863"/>
      <c r="T29" s="86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61">
        <v>4680115886278</v>
      </c>
      <c r="E30" s="861"/>
      <c r="F30" s="62">
        <v>0.3</v>
      </c>
      <c r="G30" s="37">
        <v>6</v>
      </c>
      <c r="H30" s="62">
        <v>1.8</v>
      </c>
      <c r="I30" s="62">
        <v>2.0659999999999998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4" t="s">
        <v>101</v>
      </c>
      <c r="Q30" s="863"/>
      <c r="R30" s="863"/>
      <c r="S30" s="863"/>
      <c r="T30" s="86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4301051783</v>
      </c>
      <c r="D31" s="861">
        <v>4680115881990</v>
      </c>
      <c r="E31" s="861"/>
      <c r="F31" s="62">
        <v>0.42</v>
      </c>
      <c r="G31" s="37">
        <v>6</v>
      </c>
      <c r="H31" s="62">
        <v>2.52</v>
      </c>
      <c r="I31" s="62">
        <v>2.786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863"/>
      <c r="R31" s="863"/>
      <c r="S31" s="863"/>
      <c r="T31" s="86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4301051909</v>
      </c>
      <c r="D32" s="861">
        <v>4680115886247</v>
      </c>
      <c r="E32" s="861"/>
      <c r="F32" s="62">
        <v>0.3</v>
      </c>
      <c r="G32" s="37">
        <v>6</v>
      </c>
      <c r="H32" s="62">
        <v>1.8</v>
      </c>
      <c r="I32" s="62">
        <v>2.0659999999999998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6" t="s">
        <v>108</v>
      </c>
      <c r="Q32" s="863"/>
      <c r="R32" s="863"/>
      <c r="S32" s="863"/>
      <c r="T32" s="86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4301051593</v>
      </c>
      <c r="D33" s="861">
        <v>4607091383911</v>
      </c>
      <c r="E33" s="861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63"/>
      <c r="R33" s="863"/>
      <c r="S33" s="863"/>
      <c r="T33" s="86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113</v>
      </c>
      <c r="B34" s="63" t="s">
        <v>114</v>
      </c>
      <c r="C34" s="36">
        <v>4301051861</v>
      </c>
      <c r="D34" s="861">
        <v>4680115885905</v>
      </c>
      <c r="E34" s="861"/>
      <c r="F34" s="62">
        <v>0.3</v>
      </c>
      <c r="G34" s="37">
        <v>6</v>
      </c>
      <c r="H34" s="62">
        <v>1.8</v>
      </c>
      <c r="I34" s="62">
        <v>3.2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863"/>
      <c r="R34" s="863"/>
      <c r="S34" s="863"/>
      <c r="T34" s="86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112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37.5" customHeight="1" x14ac:dyDescent="0.25">
      <c r="A35" s="63" t="s">
        <v>115</v>
      </c>
      <c r="B35" s="63" t="s">
        <v>116</v>
      </c>
      <c r="C35" s="36">
        <v>4301051592</v>
      </c>
      <c r="D35" s="861">
        <v>4607091388244</v>
      </c>
      <c r="E35" s="861"/>
      <c r="F35" s="62">
        <v>0.42</v>
      </c>
      <c r="G35" s="37">
        <v>6</v>
      </c>
      <c r="H35" s="62">
        <v>2.52</v>
      </c>
      <c r="I35" s="62">
        <v>2.786</v>
      </c>
      <c r="J35" s="37">
        <v>156</v>
      </c>
      <c r="K35" s="37" t="s">
        <v>89</v>
      </c>
      <c r="L35" s="37" t="s">
        <v>45</v>
      </c>
      <c r="M35" s="38" t="s">
        <v>82</v>
      </c>
      <c r="N35" s="38"/>
      <c r="O35" s="37">
        <v>40</v>
      </c>
      <c r="P35" s="8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863"/>
      <c r="R35" s="863"/>
      <c r="S35" s="863"/>
      <c r="T35" s="864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117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x14ac:dyDescent="0.2">
      <c r="A36" s="868"/>
      <c r="B36" s="868"/>
      <c r="C36" s="868"/>
      <c r="D36" s="868"/>
      <c r="E36" s="868"/>
      <c r="F36" s="868"/>
      <c r="G36" s="868"/>
      <c r="H36" s="868"/>
      <c r="I36" s="868"/>
      <c r="J36" s="868"/>
      <c r="K36" s="868"/>
      <c r="L36" s="868"/>
      <c r="M36" s="868"/>
      <c r="N36" s="868"/>
      <c r="O36" s="869"/>
      <c r="P36" s="865" t="s">
        <v>40</v>
      </c>
      <c r="Q36" s="866"/>
      <c r="R36" s="866"/>
      <c r="S36" s="866"/>
      <c r="T36" s="866"/>
      <c r="U36" s="866"/>
      <c r="V36" s="867"/>
      <c r="W36" s="42" t="s">
        <v>39</v>
      </c>
      <c r="X36" s="43">
        <f>IFERROR(X26/H26,"0")+IFERROR(X27/H27,"0")+IFERROR(X28/H28,"0")+IFERROR(X29/H29,"0")+IFERROR(X30/H30,"0")+IFERROR(X31/H31,"0")+IFERROR(X32/H32,"0")+IFERROR(X33/H33,"0")+IFERROR(X34/H34,"0")+IFERROR(X35/H35,"0")</f>
        <v>0</v>
      </c>
      <c r="Y36" s="43">
        <f>IFERROR(Y26/H26,"0")+IFERROR(Y27/H27,"0")+IFERROR(Y28/H28,"0")+IFERROR(Y29/H29,"0")+IFERROR(Y30/H30,"0")+IFERROR(Y31/H31,"0")+IFERROR(Y32/H32,"0")+IFERROR(Y33/H33,"0")+IFERROR(Y34/H34,"0")+IFERROR(Y35/H35,"0")</f>
        <v>0</v>
      </c>
      <c r="Z36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868"/>
      <c r="B37" s="868"/>
      <c r="C37" s="868"/>
      <c r="D37" s="868"/>
      <c r="E37" s="868"/>
      <c r="F37" s="868"/>
      <c r="G37" s="868"/>
      <c r="H37" s="868"/>
      <c r="I37" s="868"/>
      <c r="J37" s="868"/>
      <c r="K37" s="868"/>
      <c r="L37" s="868"/>
      <c r="M37" s="868"/>
      <c r="N37" s="868"/>
      <c r="O37" s="869"/>
      <c r="P37" s="865" t="s">
        <v>40</v>
      </c>
      <c r="Q37" s="866"/>
      <c r="R37" s="866"/>
      <c r="S37" s="866"/>
      <c r="T37" s="866"/>
      <c r="U37" s="866"/>
      <c r="V37" s="867"/>
      <c r="W37" s="42" t="s">
        <v>0</v>
      </c>
      <c r="X37" s="43">
        <f>IFERROR(SUM(X26:X35),"0")</f>
        <v>0</v>
      </c>
      <c r="Y37" s="43">
        <f>IFERROR(SUM(Y26:Y35),"0")</f>
        <v>0</v>
      </c>
      <c r="Z37" s="42"/>
      <c r="AA37" s="67"/>
      <c r="AB37" s="67"/>
      <c r="AC37" s="67"/>
    </row>
    <row r="38" spans="1:68" ht="14.25" customHeight="1" x14ac:dyDescent="0.25">
      <c r="A38" s="860" t="s">
        <v>118</v>
      </c>
      <c r="B38" s="860"/>
      <c r="C38" s="860"/>
      <c r="D38" s="860"/>
      <c r="E38" s="860"/>
      <c r="F38" s="860"/>
      <c r="G38" s="860"/>
      <c r="H38" s="860"/>
      <c r="I38" s="860"/>
      <c r="J38" s="860"/>
      <c r="K38" s="860"/>
      <c r="L38" s="860"/>
      <c r="M38" s="860"/>
      <c r="N38" s="860"/>
      <c r="O38" s="860"/>
      <c r="P38" s="860"/>
      <c r="Q38" s="860"/>
      <c r="R38" s="860"/>
      <c r="S38" s="860"/>
      <c r="T38" s="860"/>
      <c r="U38" s="860"/>
      <c r="V38" s="860"/>
      <c r="W38" s="860"/>
      <c r="X38" s="860"/>
      <c r="Y38" s="860"/>
      <c r="Z38" s="860"/>
      <c r="AA38" s="66"/>
      <c r="AB38" s="66"/>
      <c r="AC38" s="80"/>
    </row>
    <row r="39" spans="1:68" ht="27" customHeight="1" x14ac:dyDescent="0.25">
      <c r="A39" s="63" t="s">
        <v>119</v>
      </c>
      <c r="B39" s="63" t="s">
        <v>120</v>
      </c>
      <c r="C39" s="36">
        <v>4301032013</v>
      </c>
      <c r="D39" s="861">
        <v>4607091388503</v>
      </c>
      <c r="E39" s="861"/>
      <c r="F39" s="62">
        <v>0.05</v>
      </c>
      <c r="G39" s="37">
        <v>12</v>
      </c>
      <c r="H39" s="62">
        <v>0.6</v>
      </c>
      <c r="I39" s="62">
        <v>0.84199999999999997</v>
      </c>
      <c r="J39" s="37">
        <v>156</v>
      </c>
      <c r="K39" s="37" t="s">
        <v>89</v>
      </c>
      <c r="L39" s="37" t="s">
        <v>45</v>
      </c>
      <c r="M39" s="38" t="s">
        <v>123</v>
      </c>
      <c r="N39" s="38"/>
      <c r="O39" s="37">
        <v>120</v>
      </c>
      <c r="P39" s="8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863"/>
      <c r="R39" s="863"/>
      <c r="S39" s="863"/>
      <c r="T39" s="864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IFERROR(IF(Y39=0,"",ROUNDUP(Y39/H39,0)*0.00753),"")</f>
        <v/>
      </c>
      <c r="AA39" s="68" t="s">
        <v>45</v>
      </c>
      <c r="AB39" s="69" t="s">
        <v>45</v>
      </c>
      <c r="AC39" s="108" t="s">
        <v>121</v>
      </c>
      <c r="AG39" s="78"/>
      <c r="AJ39" s="84" t="s">
        <v>45</v>
      </c>
      <c r="AK39" s="84">
        <v>0</v>
      </c>
      <c r="BB39" s="109" t="s">
        <v>122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868"/>
      <c r="B40" s="868"/>
      <c r="C40" s="868"/>
      <c r="D40" s="868"/>
      <c r="E40" s="868"/>
      <c r="F40" s="868"/>
      <c r="G40" s="868"/>
      <c r="H40" s="868"/>
      <c r="I40" s="868"/>
      <c r="J40" s="868"/>
      <c r="K40" s="868"/>
      <c r="L40" s="868"/>
      <c r="M40" s="868"/>
      <c r="N40" s="868"/>
      <c r="O40" s="869"/>
      <c r="P40" s="865" t="s">
        <v>40</v>
      </c>
      <c r="Q40" s="866"/>
      <c r="R40" s="866"/>
      <c r="S40" s="866"/>
      <c r="T40" s="866"/>
      <c r="U40" s="866"/>
      <c r="V40" s="867"/>
      <c r="W40" s="42" t="s">
        <v>39</v>
      </c>
      <c r="X40" s="43">
        <f>IFERROR(X39/H39,"0")</f>
        <v>0</v>
      </c>
      <c r="Y40" s="43">
        <f>IFERROR(Y39/H39,"0")</f>
        <v>0</v>
      </c>
      <c r="Z40" s="43">
        <f>IFERROR(IF(Z39="",0,Z39),"0")</f>
        <v>0</v>
      </c>
      <c r="AA40" s="67"/>
      <c r="AB40" s="67"/>
      <c r="AC40" s="67"/>
    </row>
    <row r="41" spans="1:68" x14ac:dyDescent="0.2">
      <c r="A41" s="868"/>
      <c r="B41" s="868"/>
      <c r="C41" s="868"/>
      <c r="D41" s="868"/>
      <c r="E41" s="868"/>
      <c r="F41" s="868"/>
      <c r="G41" s="868"/>
      <c r="H41" s="868"/>
      <c r="I41" s="868"/>
      <c r="J41" s="868"/>
      <c r="K41" s="868"/>
      <c r="L41" s="868"/>
      <c r="M41" s="868"/>
      <c r="N41" s="868"/>
      <c r="O41" s="869"/>
      <c r="P41" s="865" t="s">
        <v>40</v>
      </c>
      <c r="Q41" s="866"/>
      <c r="R41" s="866"/>
      <c r="S41" s="866"/>
      <c r="T41" s="866"/>
      <c r="U41" s="866"/>
      <c r="V41" s="867"/>
      <c r="W41" s="42" t="s">
        <v>0</v>
      </c>
      <c r="X41" s="43">
        <f>IFERROR(SUM(X39:X39),"0")</f>
        <v>0</v>
      </c>
      <c r="Y41" s="43">
        <f>IFERROR(SUM(Y39:Y39),"0")</f>
        <v>0</v>
      </c>
      <c r="Z41" s="42"/>
      <c r="AA41" s="67"/>
      <c r="AB41" s="67"/>
      <c r="AC41" s="67"/>
    </row>
    <row r="42" spans="1:68" ht="14.25" customHeight="1" x14ac:dyDescent="0.25">
      <c r="A42" s="860" t="s">
        <v>124</v>
      </c>
      <c r="B42" s="860"/>
      <c r="C42" s="860"/>
      <c r="D42" s="860"/>
      <c r="E42" s="860"/>
      <c r="F42" s="860"/>
      <c r="G42" s="860"/>
      <c r="H42" s="860"/>
      <c r="I42" s="860"/>
      <c r="J42" s="860"/>
      <c r="K42" s="860"/>
      <c r="L42" s="860"/>
      <c r="M42" s="860"/>
      <c r="N42" s="860"/>
      <c r="O42" s="860"/>
      <c r="P42" s="860"/>
      <c r="Q42" s="860"/>
      <c r="R42" s="860"/>
      <c r="S42" s="860"/>
      <c r="T42" s="860"/>
      <c r="U42" s="860"/>
      <c r="V42" s="860"/>
      <c r="W42" s="860"/>
      <c r="X42" s="860"/>
      <c r="Y42" s="860"/>
      <c r="Z42" s="860"/>
      <c r="AA42" s="66"/>
      <c r="AB42" s="66"/>
      <c r="AC42" s="80"/>
    </row>
    <row r="43" spans="1:68" ht="27" customHeight="1" x14ac:dyDescent="0.25">
      <c r="A43" s="63" t="s">
        <v>125</v>
      </c>
      <c r="B43" s="63" t="s">
        <v>126</v>
      </c>
      <c r="C43" s="36">
        <v>4301170002</v>
      </c>
      <c r="D43" s="861">
        <v>4607091389111</v>
      </c>
      <c r="E43" s="861"/>
      <c r="F43" s="62">
        <v>2.5000000000000001E-2</v>
      </c>
      <c r="G43" s="37">
        <v>10</v>
      </c>
      <c r="H43" s="62">
        <v>0.25</v>
      </c>
      <c r="I43" s="62">
        <v>0.49199999999999999</v>
      </c>
      <c r="J43" s="37">
        <v>156</v>
      </c>
      <c r="K43" s="37" t="s">
        <v>89</v>
      </c>
      <c r="L43" s="37" t="s">
        <v>45</v>
      </c>
      <c r="M43" s="38" t="s">
        <v>123</v>
      </c>
      <c r="N43" s="38"/>
      <c r="O43" s="37">
        <v>120</v>
      </c>
      <c r="P43" s="8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863"/>
      <c r="R43" s="863"/>
      <c r="S43" s="863"/>
      <c r="T43" s="86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IFERROR(IF(Y43=0,"",ROUNDUP(Y43/H43,0)*0.00753),"")</f>
        <v/>
      </c>
      <c r="AA43" s="68" t="s">
        <v>45</v>
      </c>
      <c r="AB43" s="69" t="s">
        <v>45</v>
      </c>
      <c r="AC43" s="110" t="s">
        <v>121</v>
      </c>
      <c r="AG43" s="78"/>
      <c r="AJ43" s="84" t="s">
        <v>45</v>
      </c>
      <c r="AK43" s="84">
        <v>0</v>
      </c>
      <c r="BB43" s="111" t="s">
        <v>122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868"/>
      <c r="B44" s="868"/>
      <c r="C44" s="868"/>
      <c r="D44" s="868"/>
      <c r="E44" s="868"/>
      <c r="F44" s="868"/>
      <c r="G44" s="868"/>
      <c r="H44" s="868"/>
      <c r="I44" s="868"/>
      <c r="J44" s="868"/>
      <c r="K44" s="868"/>
      <c r="L44" s="868"/>
      <c r="M44" s="868"/>
      <c r="N44" s="868"/>
      <c r="O44" s="869"/>
      <c r="P44" s="865" t="s">
        <v>40</v>
      </c>
      <c r="Q44" s="866"/>
      <c r="R44" s="866"/>
      <c r="S44" s="866"/>
      <c r="T44" s="866"/>
      <c r="U44" s="866"/>
      <c r="V44" s="867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868"/>
      <c r="B45" s="868"/>
      <c r="C45" s="868"/>
      <c r="D45" s="868"/>
      <c r="E45" s="868"/>
      <c r="F45" s="868"/>
      <c r="G45" s="868"/>
      <c r="H45" s="868"/>
      <c r="I45" s="868"/>
      <c r="J45" s="868"/>
      <c r="K45" s="868"/>
      <c r="L45" s="868"/>
      <c r="M45" s="868"/>
      <c r="N45" s="868"/>
      <c r="O45" s="869"/>
      <c r="P45" s="865" t="s">
        <v>40</v>
      </c>
      <c r="Q45" s="866"/>
      <c r="R45" s="866"/>
      <c r="S45" s="866"/>
      <c r="T45" s="866"/>
      <c r="U45" s="866"/>
      <c r="V45" s="867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27.75" customHeight="1" x14ac:dyDescent="0.2">
      <c r="A46" s="858" t="s">
        <v>127</v>
      </c>
      <c r="B46" s="858"/>
      <c r="C46" s="858"/>
      <c r="D46" s="858"/>
      <c r="E46" s="858"/>
      <c r="F46" s="858"/>
      <c r="G46" s="858"/>
      <c r="H46" s="858"/>
      <c r="I46" s="858"/>
      <c r="J46" s="858"/>
      <c r="K46" s="858"/>
      <c r="L46" s="858"/>
      <c r="M46" s="858"/>
      <c r="N46" s="858"/>
      <c r="O46" s="858"/>
      <c r="P46" s="858"/>
      <c r="Q46" s="858"/>
      <c r="R46" s="858"/>
      <c r="S46" s="858"/>
      <c r="T46" s="858"/>
      <c r="U46" s="858"/>
      <c r="V46" s="858"/>
      <c r="W46" s="858"/>
      <c r="X46" s="858"/>
      <c r="Y46" s="858"/>
      <c r="Z46" s="858"/>
      <c r="AA46" s="54"/>
      <c r="AB46" s="54"/>
      <c r="AC46" s="54"/>
    </row>
    <row r="47" spans="1:68" ht="16.5" customHeight="1" x14ac:dyDescent="0.25">
      <c r="A47" s="859" t="s">
        <v>128</v>
      </c>
      <c r="B47" s="859"/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  <c r="O47" s="859"/>
      <c r="P47" s="859"/>
      <c r="Q47" s="859"/>
      <c r="R47" s="859"/>
      <c r="S47" s="859"/>
      <c r="T47" s="859"/>
      <c r="U47" s="859"/>
      <c r="V47" s="859"/>
      <c r="W47" s="859"/>
      <c r="X47" s="859"/>
      <c r="Y47" s="859"/>
      <c r="Z47" s="859"/>
      <c r="AA47" s="65"/>
      <c r="AB47" s="65"/>
      <c r="AC47" s="79"/>
    </row>
    <row r="48" spans="1:68" ht="14.25" customHeight="1" x14ac:dyDescent="0.25">
      <c r="A48" s="860" t="s">
        <v>129</v>
      </c>
      <c r="B48" s="860"/>
      <c r="C48" s="860"/>
      <c r="D48" s="860"/>
      <c r="E48" s="860"/>
      <c r="F48" s="860"/>
      <c r="G48" s="860"/>
      <c r="H48" s="860"/>
      <c r="I48" s="860"/>
      <c r="J48" s="860"/>
      <c r="K48" s="860"/>
      <c r="L48" s="860"/>
      <c r="M48" s="860"/>
      <c r="N48" s="860"/>
      <c r="O48" s="860"/>
      <c r="P48" s="860"/>
      <c r="Q48" s="860"/>
      <c r="R48" s="860"/>
      <c r="S48" s="860"/>
      <c r="T48" s="860"/>
      <c r="U48" s="860"/>
      <c r="V48" s="860"/>
      <c r="W48" s="860"/>
      <c r="X48" s="860"/>
      <c r="Y48" s="860"/>
      <c r="Z48" s="860"/>
      <c r="AA48" s="66"/>
      <c r="AB48" s="66"/>
      <c r="AC48" s="80"/>
    </row>
    <row r="49" spans="1:68" ht="16.5" customHeight="1" x14ac:dyDescent="0.25">
      <c r="A49" s="63" t="s">
        <v>130</v>
      </c>
      <c r="B49" s="63" t="s">
        <v>131</v>
      </c>
      <c r="C49" s="36">
        <v>4301011380</v>
      </c>
      <c r="D49" s="861">
        <v>4607091385670</v>
      </c>
      <c r="E49" s="861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134</v>
      </c>
      <c r="L49" s="37" t="s">
        <v>45</v>
      </c>
      <c r="M49" s="38" t="s">
        <v>133</v>
      </c>
      <c r="N49" s="38"/>
      <c r="O49" s="37">
        <v>50</v>
      </c>
      <c r="P49" s="8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63"/>
      <c r="R49" s="863"/>
      <c r="S49" s="863"/>
      <c r="T49" s="86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16.5" customHeight="1" x14ac:dyDescent="0.25">
      <c r="A50" s="63" t="s">
        <v>130</v>
      </c>
      <c r="B50" s="63" t="s">
        <v>135</v>
      </c>
      <c r="C50" s="36">
        <v>4301011540</v>
      </c>
      <c r="D50" s="861">
        <v>4607091385670</v>
      </c>
      <c r="E50" s="861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134</v>
      </c>
      <c r="L50" s="37" t="s">
        <v>45</v>
      </c>
      <c r="M50" s="38" t="s">
        <v>88</v>
      </c>
      <c r="N50" s="38"/>
      <c r="O50" s="37">
        <v>50</v>
      </c>
      <c r="P50" s="88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863"/>
      <c r="R50" s="863"/>
      <c r="S50" s="863"/>
      <c r="T50" s="86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16.5" customHeight="1" x14ac:dyDescent="0.25">
      <c r="A51" s="63" t="s">
        <v>137</v>
      </c>
      <c r="B51" s="63" t="s">
        <v>138</v>
      </c>
      <c r="C51" s="36">
        <v>4301011625</v>
      </c>
      <c r="D51" s="861">
        <v>4680115883956</v>
      </c>
      <c r="E51" s="861"/>
      <c r="F51" s="62">
        <v>1.4</v>
      </c>
      <c r="G51" s="37">
        <v>8</v>
      </c>
      <c r="H51" s="62">
        <v>11.2</v>
      </c>
      <c r="I51" s="62">
        <v>11.68</v>
      </c>
      <c r="J51" s="37">
        <v>56</v>
      </c>
      <c r="K51" s="37" t="s">
        <v>134</v>
      </c>
      <c r="L51" s="37" t="s">
        <v>45</v>
      </c>
      <c r="M51" s="38" t="s">
        <v>133</v>
      </c>
      <c r="N51" s="38"/>
      <c r="O51" s="37">
        <v>50</v>
      </c>
      <c r="P51" s="8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863"/>
      <c r="R51" s="863"/>
      <c r="S51" s="863"/>
      <c r="T51" s="86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139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140</v>
      </c>
      <c r="B52" s="63" t="s">
        <v>141</v>
      </c>
      <c r="C52" s="36">
        <v>4301011382</v>
      </c>
      <c r="D52" s="861">
        <v>4607091385687</v>
      </c>
      <c r="E52" s="861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89</v>
      </c>
      <c r="L52" s="37" t="s">
        <v>142</v>
      </c>
      <c r="M52" s="38" t="s">
        <v>88</v>
      </c>
      <c r="N52" s="38"/>
      <c r="O52" s="37">
        <v>50</v>
      </c>
      <c r="P52" s="8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63"/>
      <c r="R52" s="863"/>
      <c r="S52" s="863"/>
      <c r="T52" s="86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143</v>
      </c>
      <c r="AK52" s="84">
        <v>528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4301011565</v>
      </c>
      <c r="D53" s="861">
        <v>4680115882539</v>
      </c>
      <c r="E53" s="861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89</v>
      </c>
      <c r="L53" s="37" t="s">
        <v>45</v>
      </c>
      <c r="M53" s="38" t="s">
        <v>88</v>
      </c>
      <c r="N53" s="38"/>
      <c r="O53" s="37">
        <v>50</v>
      </c>
      <c r="P53" s="88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863"/>
      <c r="R53" s="863"/>
      <c r="S53" s="863"/>
      <c r="T53" s="86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132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146</v>
      </c>
      <c r="B54" s="63" t="s">
        <v>147</v>
      </c>
      <c r="C54" s="36">
        <v>4301011624</v>
      </c>
      <c r="D54" s="861">
        <v>4680115883949</v>
      </c>
      <c r="E54" s="861"/>
      <c r="F54" s="62">
        <v>0.37</v>
      </c>
      <c r="G54" s="37">
        <v>10</v>
      </c>
      <c r="H54" s="62">
        <v>3.7</v>
      </c>
      <c r="I54" s="62">
        <v>3.91</v>
      </c>
      <c r="J54" s="37">
        <v>132</v>
      </c>
      <c r="K54" s="37" t="s">
        <v>89</v>
      </c>
      <c r="L54" s="37" t="s">
        <v>45</v>
      </c>
      <c r="M54" s="38" t="s">
        <v>133</v>
      </c>
      <c r="N54" s="38"/>
      <c r="O54" s="37">
        <v>50</v>
      </c>
      <c r="P54" s="88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863"/>
      <c r="R54" s="863"/>
      <c r="S54" s="863"/>
      <c r="T54" s="86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139</v>
      </c>
      <c r="AG54" s="78"/>
      <c r="AJ54" s="84" t="s">
        <v>45</v>
      </c>
      <c r="AK54" s="84">
        <v>0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868"/>
      <c r="B55" s="868"/>
      <c r="C55" s="868"/>
      <c r="D55" s="868"/>
      <c r="E55" s="868"/>
      <c r="F55" s="868"/>
      <c r="G55" s="868"/>
      <c r="H55" s="868"/>
      <c r="I55" s="868"/>
      <c r="J55" s="868"/>
      <c r="K55" s="868"/>
      <c r="L55" s="868"/>
      <c r="M55" s="868"/>
      <c r="N55" s="868"/>
      <c r="O55" s="869"/>
      <c r="P55" s="865" t="s">
        <v>40</v>
      </c>
      <c r="Q55" s="866"/>
      <c r="R55" s="866"/>
      <c r="S55" s="866"/>
      <c r="T55" s="866"/>
      <c r="U55" s="866"/>
      <c r="V55" s="867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868"/>
      <c r="B56" s="868"/>
      <c r="C56" s="868"/>
      <c r="D56" s="868"/>
      <c r="E56" s="868"/>
      <c r="F56" s="868"/>
      <c r="G56" s="868"/>
      <c r="H56" s="868"/>
      <c r="I56" s="868"/>
      <c r="J56" s="868"/>
      <c r="K56" s="868"/>
      <c r="L56" s="868"/>
      <c r="M56" s="868"/>
      <c r="N56" s="868"/>
      <c r="O56" s="869"/>
      <c r="P56" s="865" t="s">
        <v>40</v>
      </c>
      <c r="Q56" s="866"/>
      <c r="R56" s="866"/>
      <c r="S56" s="866"/>
      <c r="T56" s="866"/>
      <c r="U56" s="866"/>
      <c r="V56" s="867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860" t="s">
        <v>84</v>
      </c>
      <c r="B57" s="860"/>
      <c r="C57" s="860"/>
      <c r="D57" s="860"/>
      <c r="E57" s="860"/>
      <c r="F57" s="860"/>
      <c r="G57" s="860"/>
      <c r="H57" s="860"/>
      <c r="I57" s="860"/>
      <c r="J57" s="860"/>
      <c r="K57" s="860"/>
      <c r="L57" s="860"/>
      <c r="M57" s="860"/>
      <c r="N57" s="860"/>
      <c r="O57" s="860"/>
      <c r="P57" s="860"/>
      <c r="Q57" s="860"/>
      <c r="R57" s="860"/>
      <c r="S57" s="860"/>
      <c r="T57" s="860"/>
      <c r="U57" s="860"/>
      <c r="V57" s="860"/>
      <c r="W57" s="860"/>
      <c r="X57" s="860"/>
      <c r="Y57" s="860"/>
      <c r="Z57" s="860"/>
      <c r="AA57" s="66"/>
      <c r="AB57" s="66"/>
      <c r="AC57" s="80"/>
    </row>
    <row r="58" spans="1:68" ht="27" customHeight="1" x14ac:dyDescent="0.25">
      <c r="A58" s="63" t="s">
        <v>148</v>
      </c>
      <c r="B58" s="63" t="s">
        <v>149</v>
      </c>
      <c r="C58" s="36">
        <v>4301051842</v>
      </c>
      <c r="D58" s="861">
        <v>4680115885233</v>
      </c>
      <c r="E58" s="861"/>
      <c r="F58" s="62">
        <v>0.2</v>
      </c>
      <c r="G58" s="37">
        <v>6</v>
      </c>
      <c r="H58" s="62">
        <v>1.2</v>
      </c>
      <c r="I58" s="62">
        <v>1.3</v>
      </c>
      <c r="J58" s="37">
        <v>234</v>
      </c>
      <c r="K58" s="37" t="s">
        <v>83</v>
      </c>
      <c r="L58" s="37" t="s">
        <v>45</v>
      </c>
      <c r="M58" s="38" t="s">
        <v>88</v>
      </c>
      <c r="N58" s="38"/>
      <c r="O58" s="37">
        <v>40</v>
      </c>
      <c r="P58" s="88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863"/>
      <c r="R58" s="863"/>
      <c r="S58" s="863"/>
      <c r="T58" s="86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IFERROR(IF(Y58=0,"",ROUNDUP(Y58/H58,0)*0.00502),"")</f>
        <v/>
      </c>
      <c r="AA58" s="68" t="s">
        <v>45</v>
      </c>
      <c r="AB58" s="69" t="s">
        <v>45</v>
      </c>
      <c r="AC58" s="124" t="s">
        <v>150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16.5" customHeight="1" x14ac:dyDescent="0.25">
      <c r="A59" s="63" t="s">
        <v>151</v>
      </c>
      <c r="B59" s="63" t="s">
        <v>152</v>
      </c>
      <c r="C59" s="36">
        <v>4301051820</v>
      </c>
      <c r="D59" s="861">
        <v>4680115884915</v>
      </c>
      <c r="E59" s="861"/>
      <c r="F59" s="62">
        <v>0.3</v>
      </c>
      <c r="G59" s="37">
        <v>6</v>
      </c>
      <c r="H59" s="62">
        <v>1.8</v>
      </c>
      <c r="I59" s="62">
        <v>2</v>
      </c>
      <c r="J59" s="37">
        <v>156</v>
      </c>
      <c r="K59" s="37" t="s">
        <v>89</v>
      </c>
      <c r="L59" s="37" t="s">
        <v>45</v>
      </c>
      <c r="M59" s="38" t="s">
        <v>88</v>
      </c>
      <c r="N59" s="38"/>
      <c r="O59" s="37">
        <v>40</v>
      </c>
      <c r="P59" s="8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863"/>
      <c r="R59" s="863"/>
      <c r="S59" s="863"/>
      <c r="T59" s="864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IFERROR(IF(Y59=0,"",ROUNDUP(Y59/H59,0)*0.00753),"")</f>
        <v/>
      </c>
      <c r="AA59" s="68" t="s">
        <v>45</v>
      </c>
      <c r="AB59" s="69" t="s">
        <v>45</v>
      </c>
      <c r="AC59" s="126" t="s">
        <v>153</v>
      </c>
      <c r="AG59" s="78"/>
      <c r="AJ59" s="84" t="s">
        <v>45</v>
      </c>
      <c r="AK59" s="84">
        <v>0</v>
      </c>
      <c r="BB59" s="127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x14ac:dyDescent="0.2">
      <c r="A60" s="868"/>
      <c r="B60" s="868"/>
      <c r="C60" s="868"/>
      <c r="D60" s="868"/>
      <c r="E60" s="868"/>
      <c r="F60" s="868"/>
      <c r="G60" s="868"/>
      <c r="H60" s="868"/>
      <c r="I60" s="868"/>
      <c r="J60" s="868"/>
      <c r="K60" s="868"/>
      <c r="L60" s="868"/>
      <c r="M60" s="868"/>
      <c r="N60" s="868"/>
      <c r="O60" s="869"/>
      <c r="P60" s="865" t="s">
        <v>40</v>
      </c>
      <c r="Q60" s="866"/>
      <c r="R60" s="866"/>
      <c r="S60" s="866"/>
      <c r="T60" s="866"/>
      <c r="U60" s="866"/>
      <c r="V60" s="867"/>
      <c r="W60" s="42" t="s">
        <v>39</v>
      </c>
      <c r="X60" s="43">
        <f>IFERROR(X58/H58,"0")+IFERROR(X59/H59,"0")</f>
        <v>0</v>
      </c>
      <c r="Y60" s="43">
        <f>IFERROR(Y58/H58,"0")+IFERROR(Y59/H59,"0")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868"/>
      <c r="B61" s="868"/>
      <c r="C61" s="868"/>
      <c r="D61" s="868"/>
      <c r="E61" s="868"/>
      <c r="F61" s="868"/>
      <c r="G61" s="868"/>
      <c r="H61" s="868"/>
      <c r="I61" s="868"/>
      <c r="J61" s="868"/>
      <c r="K61" s="868"/>
      <c r="L61" s="868"/>
      <c r="M61" s="868"/>
      <c r="N61" s="868"/>
      <c r="O61" s="869"/>
      <c r="P61" s="865" t="s">
        <v>40</v>
      </c>
      <c r="Q61" s="866"/>
      <c r="R61" s="866"/>
      <c r="S61" s="866"/>
      <c r="T61" s="866"/>
      <c r="U61" s="866"/>
      <c r="V61" s="867"/>
      <c r="W61" s="42" t="s">
        <v>0</v>
      </c>
      <c r="X61" s="43">
        <f>IFERROR(SUM(X58:X59),"0")</f>
        <v>0</v>
      </c>
      <c r="Y61" s="43">
        <f>IFERROR(SUM(Y58:Y59),"0")</f>
        <v>0</v>
      </c>
      <c r="Z61" s="42"/>
      <c r="AA61" s="67"/>
      <c r="AB61" s="67"/>
      <c r="AC61" s="67"/>
    </row>
    <row r="62" spans="1:68" ht="16.5" customHeight="1" x14ac:dyDescent="0.25">
      <c r="A62" s="859" t="s">
        <v>154</v>
      </c>
      <c r="B62" s="859"/>
      <c r="C62" s="859"/>
      <c r="D62" s="859"/>
      <c r="E62" s="859"/>
      <c r="F62" s="859"/>
      <c r="G62" s="859"/>
      <c r="H62" s="859"/>
      <c r="I62" s="859"/>
      <c r="J62" s="859"/>
      <c r="K62" s="859"/>
      <c r="L62" s="859"/>
      <c r="M62" s="859"/>
      <c r="N62" s="859"/>
      <c r="O62" s="859"/>
      <c r="P62" s="859"/>
      <c r="Q62" s="859"/>
      <c r="R62" s="859"/>
      <c r="S62" s="859"/>
      <c r="T62" s="859"/>
      <c r="U62" s="859"/>
      <c r="V62" s="859"/>
      <c r="W62" s="859"/>
      <c r="X62" s="859"/>
      <c r="Y62" s="859"/>
      <c r="Z62" s="859"/>
      <c r="AA62" s="65"/>
      <c r="AB62" s="65"/>
      <c r="AC62" s="79"/>
    </row>
    <row r="63" spans="1:68" ht="14.25" customHeight="1" x14ac:dyDescent="0.25">
      <c r="A63" s="860" t="s">
        <v>129</v>
      </c>
      <c r="B63" s="860"/>
      <c r="C63" s="860"/>
      <c r="D63" s="860"/>
      <c r="E63" s="860"/>
      <c r="F63" s="860"/>
      <c r="G63" s="860"/>
      <c r="H63" s="860"/>
      <c r="I63" s="860"/>
      <c r="J63" s="860"/>
      <c r="K63" s="860"/>
      <c r="L63" s="860"/>
      <c r="M63" s="860"/>
      <c r="N63" s="860"/>
      <c r="O63" s="860"/>
      <c r="P63" s="860"/>
      <c r="Q63" s="860"/>
      <c r="R63" s="860"/>
      <c r="S63" s="860"/>
      <c r="T63" s="860"/>
      <c r="U63" s="860"/>
      <c r="V63" s="860"/>
      <c r="W63" s="860"/>
      <c r="X63" s="860"/>
      <c r="Y63" s="860"/>
      <c r="Z63" s="860"/>
      <c r="AA63" s="66"/>
      <c r="AB63" s="66"/>
      <c r="AC63" s="80"/>
    </row>
    <row r="64" spans="1:68" ht="27" customHeight="1" x14ac:dyDescent="0.25">
      <c r="A64" s="63" t="s">
        <v>155</v>
      </c>
      <c r="B64" s="63" t="s">
        <v>156</v>
      </c>
      <c r="C64" s="36">
        <v>4301012030</v>
      </c>
      <c r="D64" s="861">
        <v>4680115885882</v>
      </c>
      <c r="E64" s="861"/>
      <c r="F64" s="62">
        <v>1.4</v>
      </c>
      <c r="G64" s="37">
        <v>8</v>
      </c>
      <c r="H64" s="62">
        <v>11.2</v>
      </c>
      <c r="I64" s="62">
        <v>11.68</v>
      </c>
      <c r="J64" s="37">
        <v>56</v>
      </c>
      <c r="K64" s="37" t="s">
        <v>134</v>
      </c>
      <c r="L64" s="37" t="s">
        <v>45</v>
      </c>
      <c r="M64" s="38" t="s">
        <v>88</v>
      </c>
      <c r="N64" s="38"/>
      <c r="O64" s="37">
        <v>50</v>
      </c>
      <c r="P64" s="8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863"/>
      <c r="R64" s="863"/>
      <c r="S64" s="863"/>
      <c r="T64" s="86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ref="Y64:Y72" si="11">IFERROR(IF(X64="",0,CEILING((X64/$H64),1)*$H64),"")</f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157</v>
      </c>
      <c r="AG64" s="78"/>
      <c r="AJ64" s="84" t="s">
        <v>45</v>
      </c>
      <c r="AK64" s="84">
        <v>0</v>
      </c>
      <c r="BB64" s="129" t="s">
        <v>66</v>
      </c>
      <c r="BM64" s="78">
        <f t="shared" ref="BM64:BM72" si="12">IFERROR(X64*I64/H64,"0")</f>
        <v>0</v>
      </c>
      <c r="BN64" s="78">
        <f t="shared" ref="BN64:BN72" si="13">IFERROR(Y64*I64/H64,"0")</f>
        <v>0</v>
      </c>
      <c r="BO64" s="78">
        <f t="shared" ref="BO64:BO72" si="14">IFERROR(1/J64*(X64/H64),"0")</f>
        <v>0</v>
      </c>
      <c r="BP64" s="78">
        <f t="shared" ref="BP64:BP72" si="15">IFERROR(1/J64*(Y64/H64),"0")</f>
        <v>0</v>
      </c>
    </row>
    <row r="65" spans="1:68" ht="27" customHeight="1" x14ac:dyDescent="0.25">
      <c r="A65" s="63" t="s">
        <v>158</v>
      </c>
      <c r="B65" s="63" t="s">
        <v>159</v>
      </c>
      <c r="C65" s="36">
        <v>4301011816</v>
      </c>
      <c r="D65" s="861">
        <v>4680115881426</v>
      </c>
      <c r="E65" s="861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134</v>
      </c>
      <c r="L65" s="37" t="s">
        <v>142</v>
      </c>
      <c r="M65" s="38" t="s">
        <v>133</v>
      </c>
      <c r="N65" s="38"/>
      <c r="O65" s="37">
        <v>50</v>
      </c>
      <c r="P65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63"/>
      <c r="R65" s="863"/>
      <c r="S65" s="863"/>
      <c r="T65" s="86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143</v>
      </c>
      <c r="AK65" s="84">
        <v>604.79999999999995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161</v>
      </c>
      <c r="C66" s="36">
        <v>4301011948</v>
      </c>
      <c r="D66" s="861">
        <v>4680115881426</v>
      </c>
      <c r="E66" s="861"/>
      <c r="F66" s="62">
        <v>1.35</v>
      </c>
      <c r="G66" s="37">
        <v>8</v>
      </c>
      <c r="H66" s="62">
        <v>10.8</v>
      </c>
      <c r="I66" s="62">
        <v>11.28</v>
      </c>
      <c r="J66" s="37">
        <v>48</v>
      </c>
      <c r="K66" s="37" t="s">
        <v>134</v>
      </c>
      <c r="L66" s="37" t="s">
        <v>45</v>
      </c>
      <c r="M66" s="38" t="s">
        <v>163</v>
      </c>
      <c r="N66" s="38"/>
      <c r="O66" s="37">
        <v>55</v>
      </c>
      <c r="P66" s="89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863"/>
      <c r="R66" s="863"/>
      <c r="S66" s="863"/>
      <c r="T66" s="86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IFERROR(IF(Y66=0,"",ROUNDUP(Y66/H66,0)*0.02039),"")</f>
        <v/>
      </c>
      <c r="AA66" s="68" t="s">
        <v>45</v>
      </c>
      <c r="AB66" s="69" t="s">
        <v>45</v>
      </c>
      <c r="AC66" s="132" t="s">
        <v>162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164</v>
      </c>
      <c r="B67" s="63" t="s">
        <v>165</v>
      </c>
      <c r="C67" s="36">
        <v>4301011386</v>
      </c>
      <c r="D67" s="861">
        <v>4680115880283</v>
      </c>
      <c r="E67" s="861"/>
      <c r="F67" s="62">
        <v>0.6</v>
      </c>
      <c r="G67" s="37">
        <v>8</v>
      </c>
      <c r="H67" s="62">
        <v>4.8</v>
      </c>
      <c r="I67" s="62">
        <v>5.01</v>
      </c>
      <c r="J67" s="37">
        <v>132</v>
      </c>
      <c r="K67" s="37" t="s">
        <v>89</v>
      </c>
      <c r="L67" s="37" t="s">
        <v>45</v>
      </c>
      <c r="M67" s="38" t="s">
        <v>133</v>
      </c>
      <c r="N67" s="38"/>
      <c r="O67" s="37">
        <v>45</v>
      </c>
      <c r="P67" s="8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863"/>
      <c r="R67" s="863"/>
      <c r="S67" s="863"/>
      <c r="T67" s="86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167</v>
      </c>
      <c r="B68" s="63" t="s">
        <v>168</v>
      </c>
      <c r="C68" s="36">
        <v>4301011432</v>
      </c>
      <c r="D68" s="861">
        <v>4680115882720</v>
      </c>
      <c r="E68" s="861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89</v>
      </c>
      <c r="L68" s="37" t="s">
        <v>45</v>
      </c>
      <c r="M68" s="38" t="s">
        <v>133</v>
      </c>
      <c r="N68" s="38"/>
      <c r="O68" s="37">
        <v>90</v>
      </c>
      <c r="P68" s="8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863"/>
      <c r="R68" s="863"/>
      <c r="S68" s="863"/>
      <c r="T68" s="86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169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170</v>
      </c>
      <c r="B69" s="63" t="s">
        <v>171</v>
      </c>
      <c r="C69" s="36">
        <v>4301011458</v>
      </c>
      <c r="D69" s="861">
        <v>4680115881525</v>
      </c>
      <c r="E69" s="861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89</v>
      </c>
      <c r="L69" s="37" t="s">
        <v>45</v>
      </c>
      <c r="M69" s="38" t="s">
        <v>133</v>
      </c>
      <c r="N69" s="38"/>
      <c r="O69" s="37">
        <v>50</v>
      </c>
      <c r="P69" s="895" t="s">
        <v>172</v>
      </c>
      <c r="Q69" s="863"/>
      <c r="R69" s="863"/>
      <c r="S69" s="863"/>
      <c r="T69" s="86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173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174</v>
      </c>
      <c r="B70" s="63" t="s">
        <v>175</v>
      </c>
      <c r="C70" s="36">
        <v>4301011192</v>
      </c>
      <c r="D70" s="861">
        <v>4607091382952</v>
      </c>
      <c r="E70" s="861"/>
      <c r="F70" s="62">
        <v>0.5</v>
      </c>
      <c r="G70" s="37">
        <v>6</v>
      </c>
      <c r="H70" s="62">
        <v>3</v>
      </c>
      <c r="I70" s="62">
        <v>3.2</v>
      </c>
      <c r="J70" s="37">
        <v>156</v>
      </c>
      <c r="K70" s="37" t="s">
        <v>89</v>
      </c>
      <c r="L70" s="37" t="s">
        <v>45</v>
      </c>
      <c r="M70" s="38" t="s">
        <v>133</v>
      </c>
      <c r="N70" s="38"/>
      <c r="O70" s="37">
        <v>50</v>
      </c>
      <c r="P70" s="89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863"/>
      <c r="R70" s="863"/>
      <c r="S70" s="863"/>
      <c r="T70" s="86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176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37.5" customHeight="1" x14ac:dyDescent="0.25">
      <c r="A71" s="63" t="s">
        <v>177</v>
      </c>
      <c r="B71" s="63" t="s">
        <v>178</v>
      </c>
      <c r="C71" s="36">
        <v>4301011589</v>
      </c>
      <c r="D71" s="861">
        <v>4680115885899</v>
      </c>
      <c r="E71" s="861"/>
      <c r="F71" s="62">
        <v>0.35</v>
      </c>
      <c r="G71" s="37">
        <v>6</v>
      </c>
      <c r="H71" s="62">
        <v>2.1</v>
      </c>
      <c r="I71" s="62">
        <v>2.2999999999999998</v>
      </c>
      <c r="J71" s="37">
        <v>156</v>
      </c>
      <c r="K71" s="37" t="s">
        <v>89</v>
      </c>
      <c r="L71" s="37" t="s">
        <v>45</v>
      </c>
      <c r="M71" s="38" t="s">
        <v>180</v>
      </c>
      <c r="N71" s="38"/>
      <c r="O71" s="37">
        <v>50</v>
      </c>
      <c r="P71" s="8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863"/>
      <c r="R71" s="863"/>
      <c r="S71" s="863"/>
      <c r="T71" s="86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IFERROR(IF(Y71=0,"",ROUNDUP(Y71/H71,0)*0.00753),"")</f>
        <v/>
      </c>
      <c r="AA71" s="68" t="s">
        <v>45</v>
      </c>
      <c r="AB71" s="69" t="s">
        <v>45</v>
      </c>
      <c r="AC71" s="142" t="s">
        <v>179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181</v>
      </c>
      <c r="B72" s="63" t="s">
        <v>182</v>
      </c>
      <c r="C72" s="36">
        <v>4301011802</v>
      </c>
      <c r="D72" s="861">
        <v>4680115881419</v>
      </c>
      <c r="E72" s="861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89</v>
      </c>
      <c r="L72" s="37" t="s">
        <v>142</v>
      </c>
      <c r="M72" s="38" t="s">
        <v>82</v>
      </c>
      <c r="N72" s="38"/>
      <c r="O72" s="37">
        <v>50</v>
      </c>
      <c r="P72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863"/>
      <c r="R72" s="863"/>
      <c r="S72" s="863"/>
      <c r="T72" s="864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183</v>
      </c>
      <c r="AG72" s="78"/>
      <c r="AJ72" s="84" t="s">
        <v>143</v>
      </c>
      <c r="AK72" s="84">
        <v>594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x14ac:dyDescent="0.2">
      <c r="A73" s="868"/>
      <c r="B73" s="868"/>
      <c r="C73" s="868"/>
      <c r="D73" s="868"/>
      <c r="E73" s="868"/>
      <c r="F73" s="868"/>
      <c r="G73" s="868"/>
      <c r="H73" s="868"/>
      <c r="I73" s="868"/>
      <c r="J73" s="868"/>
      <c r="K73" s="868"/>
      <c r="L73" s="868"/>
      <c r="M73" s="868"/>
      <c r="N73" s="868"/>
      <c r="O73" s="869"/>
      <c r="P73" s="865" t="s">
        <v>40</v>
      </c>
      <c r="Q73" s="866"/>
      <c r="R73" s="866"/>
      <c r="S73" s="866"/>
      <c r="T73" s="866"/>
      <c r="U73" s="866"/>
      <c r="V73" s="867"/>
      <c r="W73" s="42" t="s">
        <v>39</v>
      </c>
      <c r="X73" s="43">
        <f>IFERROR(X64/H64,"0")+IFERROR(X65/H65,"0")+IFERROR(X66/H66,"0")+IFERROR(X67/H67,"0")+IFERROR(X68/H68,"0")+IFERROR(X69/H69,"0")+IFERROR(X70/H70,"0")+IFERROR(X71/H71,"0")+IFERROR(X72/H72,"0")</f>
        <v>0</v>
      </c>
      <c r="Y73" s="43">
        <f>IFERROR(Y64/H64,"0")+IFERROR(Y65/H65,"0")+IFERROR(Y66/H66,"0")+IFERROR(Y67/H67,"0")+IFERROR(Y68/H68,"0")+IFERROR(Y69/H69,"0")+IFERROR(Y70/H70,"0")+IFERROR(Y71/H71,"0")+IFERROR(Y72/H72,"0")</f>
        <v>0</v>
      </c>
      <c r="Z73" s="4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868"/>
      <c r="B74" s="868"/>
      <c r="C74" s="868"/>
      <c r="D74" s="868"/>
      <c r="E74" s="868"/>
      <c r="F74" s="868"/>
      <c r="G74" s="868"/>
      <c r="H74" s="868"/>
      <c r="I74" s="868"/>
      <c r="J74" s="868"/>
      <c r="K74" s="868"/>
      <c r="L74" s="868"/>
      <c r="M74" s="868"/>
      <c r="N74" s="868"/>
      <c r="O74" s="869"/>
      <c r="P74" s="865" t="s">
        <v>40</v>
      </c>
      <c r="Q74" s="866"/>
      <c r="R74" s="866"/>
      <c r="S74" s="866"/>
      <c r="T74" s="866"/>
      <c r="U74" s="866"/>
      <c r="V74" s="867"/>
      <c r="W74" s="42" t="s">
        <v>0</v>
      </c>
      <c r="X74" s="43">
        <f>IFERROR(SUM(X64:X72),"0")</f>
        <v>0</v>
      </c>
      <c r="Y74" s="43">
        <f>IFERROR(SUM(Y64:Y72),"0")</f>
        <v>0</v>
      </c>
      <c r="Z74" s="42"/>
      <c r="AA74" s="67"/>
      <c r="AB74" s="67"/>
      <c r="AC74" s="67"/>
    </row>
    <row r="75" spans="1:68" ht="14.25" customHeight="1" x14ac:dyDescent="0.25">
      <c r="A75" s="860" t="s">
        <v>184</v>
      </c>
      <c r="B75" s="860"/>
      <c r="C75" s="860"/>
      <c r="D75" s="860"/>
      <c r="E75" s="860"/>
      <c r="F75" s="860"/>
      <c r="G75" s="860"/>
      <c r="H75" s="860"/>
      <c r="I75" s="860"/>
      <c r="J75" s="860"/>
      <c r="K75" s="860"/>
      <c r="L75" s="860"/>
      <c r="M75" s="860"/>
      <c r="N75" s="860"/>
      <c r="O75" s="860"/>
      <c r="P75" s="860"/>
      <c r="Q75" s="860"/>
      <c r="R75" s="860"/>
      <c r="S75" s="860"/>
      <c r="T75" s="860"/>
      <c r="U75" s="860"/>
      <c r="V75" s="860"/>
      <c r="W75" s="860"/>
      <c r="X75" s="860"/>
      <c r="Y75" s="860"/>
      <c r="Z75" s="860"/>
      <c r="AA75" s="66"/>
      <c r="AB75" s="66"/>
      <c r="AC75" s="80"/>
    </row>
    <row r="76" spans="1:68" ht="27" customHeight="1" x14ac:dyDescent="0.25">
      <c r="A76" s="63" t="s">
        <v>185</v>
      </c>
      <c r="B76" s="63" t="s">
        <v>186</v>
      </c>
      <c r="C76" s="36">
        <v>4301020298</v>
      </c>
      <c r="D76" s="861">
        <v>4680115881440</v>
      </c>
      <c r="E76" s="861"/>
      <c r="F76" s="62">
        <v>1.35</v>
      </c>
      <c r="G76" s="37">
        <v>8</v>
      </c>
      <c r="H76" s="62">
        <v>10.8</v>
      </c>
      <c r="I76" s="62">
        <v>11.28</v>
      </c>
      <c r="J76" s="37">
        <v>56</v>
      </c>
      <c r="K76" s="37" t="s">
        <v>134</v>
      </c>
      <c r="L76" s="37" t="s">
        <v>45</v>
      </c>
      <c r="M76" s="38" t="s">
        <v>133</v>
      </c>
      <c r="N76" s="38"/>
      <c r="O76" s="37">
        <v>50</v>
      </c>
      <c r="P76" s="8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863"/>
      <c r="R76" s="863"/>
      <c r="S76" s="863"/>
      <c r="T76" s="86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IFERROR(IF(Y76=0,"",ROUNDUP(Y76/H76,0)*0.02175),"")</f>
        <v/>
      </c>
      <c r="AA76" s="68" t="s">
        <v>45</v>
      </c>
      <c r="AB76" s="69" t="s">
        <v>45</v>
      </c>
      <c r="AC76" s="146" t="s">
        <v>187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188</v>
      </c>
      <c r="B77" s="63" t="s">
        <v>189</v>
      </c>
      <c r="C77" s="36">
        <v>4301020228</v>
      </c>
      <c r="D77" s="861">
        <v>4680115882751</v>
      </c>
      <c r="E77" s="861"/>
      <c r="F77" s="62">
        <v>0.45</v>
      </c>
      <c r="G77" s="37">
        <v>10</v>
      </c>
      <c r="H77" s="62">
        <v>4.5</v>
      </c>
      <c r="I77" s="62">
        <v>4.71</v>
      </c>
      <c r="J77" s="37">
        <v>132</v>
      </c>
      <c r="K77" s="37" t="s">
        <v>89</v>
      </c>
      <c r="L77" s="37" t="s">
        <v>45</v>
      </c>
      <c r="M77" s="38" t="s">
        <v>133</v>
      </c>
      <c r="N77" s="38"/>
      <c r="O77" s="37">
        <v>90</v>
      </c>
      <c r="P77" s="9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863"/>
      <c r="R77" s="863"/>
      <c r="S77" s="863"/>
      <c r="T77" s="86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IFERROR(IF(Y77=0,"",ROUNDUP(Y77/H77,0)*0.00902),"")</f>
        <v/>
      </c>
      <c r="AA77" s="68" t="s">
        <v>45</v>
      </c>
      <c r="AB77" s="69" t="s">
        <v>45</v>
      </c>
      <c r="AC77" s="148" t="s">
        <v>190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16.5" customHeight="1" x14ac:dyDescent="0.25">
      <c r="A78" s="63" t="s">
        <v>191</v>
      </c>
      <c r="B78" s="63" t="s">
        <v>192</v>
      </c>
      <c r="C78" s="36">
        <v>4301020358</v>
      </c>
      <c r="D78" s="861">
        <v>4680115885950</v>
      </c>
      <c r="E78" s="861"/>
      <c r="F78" s="62">
        <v>0.37</v>
      </c>
      <c r="G78" s="37">
        <v>6</v>
      </c>
      <c r="H78" s="62">
        <v>2.2200000000000002</v>
      </c>
      <c r="I78" s="62">
        <v>2.42</v>
      </c>
      <c r="J78" s="37">
        <v>156</v>
      </c>
      <c r="K78" s="37" t="s">
        <v>89</v>
      </c>
      <c r="L78" s="37" t="s">
        <v>45</v>
      </c>
      <c r="M78" s="38" t="s">
        <v>88</v>
      </c>
      <c r="N78" s="38"/>
      <c r="O78" s="37">
        <v>50</v>
      </c>
      <c r="P78" s="9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863"/>
      <c r="R78" s="863"/>
      <c r="S78" s="863"/>
      <c r="T78" s="864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187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193</v>
      </c>
      <c r="B79" s="63" t="s">
        <v>194</v>
      </c>
      <c r="C79" s="36">
        <v>4301020296</v>
      </c>
      <c r="D79" s="861">
        <v>4680115881433</v>
      </c>
      <c r="E79" s="861"/>
      <c r="F79" s="62">
        <v>0.45</v>
      </c>
      <c r="G79" s="37">
        <v>6</v>
      </c>
      <c r="H79" s="62">
        <v>2.7</v>
      </c>
      <c r="I79" s="62">
        <v>2.88</v>
      </c>
      <c r="J79" s="37">
        <v>182</v>
      </c>
      <c r="K79" s="37" t="s">
        <v>195</v>
      </c>
      <c r="L79" s="37" t="s">
        <v>142</v>
      </c>
      <c r="M79" s="38" t="s">
        <v>133</v>
      </c>
      <c r="N79" s="38"/>
      <c r="O79" s="37">
        <v>50</v>
      </c>
      <c r="P79" s="9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863"/>
      <c r="R79" s="863"/>
      <c r="S79" s="863"/>
      <c r="T79" s="864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187</v>
      </c>
      <c r="AG79" s="78"/>
      <c r="AJ79" s="84" t="s">
        <v>143</v>
      </c>
      <c r="AK79" s="84">
        <v>491.4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x14ac:dyDescent="0.2">
      <c r="A80" s="868"/>
      <c r="B80" s="868"/>
      <c r="C80" s="868"/>
      <c r="D80" s="868"/>
      <c r="E80" s="868"/>
      <c r="F80" s="868"/>
      <c r="G80" s="868"/>
      <c r="H80" s="868"/>
      <c r="I80" s="868"/>
      <c r="J80" s="868"/>
      <c r="K80" s="868"/>
      <c r="L80" s="868"/>
      <c r="M80" s="868"/>
      <c r="N80" s="868"/>
      <c r="O80" s="869"/>
      <c r="P80" s="865" t="s">
        <v>40</v>
      </c>
      <c r="Q80" s="866"/>
      <c r="R80" s="866"/>
      <c r="S80" s="866"/>
      <c r="T80" s="866"/>
      <c r="U80" s="866"/>
      <c r="V80" s="867"/>
      <c r="W80" s="42" t="s">
        <v>39</v>
      </c>
      <c r="X80" s="43">
        <f>IFERROR(X76/H76,"0")+IFERROR(X77/H77,"0")+IFERROR(X78/H78,"0")+IFERROR(X79/H79,"0")</f>
        <v>0</v>
      </c>
      <c r="Y80" s="43">
        <f>IFERROR(Y76/H76,"0")+IFERROR(Y77/H77,"0")+IFERROR(Y78/H78,"0")+IFERROR(Y79/H79,"0")</f>
        <v>0</v>
      </c>
      <c r="Z80" s="43">
        <f>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68"/>
      <c r="B81" s="868"/>
      <c r="C81" s="868"/>
      <c r="D81" s="868"/>
      <c r="E81" s="868"/>
      <c r="F81" s="868"/>
      <c r="G81" s="868"/>
      <c r="H81" s="868"/>
      <c r="I81" s="868"/>
      <c r="J81" s="868"/>
      <c r="K81" s="868"/>
      <c r="L81" s="868"/>
      <c r="M81" s="868"/>
      <c r="N81" s="868"/>
      <c r="O81" s="869"/>
      <c r="P81" s="865" t="s">
        <v>40</v>
      </c>
      <c r="Q81" s="866"/>
      <c r="R81" s="866"/>
      <c r="S81" s="866"/>
      <c r="T81" s="866"/>
      <c r="U81" s="866"/>
      <c r="V81" s="867"/>
      <c r="W81" s="42" t="s">
        <v>0</v>
      </c>
      <c r="X81" s="43">
        <f>IFERROR(SUM(X76:X79),"0")</f>
        <v>0</v>
      </c>
      <c r="Y81" s="43">
        <f>IFERROR(SUM(Y76:Y79),"0")</f>
        <v>0</v>
      </c>
      <c r="Z81" s="42"/>
      <c r="AA81" s="67"/>
      <c r="AB81" s="67"/>
      <c r="AC81" s="67"/>
    </row>
    <row r="82" spans="1:68" ht="14.25" customHeight="1" x14ac:dyDescent="0.25">
      <c r="A82" s="860" t="s">
        <v>78</v>
      </c>
      <c r="B82" s="860"/>
      <c r="C82" s="860"/>
      <c r="D82" s="860"/>
      <c r="E82" s="860"/>
      <c r="F82" s="860"/>
      <c r="G82" s="860"/>
      <c r="H82" s="860"/>
      <c r="I82" s="860"/>
      <c r="J82" s="860"/>
      <c r="K82" s="860"/>
      <c r="L82" s="860"/>
      <c r="M82" s="860"/>
      <c r="N82" s="860"/>
      <c r="O82" s="860"/>
      <c r="P82" s="860"/>
      <c r="Q82" s="860"/>
      <c r="R82" s="860"/>
      <c r="S82" s="860"/>
      <c r="T82" s="860"/>
      <c r="U82" s="860"/>
      <c r="V82" s="860"/>
      <c r="W82" s="860"/>
      <c r="X82" s="860"/>
      <c r="Y82" s="860"/>
      <c r="Z82" s="860"/>
      <c r="AA82" s="66"/>
      <c r="AB82" s="66"/>
      <c r="AC82" s="80"/>
    </row>
    <row r="83" spans="1:68" ht="16.5" customHeight="1" x14ac:dyDescent="0.25">
      <c r="A83" s="63" t="s">
        <v>196</v>
      </c>
      <c r="B83" s="63" t="s">
        <v>197</v>
      </c>
      <c r="C83" s="36">
        <v>4301031242</v>
      </c>
      <c r="D83" s="861">
        <v>4680115885066</v>
      </c>
      <c r="E83" s="861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89</v>
      </c>
      <c r="L83" s="37" t="s">
        <v>45</v>
      </c>
      <c r="M83" s="38" t="s">
        <v>82</v>
      </c>
      <c r="N83" s="38"/>
      <c r="O83" s="37">
        <v>40</v>
      </c>
      <c r="P83" s="9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863"/>
      <c r="R83" s="863"/>
      <c r="S83" s="863"/>
      <c r="T83" s="86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16">IFERROR(IF(X83="",0,CEILING((X83/$H83),1)*$H83),"")</f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198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17">IFERROR(X83*I83/H83,"0")</f>
        <v>0</v>
      </c>
      <c r="BN83" s="78">
        <f t="shared" ref="BN83:BN88" si="18">IFERROR(Y83*I83/H83,"0")</f>
        <v>0</v>
      </c>
      <c r="BO83" s="78">
        <f t="shared" ref="BO83:BO88" si="19">IFERROR(1/J83*(X83/H83),"0")</f>
        <v>0</v>
      </c>
      <c r="BP83" s="78">
        <f t="shared" ref="BP83:BP88" si="20">IFERROR(1/J83*(Y83/H83),"0")</f>
        <v>0</v>
      </c>
    </row>
    <row r="84" spans="1:68" ht="16.5" customHeight="1" x14ac:dyDescent="0.25">
      <c r="A84" s="63" t="s">
        <v>199</v>
      </c>
      <c r="B84" s="63" t="s">
        <v>200</v>
      </c>
      <c r="C84" s="36">
        <v>4301031240</v>
      </c>
      <c r="D84" s="861">
        <v>4680115885042</v>
      </c>
      <c r="E84" s="861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89</v>
      </c>
      <c r="L84" s="37" t="s">
        <v>45</v>
      </c>
      <c r="M84" s="38" t="s">
        <v>82</v>
      </c>
      <c r="N84" s="38"/>
      <c r="O84" s="37">
        <v>40</v>
      </c>
      <c r="P84" s="90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863"/>
      <c r="R84" s="863"/>
      <c r="S84" s="863"/>
      <c r="T84" s="86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201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16.5" customHeight="1" x14ac:dyDescent="0.25">
      <c r="A85" s="63" t="s">
        <v>202</v>
      </c>
      <c r="B85" s="63" t="s">
        <v>203</v>
      </c>
      <c r="C85" s="36">
        <v>4301031315</v>
      </c>
      <c r="D85" s="861">
        <v>4680115885080</v>
      </c>
      <c r="E85" s="861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89</v>
      </c>
      <c r="L85" s="37" t="s">
        <v>45</v>
      </c>
      <c r="M85" s="38" t="s">
        <v>82</v>
      </c>
      <c r="N85" s="38"/>
      <c r="O85" s="37">
        <v>40</v>
      </c>
      <c r="P85" s="90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863"/>
      <c r="R85" s="863"/>
      <c r="S85" s="863"/>
      <c r="T85" s="86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204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205</v>
      </c>
      <c r="B86" s="63" t="s">
        <v>206</v>
      </c>
      <c r="C86" s="36">
        <v>4301031243</v>
      </c>
      <c r="D86" s="861">
        <v>4680115885073</v>
      </c>
      <c r="E86" s="861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863"/>
      <c r="R86" s="863"/>
      <c r="S86" s="863"/>
      <c r="T86" s="864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198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207</v>
      </c>
      <c r="B87" s="63" t="s">
        <v>208</v>
      </c>
      <c r="C87" s="36">
        <v>4301031241</v>
      </c>
      <c r="D87" s="861">
        <v>4680115885059</v>
      </c>
      <c r="E87" s="861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9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863"/>
      <c r="R87" s="863"/>
      <c r="S87" s="863"/>
      <c r="T87" s="864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201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209</v>
      </c>
      <c r="B88" s="63" t="s">
        <v>210</v>
      </c>
      <c r="C88" s="36">
        <v>4301031316</v>
      </c>
      <c r="D88" s="861">
        <v>4680115885097</v>
      </c>
      <c r="E88" s="861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863"/>
      <c r="R88" s="863"/>
      <c r="S88" s="863"/>
      <c r="T88" s="864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204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x14ac:dyDescent="0.2">
      <c r="A89" s="868"/>
      <c r="B89" s="868"/>
      <c r="C89" s="868"/>
      <c r="D89" s="868"/>
      <c r="E89" s="868"/>
      <c r="F89" s="868"/>
      <c r="G89" s="868"/>
      <c r="H89" s="868"/>
      <c r="I89" s="868"/>
      <c r="J89" s="868"/>
      <c r="K89" s="868"/>
      <c r="L89" s="868"/>
      <c r="M89" s="868"/>
      <c r="N89" s="868"/>
      <c r="O89" s="869"/>
      <c r="P89" s="865" t="s">
        <v>40</v>
      </c>
      <c r="Q89" s="866"/>
      <c r="R89" s="866"/>
      <c r="S89" s="866"/>
      <c r="T89" s="866"/>
      <c r="U89" s="866"/>
      <c r="V89" s="867"/>
      <c r="W89" s="42" t="s">
        <v>39</v>
      </c>
      <c r="X89" s="43">
        <f>IFERROR(X83/H83,"0")+IFERROR(X84/H84,"0")+IFERROR(X85/H85,"0")+IFERROR(X86/H86,"0")+IFERROR(X87/H87,"0")+IFERROR(X88/H88,"0")</f>
        <v>0</v>
      </c>
      <c r="Y89" s="43">
        <f>IFERROR(Y83/H83,"0")+IFERROR(Y84/H84,"0")+IFERROR(Y85/H85,"0")+IFERROR(Y86/H86,"0")+IFERROR(Y87/H87,"0")+IFERROR(Y88/H88,"0")</f>
        <v>0</v>
      </c>
      <c r="Z89" s="43">
        <f>IFERROR(IF(Z83="",0,Z83),"0")+IFERROR(IF(Z84="",0,Z84),"0")+IFERROR(IF(Z85="",0,Z85),"0")+IFERROR(IF(Z86="",0,Z86),"0")+IFERROR(IF(Z87="",0,Z87),"0")+IFERROR(IF(Z88="",0,Z88),"0")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868"/>
      <c r="B90" s="868"/>
      <c r="C90" s="868"/>
      <c r="D90" s="868"/>
      <c r="E90" s="868"/>
      <c r="F90" s="868"/>
      <c r="G90" s="868"/>
      <c r="H90" s="868"/>
      <c r="I90" s="868"/>
      <c r="J90" s="868"/>
      <c r="K90" s="868"/>
      <c r="L90" s="868"/>
      <c r="M90" s="868"/>
      <c r="N90" s="868"/>
      <c r="O90" s="869"/>
      <c r="P90" s="865" t="s">
        <v>40</v>
      </c>
      <c r="Q90" s="866"/>
      <c r="R90" s="866"/>
      <c r="S90" s="866"/>
      <c r="T90" s="866"/>
      <c r="U90" s="866"/>
      <c r="V90" s="867"/>
      <c r="W90" s="42" t="s">
        <v>0</v>
      </c>
      <c r="X90" s="43">
        <f>IFERROR(SUM(X83:X88),"0")</f>
        <v>0</v>
      </c>
      <c r="Y90" s="43">
        <f>IFERROR(SUM(Y83:Y88),"0")</f>
        <v>0</v>
      </c>
      <c r="Z90" s="42"/>
      <c r="AA90" s="67"/>
      <c r="AB90" s="67"/>
      <c r="AC90" s="67"/>
    </row>
    <row r="91" spans="1:68" ht="14.25" customHeight="1" x14ac:dyDescent="0.25">
      <c r="A91" s="860" t="s">
        <v>84</v>
      </c>
      <c r="B91" s="860"/>
      <c r="C91" s="860"/>
      <c r="D91" s="860"/>
      <c r="E91" s="860"/>
      <c r="F91" s="860"/>
      <c r="G91" s="860"/>
      <c r="H91" s="860"/>
      <c r="I91" s="860"/>
      <c r="J91" s="860"/>
      <c r="K91" s="860"/>
      <c r="L91" s="860"/>
      <c r="M91" s="860"/>
      <c r="N91" s="860"/>
      <c r="O91" s="860"/>
      <c r="P91" s="860"/>
      <c r="Q91" s="860"/>
      <c r="R91" s="860"/>
      <c r="S91" s="860"/>
      <c r="T91" s="860"/>
      <c r="U91" s="860"/>
      <c r="V91" s="860"/>
      <c r="W91" s="860"/>
      <c r="X91" s="860"/>
      <c r="Y91" s="860"/>
      <c r="Z91" s="860"/>
      <c r="AA91" s="66"/>
      <c r="AB91" s="66"/>
      <c r="AC91" s="80"/>
    </row>
    <row r="92" spans="1:68" ht="27" customHeight="1" x14ac:dyDescent="0.25">
      <c r="A92" s="63" t="s">
        <v>211</v>
      </c>
      <c r="B92" s="63" t="s">
        <v>212</v>
      </c>
      <c r="C92" s="36">
        <v>4301051823</v>
      </c>
      <c r="D92" s="861">
        <v>4680115881891</v>
      </c>
      <c r="E92" s="861"/>
      <c r="F92" s="62">
        <v>1.4</v>
      </c>
      <c r="G92" s="37">
        <v>6</v>
      </c>
      <c r="H92" s="62">
        <v>8.4</v>
      </c>
      <c r="I92" s="62">
        <v>8.9640000000000004</v>
      </c>
      <c r="J92" s="37">
        <v>56</v>
      </c>
      <c r="K92" s="37" t="s">
        <v>134</v>
      </c>
      <c r="L92" s="37" t="s">
        <v>45</v>
      </c>
      <c r="M92" s="38" t="s">
        <v>82</v>
      </c>
      <c r="N92" s="38"/>
      <c r="O92" s="37">
        <v>40</v>
      </c>
      <c r="P92" s="90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863"/>
      <c r="R92" s="863"/>
      <c r="S92" s="863"/>
      <c r="T92" s="86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97" si="21">IFERROR(IF(X92="",0,CEILING((X92/$H92),1)*$H92),"")</f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213</v>
      </c>
      <c r="AG92" s="78"/>
      <c r="AJ92" s="84" t="s">
        <v>45</v>
      </c>
      <c r="AK92" s="84">
        <v>0</v>
      </c>
      <c r="BB92" s="167" t="s">
        <v>66</v>
      </c>
      <c r="BM92" s="78">
        <f t="shared" ref="BM92:BM97" si="22">IFERROR(X92*I92/H92,"0")</f>
        <v>0</v>
      </c>
      <c r="BN92" s="78">
        <f t="shared" ref="BN92:BN97" si="23">IFERROR(Y92*I92/H92,"0")</f>
        <v>0</v>
      </c>
      <c r="BO92" s="78">
        <f t="shared" ref="BO92:BO97" si="24">IFERROR(1/J92*(X92/H92),"0")</f>
        <v>0</v>
      </c>
      <c r="BP92" s="78">
        <f t="shared" ref="BP92:BP97" si="25">IFERROR(1/J92*(Y92/H92),"0")</f>
        <v>0</v>
      </c>
    </row>
    <row r="93" spans="1:68" ht="37.5" customHeight="1" x14ac:dyDescent="0.25">
      <c r="A93" s="63" t="s">
        <v>214</v>
      </c>
      <c r="B93" s="63" t="s">
        <v>215</v>
      </c>
      <c r="C93" s="36">
        <v>4301051846</v>
      </c>
      <c r="D93" s="861">
        <v>4680115885769</v>
      </c>
      <c r="E93" s="861"/>
      <c r="F93" s="62">
        <v>1.4</v>
      </c>
      <c r="G93" s="37">
        <v>6</v>
      </c>
      <c r="H93" s="62">
        <v>8.4</v>
      </c>
      <c r="I93" s="62">
        <v>8.8800000000000008</v>
      </c>
      <c r="J93" s="37">
        <v>56</v>
      </c>
      <c r="K93" s="37" t="s">
        <v>134</v>
      </c>
      <c r="L93" s="37" t="s">
        <v>45</v>
      </c>
      <c r="M93" s="38" t="s">
        <v>88</v>
      </c>
      <c r="N93" s="38"/>
      <c r="O93" s="37">
        <v>45</v>
      </c>
      <c r="P93" s="9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863"/>
      <c r="R93" s="863"/>
      <c r="S93" s="863"/>
      <c r="T93" s="864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216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217</v>
      </c>
      <c r="B94" s="63" t="s">
        <v>218</v>
      </c>
      <c r="C94" s="36">
        <v>4301051822</v>
      </c>
      <c r="D94" s="861">
        <v>4680115884410</v>
      </c>
      <c r="E94" s="861"/>
      <c r="F94" s="62">
        <v>1.4</v>
      </c>
      <c r="G94" s="37">
        <v>6</v>
      </c>
      <c r="H94" s="62">
        <v>8.4</v>
      </c>
      <c r="I94" s="62">
        <v>8.952</v>
      </c>
      <c r="J94" s="37">
        <v>56</v>
      </c>
      <c r="K94" s="37" t="s">
        <v>134</v>
      </c>
      <c r="L94" s="37" t="s">
        <v>45</v>
      </c>
      <c r="M94" s="38" t="s">
        <v>82</v>
      </c>
      <c r="N94" s="38"/>
      <c r="O94" s="37">
        <v>40</v>
      </c>
      <c r="P94" s="91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863"/>
      <c r="R94" s="863"/>
      <c r="S94" s="863"/>
      <c r="T94" s="86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219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220</v>
      </c>
      <c r="B95" s="63" t="s">
        <v>221</v>
      </c>
      <c r="C95" s="36">
        <v>4301051844</v>
      </c>
      <c r="D95" s="861">
        <v>4680115885929</v>
      </c>
      <c r="E95" s="861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195</v>
      </c>
      <c r="L95" s="37" t="s">
        <v>45</v>
      </c>
      <c r="M95" s="38" t="s">
        <v>88</v>
      </c>
      <c r="N95" s="38"/>
      <c r="O95" s="37">
        <v>45</v>
      </c>
      <c r="P95" s="9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63"/>
      <c r="R95" s="863"/>
      <c r="S95" s="863"/>
      <c r="T95" s="864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216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222</v>
      </c>
      <c r="B96" s="63" t="s">
        <v>223</v>
      </c>
      <c r="C96" s="36">
        <v>4301051827</v>
      </c>
      <c r="D96" s="861">
        <v>4680115884403</v>
      </c>
      <c r="E96" s="861"/>
      <c r="F96" s="62">
        <v>0.3</v>
      </c>
      <c r="G96" s="37">
        <v>6</v>
      </c>
      <c r="H96" s="62">
        <v>1.8</v>
      </c>
      <c r="I96" s="62">
        <v>2</v>
      </c>
      <c r="J96" s="37">
        <v>156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9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63"/>
      <c r="R96" s="863"/>
      <c r="S96" s="863"/>
      <c r="T96" s="864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219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27" customHeight="1" x14ac:dyDescent="0.25">
      <c r="A97" s="63" t="s">
        <v>224</v>
      </c>
      <c r="B97" s="63" t="s">
        <v>225</v>
      </c>
      <c r="C97" s="36">
        <v>4301051837</v>
      </c>
      <c r="D97" s="861">
        <v>4680115884311</v>
      </c>
      <c r="E97" s="861"/>
      <c r="F97" s="62">
        <v>0.3</v>
      </c>
      <c r="G97" s="37">
        <v>6</v>
      </c>
      <c r="H97" s="62">
        <v>1.8</v>
      </c>
      <c r="I97" s="62">
        <v>2.0459999999999998</v>
      </c>
      <c r="J97" s="37">
        <v>182</v>
      </c>
      <c r="K97" s="37" t="s">
        <v>195</v>
      </c>
      <c r="L97" s="37" t="s">
        <v>45</v>
      </c>
      <c r="M97" s="38" t="s">
        <v>88</v>
      </c>
      <c r="N97" s="38"/>
      <c r="O97" s="37">
        <v>40</v>
      </c>
      <c r="P97" s="9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863"/>
      <c r="R97" s="863"/>
      <c r="S97" s="863"/>
      <c r="T97" s="864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76" t="s">
        <v>213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x14ac:dyDescent="0.2">
      <c r="A98" s="868"/>
      <c r="B98" s="868"/>
      <c r="C98" s="868"/>
      <c r="D98" s="868"/>
      <c r="E98" s="868"/>
      <c r="F98" s="868"/>
      <c r="G98" s="868"/>
      <c r="H98" s="868"/>
      <c r="I98" s="868"/>
      <c r="J98" s="868"/>
      <c r="K98" s="868"/>
      <c r="L98" s="868"/>
      <c r="M98" s="868"/>
      <c r="N98" s="868"/>
      <c r="O98" s="869"/>
      <c r="P98" s="865" t="s">
        <v>40</v>
      </c>
      <c r="Q98" s="866"/>
      <c r="R98" s="866"/>
      <c r="S98" s="866"/>
      <c r="T98" s="866"/>
      <c r="U98" s="866"/>
      <c r="V98" s="867"/>
      <c r="W98" s="42" t="s">
        <v>39</v>
      </c>
      <c r="X98" s="43">
        <f>IFERROR(X92/H92,"0")+IFERROR(X93/H93,"0")+IFERROR(X94/H94,"0")+IFERROR(X95/H95,"0")+IFERROR(X96/H96,"0")+IFERROR(X97/H97,"0")</f>
        <v>0</v>
      </c>
      <c r="Y98" s="43">
        <f>IFERROR(Y92/H92,"0")+IFERROR(Y93/H93,"0")+IFERROR(Y94/H94,"0")+IFERROR(Y95/H95,"0")+IFERROR(Y96/H96,"0")+IFERROR(Y97/H97,"0")</f>
        <v>0</v>
      </c>
      <c r="Z98" s="43">
        <f>IFERROR(IF(Z92="",0,Z92),"0")+IFERROR(IF(Z93="",0,Z93),"0")+IFERROR(IF(Z94="",0,Z94),"0")+IFERROR(IF(Z95="",0,Z95),"0")+IFERROR(IF(Z96="",0,Z96),"0")+IFERROR(IF(Z97="",0,Z97),"0")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868"/>
      <c r="B99" s="868"/>
      <c r="C99" s="868"/>
      <c r="D99" s="868"/>
      <c r="E99" s="868"/>
      <c r="F99" s="868"/>
      <c r="G99" s="868"/>
      <c r="H99" s="868"/>
      <c r="I99" s="868"/>
      <c r="J99" s="868"/>
      <c r="K99" s="868"/>
      <c r="L99" s="868"/>
      <c r="M99" s="868"/>
      <c r="N99" s="868"/>
      <c r="O99" s="869"/>
      <c r="P99" s="865" t="s">
        <v>40</v>
      </c>
      <c r="Q99" s="866"/>
      <c r="R99" s="866"/>
      <c r="S99" s="866"/>
      <c r="T99" s="866"/>
      <c r="U99" s="866"/>
      <c r="V99" s="867"/>
      <c r="W99" s="42" t="s">
        <v>0</v>
      </c>
      <c r="X99" s="43">
        <f>IFERROR(SUM(X92:X97),"0")</f>
        <v>0</v>
      </c>
      <c r="Y99" s="43">
        <f>IFERROR(SUM(Y92:Y97),"0")</f>
        <v>0</v>
      </c>
      <c r="Z99" s="42"/>
      <c r="AA99" s="67"/>
      <c r="AB99" s="67"/>
      <c r="AC99" s="67"/>
    </row>
    <row r="100" spans="1:68" ht="14.25" customHeight="1" x14ac:dyDescent="0.25">
      <c r="A100" s="860" t="s">
        <v>226</v>
      </c>
      <c r="B100" s="860"/>
      <c r="C100" s="860"/>
      <c r="D100" s="860"/>
      <c r="E100" s="860"/>
      <c r="F100" s="860"/>
      <c r="G100" s="860"/>
      <c r="H100" s="860"/>
      <c r="I100" s="860"/>
      <c r="J100" s="860"/>
      <c r="K100" s="860"/>
      <c r="L100" s="860"/>
      <c r="M100" s="860"/>
      <c r="N100" s="860"/>
      <c r="O100" s="860"/>
      <c r="P100" s="860"/>
      <c r="Q100" s="860"/>
      <c r="R100" s="860"/>
      <c r="S100" s="860"/>
      <c r="T100" s="860"/>
      <c r="U100" s="860"/>
      <c r="V100" s="860"/>
      <c r="W100" s="860"/>
      <c r="X100" s="860"/>
      <c r="Y100" s="860"/>
      <c r="Z100" s="860"/>
      <c r="AA100" s="66"/>
      <c r="AB100" s="66"/>
      <c r="AC100" s="80"/>
    </row>
    <row r="101" spans="1:68" ht="37.5" customHeight="1" x14ac:dyDescent="0.25">
      <c r="A101" s="63" t="s">
        <v>227</v>
      </c>
      <c r="B101" s="63" t="s">
        <v>228</v>
      </c>
      <c r="C101" s="36">
        <v>4301060366</v>
      </c>
      <c r="D101" s="861">
        <v>4680115881532</v>
      </c>
      <c r="E101" s="861"/>
      <c r="F101" s="62">
        <v>1.3</v>
      </c>
      <c r="G101" s="37">
        <v>6</v>
      </c>
      <c r="H101" s="62">
        <v>7.8</v>
      </c>
      <c r="I101" s="62">
        <v>8.2799999999999994</v>
      </c>
      <c r="J101" s="37">
        <v>56</v>
      </c>
      <c r="K101" s="37" t="s">
        <v>134</v>
      </c>
      <c r="L101" s="37" t="s">
        <v>45</v>
      </c>
      <c r="M101" s="38" t="s">
        <v>82</v>
      </c>
      <c r="N101" s="38"/>
      <c r="O101" s="37">
        <v>30</v>
      </c>
      <c r="P101" s="9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863"/>
      <c r="R101" s="863"/>
      <c r="S101" s="863"/>
      <c r="T101" s="86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229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227</v>
      </c>
      <c r="B102" s="63" t="s">
        <v>230</v>
      </c>
      <c r="C102" s="36">
        <v>4301060371</v>
      </c>
      <c r="D102" s="861">
        <v>4680115881532</v>
      </c>
      <c r="E102" s="861"/>
      <c r="F102" s="62">
        <v>1.4</v>
      </c>
      <c r="G102" s="37">
        <v>6</v>
      </c>
      <c r="H102" s="62">
        <v>8.4</v>
      </c>
      <c r="I102" s="62">
        <v>8.9640000000000004</v>
      </c>
      <c r="J102" s="37">
        <v>56</v>
      </c>
      <c r="K102" s="37" t="s">
        <v>134</v>
      </c>
      <c r="L102" s="37" t="s">
        <v>45</v>
      </c>
      <c r="M102" s="38" t="s">
        <v>82</v>
      </c>
      <c r="N102" s="38"/>
      <c r="O102" s="37">
        <v>30</v>
      </c>
      <c r="P102" s="91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863"/>
      <c r="R102" s="863"/>
      <c r="S102" s="863"/>
      <c r="T102" s="86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IFERROR(IF(Y102=0,"",ROUNDUP(Y102/H102,0)*0.02175),"")</f>
        <v/>
      </c>
      <c r="AA102" s="68" t="s">
        <v>45</v>
      </c>
      <c r="AB102" s="69" t="s">
        <v>45</v>
      </c>
      <c r="AC102" s="180" t="s">
        <v>229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231</v>
      </c>
      <c r="B103" s="63" t="s">
        <v>232</v>
      </c>
      <c r="C103" s="36">
        <v>4301060351</v>
      </c>
      <c r="D103" s="861">
        <v>4680115881464</v>
      </c>
      <c r="E103" s="861"/>
      <c r="F103" s="62">
        <v>0.4</v>
      </c>
      <c r="G103" s="37">
        <v>6</v>
      </c>
      <c r="H103" s="62">
        <v>2.4</v>
      </c>
      <c r="I103" s="62">
        <v>2.61</v>
      </c>
      <c r="J103" s="37">
        <v>132</v>
      </c>
      <c r="K103" s="37" t="s">
        <v>89</v>
      </c>
      <c r="L103" s="37" t="s">
        <v>45</v>
      </c>
      <c r="M103" s="38" t="s">
        <v>88</v>
      </c>
      <c r="N103" s="38"/>
      <c r="O103" s="37">
        <v>30</v>
      </c>
      <c r="P103" s="9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863"/>
      <c r="R103" s="863"/>
      <c r="S103" s="863"/>
      <c r="T103" s="86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2" t="s">
        <v>233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868"/>
      <c r="B104" s="868"/>
      <c r="C104" s="868"/>
      <c r="D104" s="868"/>
      <c r="E104" s="868"/>
      <c r="F104" s="868"/>
      <c r="G104" s="868"/>
      <c r="H104" s="868"/>
      <c r="I104" s="868"/>
      <c r="J104" s="868"/>
      <c r="K104" s="868"/>
      <c r="L104" s="868"/>
      <c r="M104" s="868"/>
      <c r="N104" s="868"/>
      <c r="O104" s="869"/>
      <c r="P104" s="865" t="s">
        <v>40</v>
      </c>
      <c r="Q104" s="866"/>
      <c r="R104" s="866"/>
      <c r="S104" s="866"/>
      <c r="T104" s="866"/>
      <c r="U104" s="866"/>
      <c r="V104" s="867"/>
      <c r="W104" s="42" t="s">
        <v>39</v>
      </c>
      <c r="X104" s="43">
        <f>IFERROR(X101/H101,"0")+IFERROR(X102/H102,"0")+IFERROR(X103/H103,"0")</f>
        <v>0</v>
      </c>
      <c r="Y104" s="43">
        <f>IFERROR(Y101/H101,"0")+IFERROR(Y102/H102,"0")+IFERROR(Y103/H103,"0")</f>
        <v>0</v>
      </c>
      <c r="Z104" s="43">
        <f>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868"/>
      <c r="B105" s="868"/>
      <c r="C105" s="868"/>
      <c r="D105" s="868"/>
      <c r="E105" s="868"/>
      <c r="F105" s="868"/>
      <c r="G105" s="868"/>
      <c r="H105" s="868"/>
      <c r="I105" s="868"/>
      <c r="J105" s="868"/>
      <c r="K105" s="868"/>
      <c r="L105" s="868"/>
      <c r="M105" s="868"/>
      <c r="N105" s="868"/>
      <c r="O105" s="869"/>
      <c r="P105" s="865" t="s">
        <v>40</v>
      </c>
      <c r="Q105" s="866"/>
      <c r="R105" s="866"/>
      <c r="S105" s="866"/>
      <c r="T105" s="866"/>
      <c r="U105" s="866"/>
      <c r="V105" s="867"/>
      <c r="W105" s="42" t="s">
        <v>0</v>
      </c>
      <c r="X105" s="43">
        <f>IFERROR(SUM(X101:X103),"0")</f>
        <v>0</v>
      </c>
      <c r="Y105" s="43">
        <f>IFERROR(SUM(Y101:Y103),"0")</f>
        <v>0</v>
      </c>
      <c r="Z105" s="42"/>
      <c r="AA105" s="67"/>
      <c r="AB105" s="67"/>
      <c r="AC105" s="67"/>
    </row>
    <row r="106" spans="1:68" ht="16.5" customHeight="1" x14ac:dyDescent="0.25">
      <c r="A106" s="859" t="s">
        <v>234</v>
      </c>
      <c r="B106" s="859"/>
      <c r="C106" s="859"/>
      <c r="D106" s="859"/>
      <c r="E106" s="859"/>
      <c r="F106" s="859"/>
      <c r="G106" s="859"/>
      <c r="H106" s="859"/>
      <c r="I106" s="859"/>
      <c r="J106" s="859"/>
      <c r="K106" s="859"/>
      <c r="L106" s="859"/>
      <c r="M106" s="859"/>
      <c r="N106" s="859"/>
      <c r="O106" s="859"/>
      <c r="P106" s="859"/>
      <c r="Q106" s="859"/>
      <c r="R106" s="859"/>
      <c r="S106" s="859"/>
      <c r="T106" s="859"/>
      <c r="U106" s="859"/>
      <c r="V106" s="859"/>
      <c r="W106" s="859"/>
      <c r="X106" s="859"/>
      <c r="Y106" s="859"/>
      <c r="Z106" s="859"/>
      <c r="AA106" s="65"/>
      <c r="AB106" s="65"/>
      <c r="AC106" s="79"/>
    </row>
    <row r="107" spans="1:68" ht="14.25" customHeight="1" x14ac:dyDescent="0.25">
      <c r="A107" s="860" t="s">
        <v>129</v>
      </c>
      <c r="B107" s="860"/>
      <c r="C107" s="860"/>
      <c r="D107" s="860"/>
      <c r="E107" s="860"/>
      <c r="F107" s="860"/>
      <c r="G107" s="860"/>
      <c r="H107" s="860"/>
      <c r="I107" s="860"/>
      <c r="J107" s="860"/>
      <c r="K107" s="860"/>
      <c r="L107" s="860"/>
      <c r="M107" s="860"/>
      <c r="N107" s="860"/>
      <c r="O107" s="860"/>
      <c r="P107" s="860"/>
      <c r="Q107" s="860"/>
      <c r="R107" s="860"/>
      <c r="S107" s="860"/>
      <c r="T107" s="860"/>
      <c r="U107" s="860"/>
      <c r="V107" s="860"/>
      <c r="W107" s="860"/>
      <c r="X107" s="860"/>
      <c r="Y107" s="860"/>
      <c r="Z107" s="860"/>
      <c r="AA107" s="66"/>
      <c r="AB107" s="66"/>
      <c r="AC107" s="80"/>
    </row>
    <row r="108" spans="1:68" ht="27" customHeight="1" x14ac:dyDescent="0.25">
      <c r="A108" s="63" t="s">
        <v>235</v>
      </c>
      <c r="B108" s="63" t="s">
        <v>236</v>
      </c>
      <c r="C108" s="36">
        <v>4301011468</v>
      </c>
      <c r="D108" s="861">
        <v>4680115881327</v>
      </c>
      <c r="E108" s="861"/>
      <c r="F108" s="62">
        <v>1.35</v>
      </c>
      <c r="G108" s="37">
        <v>8</v>
      </c>
      <c r="H108" s="62">
        <v>10.8</v>
      </c>
      <c r="I108" s="62">
        <v>11.28</v>
      </c>
      <c r="J108" s="37">
        <v>56</v>
      </c>
      <c r="K108" s="37" t="s">
        <v>134</v>
      </c>
      <c r="L108" s="37" t="s">
        <v>45</v>
      </c>
      <c r="M108" s="38" t="s">
        <v>180</v>
      </c>
      <c r="N108" s="38"/>
      <c r="O108" s="37">
        <v>50</v>
      </c>
      <c r="P108" s="9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863"/>
      <c r="R108" s="863"/>
      <c r="S108" s="863"/>
      <c r="T108" s="86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IFERROR(IF(Y108=0,"",ROUNDUP(Y108/H108,0)*0.02175),"")</f>
        <v/>
      </c>
      <c r="AA108" s="68" t="s">
        <v>45</v>
      </c>
      <c r="AB108" s="69" t="s">
        <v>45</v>
      </c>
      <c r="AC108" s="184" t="s">
        <v>237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238</v>
      </c>
      <c r="B109" s="63" t="s">
        <v>239</v>
      </c>
      <c r="C109" s="36">
        <v>4301011476</v>
      </c>
      <c r="D109" s="861">
        <v>4680115881518</v>
      </c>
      <c r="E109" s="861"/>
      <c r="F109" s="62">
        <v>0.4</v>
      </c>
      <c r="G109" s="37">
        <v>10</v>
      </c>
      <c r="H109" s="62">
        <v>4</v>
      </c>
      <c r="I109" s="62">
        <v>4.21</v>
      </c>
      <c r="J109" s="37">
        <v>132</v>
      </c>
      <c r="K109" s="37" t="s">
        <v>89</v>
      </c>
      <c r="L109" s="37" t="s">
        <v>45</v>
      </c>
      <c r="M109" s="38" t="s">
        <v>88</v>
      </c>
      <c r="N109" s="38"/>
      <c r="O109" s="37">
        <v>50</v>
      </c>
      <c r="P109" s="9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863"/>
      <c r="R109" s="863"/>
      <c r="S109" s="863"/>
      <c r="T109" s="86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240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241</v>
      </c>
      <c r="B110" s="63" t="s">
        <v>242</v>
      </c>
      <c r="C110" s="36">
        <v>4301011443</v>
      </c>
      <c r="D110" s="861">
        <v>4680115881303</v>
      </c>
      <c r="E110" s="861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89</v>
      </c>
      <c r="L110" s="37" t="s">
        <v>142</v>
      </c>
      <c r="M110" s="38" t="s">
        <v>180</v>
      </c>
      <c r="N110" s="38"/>
      <c r="O110" s="37">
        <v>50</v>
      </c>
      <c r="P110" s="9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863"/>
      <c r="R110" s="863"/>
      <c r="S110" s="863"/>
      <c r="T110" s="86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240</v>
      </c>
      <c r="AG110" s="78"/>
      <c r="AJ110" s="84" t="s">
        <v>143</v>
      </c>
      <c r="AK110" s="84">
        <v>594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868"/>
      <c r="B111" s="868"/>
      <c r="C111" s="868"/>
      <c r="D111" s="868"/>
      <c r="E111" s="868"/>
      <c r="F111" s="868"/>
      <c r="G111" s="868"/>
      <c r="H111" s="868"/>
      <c r="I111" s="868"/>
      <c r="J111" s="868"/>
      <c r="K111" s="868"/>
      <c r="L111" s="868"/>
      <c r="M111" s="868"/>
      <c r="N111" s="868"/>
      <c r="O111" s="869"/>
      <c r="P111" s="865" t="s">
        <v>40</v>
      </c>
      <c r="Q111" s="866"/>
      <c r="R111" s="866"/>
      <c r="S111" s="866"/>
      <c r="T111" s="866"/>
      <c r="U111" s="866"/>
      <c r="V111" s="867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68"/>
      <c r="B112" s="868"/>
      <c r="C112" s="868"/>
      <c r="D112" s="868"/>
      <c r="E112" s="868"/>
      <c r="F112" s="868"/>
      <c r="G112" s="868"/>
      <c r="H112" s="868"/>
      <c r="I112" s="868"/>
      <c r="J112" s="868"/>
      <c r="K112" s="868"/>
      <c r="L112" s="868"/>
      <c r="M112" s="868"/>
      <c r="N112" s="868"/>
      <c r="O112" s="869"/>
      <c r="P112" s="865" t="s">
        <v>40</v>
      </c>
      <c r="Q112" s="866"/>
      <c r="R112" s="866"/>
      <c r="S112" s="866"/>
      <c r="T112" s="866"/>
      <c r="U112" s="866"/>
      <c r="V112" s="867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860" t="s">
        <v>84</v>
      </c>
      <c r="B113" s="860"/>
      <c r="C113" s="860"/>
      <c r="D113" s="860"/>
      <c r="E113" s="860"/>
      <c r="F113" s="860"/>
      <c r="G113" s="860"/>
      <c r="H113" s="860"/>
      <c r="I113" s="860"/>
      <c r="J113" s="860"/>
      <c r="K113" s="860"/>
      <c r="L113" s="860"/>
      <c r="M113" s="860"/>
      <c r="N113" s="860"/>
      <c r="O113" s="860"/>
      <c r="P113" s="860"/>
      <c r="Q113" s="860"/>
      <c r="R113" s="860"/>
      <c r="S113" s="860"/>
      <c r="T113" s="860"/>
      <c r="U113" s="860"/>
      <c r="V113" s="860"/>
      <c r="W113" s="860"/>
      <c r="X113" s="860"/>
      <c r="Y113" s="860"/>
      <c r="Z113" s="860"/>
      <c r="AA113" s="66"/>
      <c r="AB113" s="66"/>
      <c r="AC113" s="80"/>
    </row>
    <row r="114" spans="1:68" ht="27" customHeight="1" x14ac:dyDescent="0.25">
      <c r="A114" s="63" t="s">
        <v>243</v>
      </c>
      <c r="B114" s="63" t="s">
        <v>244</v>
      </c>
      <c r="C114" s="36">
        <v>4301051546</v>
      </c>
      <c r="D114" s="861">
        <v>4607091386967</v>
      </c>
      <c r="E114" s="861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134</v>
      </c>
      <c r="L114" s="37" t="s">
        <v>45</v>
      </c>
      <c r="M114" s="38" t="s">
        <v>88</v>
      </c>
      <c r="N114" s="38"/>
      <c r="O114" s="37">
        <v>45</v>
      </c>
      <c r="P114" s="9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63"/>
      <c r="R114" s="863"/>
      <c r="S114" s="863"/>
      <c r="T114" s="864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ref="Y114:Y119" si="26"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245</v>
      </c>
      <c r="AG114" s="78"/>
      <c r="AJ114" s="84" t="s">
        <v>45</v>
      </c>
      <c r="AK114" s="84">
        <v>0</v>
      </c>
      <c r="BB114" s="191" t="s">
        <v>66</v>
      </c>
      <c r="BM114" s="78">
        <f t="shared" ref="BM114:BM119" si="27">IFERROR(X114*I114/H114,"0")</f>
        <v>0</v>
      </c>
      <c r="BN114" s="78">
        <f t="shared" ref="BN114:BN119" si="28">IFERROR(Y114*I114/H114,"0")</f>
        <v>0</v>
      </c>
      <c r="BO114" s="78">
        <f t="shared" ref="BO114:BO119" si="29">IFERROR(1/J114*(X114/H114),"0")</f>
        <v>0</v>
      </c>
      <c r="BP114" s="78">
        <f t="shared" ref="BP114:BP119" si="30">IFERROR(1/J114*(Y114/H114),"0")</f>
        <v>0</v>
      </c>
    </row>
    <row r="115" spans="1:68" ht="27" customHeight="1" x14ac:dyDescent="0.25">
      <c r="A115" s="63" t="s">
        <v>243</v>
      </c>
      <c r="B115" s="63" t="s">
        <v>246</v>
      </c>
      <c r="C115" s="36">
        <v>4301051437</v>
      </c>
      <c r="D115" s="861">
        <v>4607091386967</v>
      </c>
      <c r="E115" s="861"/>
      <c r="F115" s="62">
        <v>1.35</v>
      </c>
      <c r="G115" s="37">
        <v>6</v>
      </c>
      <c r="H115" s="62">
        <v>8.1</v>
      </c>
      <c r="I115" s="62">
        <v>8.6639999999999997</v>
      </c>
      <c r="J115" s="37">
        <v>56</v>
      </c>
      <c r="K115" s="37" t="s">
        <v>134</v>
      </c>
      <c r="L115" s="37" t="s">
        <v>45</v>
      </c>
      <c r="M115" s="38" t="s">
        <v>88</v>
      </c>
      <c r="N115" s="38"/>
      <c r="O115" s="37">
        <v>45</v>
      </c>
      <c r="P115" s="9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863"/>
      <c r="R115" s="863"/>
      <c r="S115" s="863"/>
      <c r="T115" s="864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245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4301051436</v>
      </c>
      <c r="D116" s="861">
        <v>4607091385731</v>
      </c>
      <c r="E116" s="861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195</v>
      </c>
      <c r="L116" s="37" t="s">
        <v>142</v>
      </c>
      <c r="M116" s="38" t="s">
        <v>88</v>
      </c>
      <c r="N116" s="38"/>
      <c r="O116" s="37">
        <v>45</v>
      </c>
      <c r="P116" s="92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863"/>
      <c r="R116" s="863"/>
      <c r="S116" s="863"/>
      <c r="T116" s="864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245</v>
      </c>
      <c r="AG116" s="78"/>
      <c r="AJ116" s="84" t="s">
        <v>143</v>
      </c>
      <c r="AK116" s="84">
        <v>491.4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249</v>
      </c>
      <c r="B117" s="63" t="s">
        <v>250</v>
      </c>
      <c r="C117" s="36">
        <v>4301051438</v>
      </c>
      <c r="D117" s="861">
        <v>4680115880894</v>
      </c>
      <c r="E117" s="861"/>
      <c r="F117" s="62">
        <v>0.33</v>
      </c>
      <c r="G117" s="37">
        <v>6</v>
      </c>
      <c r="H117" s="62">
        <v>1.98</v>
      </c>
      <c r="I117" s="62">
        <v>2.238</v>
      </c>
      <c r="J117" s="37">
        <v>182</v>
      </c>
      <c r="K117" s="37" t="s">
        <v>195</v>
      </c>
      <c r="L117" s="37" t="s">
        <v>45</v>
      </c>
      <c r="M117" s="38" t="s">
        <v>88</v>
      </c>
      <c r="N117" s="38"/>
      <c r="O117" s="37">
        <v>45</v>
      </c>
      <c r="P117" s="9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63"/>
      <c r="R117" s="863"/>
      <c r="S117" s="863"/>
      <c r="T117" s="864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96" t="s">
        <v>251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252</v>
      </c>
      <c r="B118" s="63" t="s">
        <v>253</v>
      </c>
      <c r="C118" s="36">
        <v>4301051439</v>
      </c>
      <c r="D118" s="861">
        <v>4680115880214</v>
      </c>
      <c r="E118" s="861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92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63"/>
      <c r="R118" s="863"/>
      <c r="S118" s="863"/>
      <c r="T118" s="864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254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252</v>
      </c>
      <c r="B119" s="63" t="s">
        <v>255</v>
      </c>
      <c r="C119" s="36">
        <v>4301051687</v>
      </c>
      <c r="D119" s="861">
        <v>4680115880214</v>
      </c>
      <c r="E119" s="861"/>
      <c r="F119" s="62">
        <v>0.45</v>
      </c>
      <c r="G119" s="37">
        <v>4</v>
      </c>
      <c r="H119" s="62">
        <v>1.8</v>
      </c>
      <c r="I119" s="62">
        <v>2.032</v>
      </c>
      <c r="J119" s="37">
        <v>182</v>
      </c>
      <c r="K119" s="37" t="s">
        <v>195</v>
      </c>
      <c r="L119" s="37" t="s">
        <v>45</v>
      </c>
      <c r="M119" s="38" t="s">
        <v>88</v>
      </c>
      <c r="N119" s="38"/>
      <c r="O119" s="37">
        <v>45</v>
      </c>
      <c r="P119" s="926" t="s">
        <v>256</v>
      </c>
      <c r="Q119" s="863"/>
      <c r="R119" s="863"/>
      <c r="S119" s="863"/>
      <c r="T119" s="864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200" t="s">
        <v>257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x14ac:dyDescent="0.2">
      <c r="A120" s="868"/>
      <c r="B120" s="868"/>
      <c r="C120" s="868"/>
      <c r="D120" s="868"/>
      <c r="E120" s="868"/>
      <c r="F120" s="868"/>
      <c r="G120" s="868"/>
      <c r="H120" s="868"/>
      <c r="I120" s="868"/>
      <c r="J120" s="868"/>
      <c r="K120" s="868"/>
      <c r="L120" s="868"/>
      <c r="M120" s="868"/>
      <c r="N120" s="868"/>
      <c r="O120" s="869"/>
      <c r="P120" s="865" t="s">
        <v>40</v>
      </c>
      <c r="Q120" s="866"/>
      <c r="R120" s="866"/>
      <c r="S120" s="866"/>
      <c r="T120" s="866"/>
      <c r="U120" s="866"/>
      <c r="V120" s="867"/>
      <c r="W120" s="42" t="s">
        <v>39</v>
      </c>
      <c r="X120" s="43">
        <f>IFERROR(X114/H114,"0")+IFERROR(X115/H115,"0")+IFERROR(X116/H116,"0")+IFERROR(X117/H117,"0")+IFERROR(X118/H118,"0")+IFERROR(X119/H119,"0")</f>
        <v>0</v>
      </c>
      <c r="Y120" s="43">
        <f>IFERROR(Y114/H114,"0")+IFERROR(Y115/H115,"0")+IFERROR(Y116/H116,"0")+IFERROR(Y117/H117,"0")+IFERROR(Y118/H118,"0")+IFERROR(Y119/H119,"0")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68"/>
      <c r="B121" s="868"/>
      <c r="C121" s="868"/>
      <c r="D121" s="868"/>
      <c r="E121" s="868"/>
      <c r="F121" s="868"/>
      <c r="G121" s="868"/>
      <c r="H121" s="868"/>
      <c r="I121" s="868"/>
      <c r="J121" s="868"/>
      <c r="K121" s="868"/>
      <c r="L121" s="868"/>
      <c r="M121" s="868"/>
      <c r="N121" s="868"/>
      <c r="O121" s="869"/>
      <c r="P121" s="865" t="s">
        <v>40</v>
      </c>
      <c r="Q121" s="866"/>
      <c r="R121" s="866"/>
      <c r="S121" s="866"/>
      <c r="T121" s="866"/>
      <c r="U121" s="866"/>
      <c r="V121" s="867"/>
      <c r="W121" s="42" t="s">
        <v>0</v>
      </c>
      <c r="X121" s="43">
        <f>IFERROR(SUM(X114:X119),"0")</f>
        <v>0</v>
      </c>
      <c r="Y121" s="43">
        <f>IFERROR(SUM(Y114:Y119),"0")</f>
        <v>0</v>
      </c>
      <c r="Z121" s="42"/>
      <c r="AA121" s="67"/>
      <c r="AB121" s="67"/>
      <c r="AC121" s="67"/>
    </row>
    <row r="122" spans="1:68" ht="16.5" customHeight="1" x14ac:dyDescent="0.25">
      <c r="A122" s="859" t="s">
        <v>258</v>
      </c>
      <c r="B122" s="859"/>
      <c r="C122" s="859"/>
      <c r="D122" s="859"/>
      <c r="E122" s="859"/>
      <c r="F122" s="859"/>
      <c r="G122" s="859"/>
      <c r="H122" s="859"/>
      <c r="I122" s="859"/>
      <c r="J122" s="859"/>
      <c r="K122" s="859"/>
      <c r="L122" s="859"/>
      <c r="M122" s="859"/>
      <c r="N122" s="859"/>
      <c r="O122" s="859"/>
      <c r="P122" s="859"/>
      <c r="Q122" s="859"/>
      <c r="R122" s="859"/>
      <c r="S122" s="859"/>
      <c r="T122" s="859"/>
      <c r="U122" s="859"/>
      <c r="V122" s="859"/>
      <c r="W122" s="859"/>
      <c r="X122" s="859"/>
      <c r="Y122" s="859"/>
      <c r="Z122" s="859"/>
      <c r="AA122" s="65"/>
      <c r="AB122" s="65"/>
      <c r="AC122" s="79"/>
    </row>
    <row r="123" spans="1:68" ht="14.25" customHeight="1" x14ac:dyDescent="0.25">
      <c r="A123" s="860" t="s">
        <v>129</v>
      </c>
      <c r="B123" s="860"/>
      <c r="C123" s="860"/>
      <c r="D123" s="860"/>
      <c r="E123" s="860"/>
      <c r="F123" s="860"/>
      <c r="G123" s="860"/>
      <c r="H123" s="860"/>
      <c r="I123" s="860"/>
      <c r="J123" s="860"/>
      <c r="K123" s="860"/>
      <c r="L123" s="860"/>
      <c r="M123" s="860"/>
      <c r="N123" s="860"/>
      <c r="O123" s="860"/>
      <c r="P123" s="860"/>
      <c r="Q123" s="860"/>
      <c r="R123" s="860"/>
      <c r="S123" s="860"/>
      <c r="T123" s="860"/>
      <c r="U123" s="860"/>
      <c r="V123" s="860"/>
      <c r="W123" s="860"/>
      <c r="X123" s="860"/>
      <c r="Y123" s="860"/>
      <c r="Z123" s="860"/>
      <c r="AA123" s="66"/>
      <c r="AB123" s="66"/>
      <c r="AC123" s="80"/>
    </row>
    <row r="124" spans="1:68" ht="16.5" customHeight="1" x14ac:dyDescent="0.25">
      <c r="A124" s="63" t="s">
        <v>259</v>
      </c>
      <c r="B124" s="63" t="s">
        <v>260</v>
      </c>
      <c r="C124" s="36">
        <v>4301011703</v>
      </c>
      <c r="D124" s="861">
        <v>4680115882133</v>
      </c>
      <c r="E124" s="861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134</v>
      </c>
      <c r="L124" s="37" t="s">
        <v>45</v>
      </c>
      <c r="M124" s="38" t="s">
        <v>133</v>
      </c>
      <c r="N124" s="38"/>
      <c r="O124" s="37">
        <v>50</v>
      </c>
      <c r="P124" s="9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63"/>
      <c r="R124" s="863"/>
      <c r="S124" s="863"/>
      <c r="T124" s="86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259</v>
      </c>
      <c r="B125" s="63" t="s">
        <v>262</v>
      </c>
      <c r="C125" s="36">
        <v>4301011514</v>
      </c>
      <c r="D125" s="861">
        <v>4680115882133</v>
      </c>
      <c r="E125" s="861"/>
      <c r="F125" s="62">
        <v>1.35</v>
      </c>
      <c r="G125" s="37">
        <v>8</v>
      </c>
      <c r="H125" s="62">
        <v>10.8</v>
      </c>
      <c r="I125" s="62">
        <v>11.28</v>
      </c>
      <c r="J125" s="37">
        <v>56</v>
      </c>
      <c r="K125" s="37" t="s">
        <v>134</v>
      </c>
      <c r="L125" s="37" t="s">
        <v>45</v>
      </c>
      <c r="M125" s="38" t="s">
        <v>133</v>
      </c>
      <c r="N125" s="38"/>
      <c r="O125" s="37">
        <v>50</v>
      </c>
      <c r="P125" s="9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863"/>
      <c r="R125" s="863"/>
      <c r="S125" s="863"/>
      <c r="T125" s="86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IFERROR(IF(Y125=0,"",ROUNDUP(Y125/H125,0)*0.02175),"")</f>
        <v/>
      </c>
      <c r="AA125" s="68" t="s">
        <v>45</v>
      </c>
      <c r="AB125" s="69" t="s">
        <v>45</v>
      </c>
      <c r="AC125" s="204" t="s">
        <v>263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4301011417</v>
      </c>
      <c r="D126" s="861">
        <v>4680115880269</v>
      </c>
      <c r="E126" s="861"/>
      <c r="F126" s="62">
        <v>0.375</v>
      </c>
      <c r="G126" s="37">
        <v>10</v>
      </c>
      <c r="H126" s="62">
        <v>3.75</v>
      </c>
      <c r="I126" s="62">
        <v>3.96</v>
      </c>
      <c r="J126" s="37">
        <v>132</v>
      </c>
      <c r="K126" s="37" t="s">
        <v>89</v>
      </c>
      <c r="L126" s="37" t="s">
        <v>45</v>
      </c>
      <c r="M126" s="38" t="s">
        <v>88</v>
      </c>
      <c r="N126" s="38"/>
      <c r="O126" s="37">
        <v>50</v>
      </c>
      <c r="P126" s="92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863"/>
      <c r="R126" s="863"/>
      <c r="S126" s="863"/>
      <c r="T126" s="86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263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267</v>
      </c>
      <c r="C127" s="36">
        <v>4301011415</v>
      </c>
      <c r="D127" s="861">
        <v>4680115880429</v>
      </c>
      <c r="E127" s="861"/>
      <c r="F127" s="62">
        <v>0.45</v>
      </c>
      <c r="G127" s="37">
        <v>10</v>
      </c>
      <c r="H127" s="62">
        <v>4.5</v>
      </c>
      <c r="I127" s="62">
        <v>4.71</v>
      </c>
      <c r="J127" s="37">
        <v>132</v>
      </c>
      <c r="K127" s="37" t="s">
        <v>89</v>
      </c>
      <c r="L127" s="37" t="s">
        <v>45</v>
      </c>
      <c r="M127" s="38" t="s">
        <v>88</v>
      </c>
      <c r="N127" s="38"/>
      <c r="O127" s="37">
        <v>50</v>
      </c>
      <c r="P127" s="93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863"/>
      <c r="R127" s="863"/>
      <c r="S127" s="863"/>
      <c r="T127" s="86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263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268</v>
      </c>
      <c r="B128" s="63" t="s">
        <v>269</v>
      </c>
      <c r="C128" s="36">
        <v>4301011462</v>
      </c>
      <c r="D128" s="861">
        <v>4680115881457</v>
      </c>
      <c r="E128" s="861"/>
      <c r="F128" s="62">
        <v>0.75</v>
      </c>
      <c r="G128" s="37">
        <v>6</v>
      </c>
      <c r="H128" s="62">
        <v>4.5</v>
      </c>
      <c r="I128" s="62">
        <v>4.71</v>
      </c>
      <c r="J128" s="37">
        <v>132</v>
      </c>
      <c r="K128" s="37" t="s">
        <v>89</v>
      </c>
      <c r="L128" s="37" t="s">
        <v>45</v>
      </c>
      <c r="M128" s="38" t="s">
        <v>88</v>
      </c>
      <c r="N128" s="38"/>
      <c r="O128" s="37">
        <v>50</v>
      </c>
      <c r="P128" s="9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863"/>
      <c r="R128" s="863"/>
      <c r="S128" s="863"/>
      <c r="T128" s="86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263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868"/>
      <c r="B129" s="868"/>
      <c r="C129" s="868"/>
      <c r="D129" s="868"/>
      <c r="E129" s="868"/>
      <c r="F129" s="868"/>
      <c r="G129" s="868"/>
      <c r="H129" s="868"/>
      <c r="I129" s="868"/>
      <c r="J129" s="868"/>
      <c r="K129" s="868"/>
      <c r="L129" s="868"/>
      <c r="M129" s="868"/>
      <c r="N129" s="868"/>
      <c r="O129" s="869"/>
      <c r="P129" s="865" t="s">
        <v>40</v>
      </c>
      <c r="Q129" s="866"/>
      <c r="R129" s="866"/>
      <c r="S129" s="866"/>
      <c r="T129" s="866"/>
      <c r="U129" s="866"/>
      <c r="V129" s="867"/>
      <c r="W129" s="42" t="s">
        <v>39</v>
      </c>
      <c r="X129" s="43">
        <f>IFERROR(X124/H124,"0")+IFERROR(X125/H125,"0")+IFERROR(X126/H126,"0")+IFERROR(X127/H127,"0")+IFERROR(X128/H128,"0")</f>
        <v>0</v>
      </c>
      <c r="Y129" s="43">
        <f>IFERROR(Y124/H124,"0")+IFERROR(Y125/H125,"0")+IFERROR(Y126/H126,"0")+IFERROR(Y127/H127,"0")+IFERROR(Y128/H128,"0")</f>
        <v>0</v>
      </c>
      <c r="Z129" s="43">
        <f>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868"/>
      <c r="B130" s="868"/>
      <c r="C130" s="868"/>
      <c r="D130" s="868"/>
      <c r="E130" s="868"/>
      <c r="F130" s="868"/>
      <c r="G130" s="868"/>
      <c r="H130" s="868"/>
      <c r="I130" s="868"/>
      <c r="J130" s="868"/>
      <c r="K130" s="868"/>
      <c r="L130" s="868"/>
      <c r="M130" s="868"/>
      <c r="N130" s="868"/>
      <c r="O130" s="869"/>
      <c r="P130" s="865" t="s">
        <v>40</v>
      </c>
      <c r="Q130" s="866"/>
      <c r="R130" s="866"/>
      <c r="S130" s="866"/>
      <c r="T130" s="866"/>
      <c r="U130" s="866"/>
      <c r="V130" s="867"/>
      <c r="W130" s="42" t="s">
        <v>0</v>
      </c>
      <c r="X130" s="43">
        <f>IFERROR(SUM(X124:X128),"0")</f>
        <v>0</v>
      </c>
      <c r="Y130" s="43">
        <f>IFERROR(SUM(Y124:Y128),"0")</f>
        <v>0</v>
      </c>
      <c r="Z130" s="42"/>
      <c r="AA130" s="67"/>
      <c r="AB130" s="67"/>
      <c r="AC130" s="67"/>
    </row>
    <row r="131" spans="1:68" ht="14.25" customHeight="1" x14ac:dyDescent="0.25">
      <c r="A131" s="860" t="s">
        <v>184</v>
      </c>
      <c r="B131" s="860"/>
      <c r="C131" s="860"/>
      <c r="D131" s="860"/>
      <c r="E131" s="860"/>
      <c r="F131" s="860"/>
      <c r="G131" s="860"/>
      <c r="H131" s="860"/>
      <c r="I131" s="860"/>
      <c r="J131" s="860"/>
      <c r="K131" s="860"/>
      <c r="L131" s="860"/>
      <c r="M131" s="860"/>
      <c r="N131" s="860"/>
      <c r="O131" s="860"/>
      <c r="P131" s="860"/>
      <c r="Q131" s="860"/>
      <c r="R131" s="860"/>
      <c r="S131" s="860"/>
      <c r="T131" s="860"/>
      <c r="U131" s="860"/>
      <c r="V131" s="860"/>
      <c r="W131" s="860"/>
      <c r="X131" s="860"/>
      <c r="Y131" s="860"/>
      <c r="Z131" s="860"/>
      <c r="AA131" s="66"/>
      <c r="AB131" s="66"/>
      <c r="AC131" s="80"/>
    </row>
    <row r="132" spans="1:68" ht="16.5" customHeight="1" x14ac:dyDescent="0.25">
      <c r="A132" s="63" t="s">
        <v>270</v>
      </c>
      <c r="B132" s="63" t="s">
        <v>271</v>
      </c>
      <c r="C132" s="36">
        <v>4301020345</v>
      </c>
      <c r="D132" s="861">
        <v>4680115881488</v>
      </c>
      <c r="E132" s="861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134</v>
      </c>
      <c r="L132" s="37" t="s">
        <v>45</v>
      </c>
      <c r="M132" s="38" t="s">
        <v>133</v>
      </c>
      <c r="N132" s="38"/>
      <c r="O132" s="37">
        <v>55</v>
      </c>
      <c r="P132" s="93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863"/>
      <c r="R132" s="863"/>
      <c r="S132" s="863"/>
      <c r="T132" s="86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272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273</v>
      </c>
      <c r="B133" s="63" t="s">
        <v>274</v>
      </c>
      <c r="C133" s="36">
        <v>4301020258</v>
      </c>
      <c r="D133" s="861">
        <v>4680115882775</v>
      </c>
      <c r="E133" s="861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88</v>
      </c>
      <c r="N133" s="38"/>
      <c r="O133" s="37">
        <v>50</v>
      </c>
      <c r="P133" s="93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863"/>
      <c r="R133" s="863"/>
      <c r="S133" s="863"/>
      <c r="T133" s="86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275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273</v>
      </c>
      <c r="B134" s="63" t="s">
        <v>276</v>
      </c>
      <c r="C134" s="36">
        <v>4301020346</v>
      </c>
      <c r="D134" s="861">
        <v>4680115882775</v>
      </c>
      <c r="E134" s="861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133</v>
      </c>
      <c r="N134" s="38"/>
      <c r="O134" s="37">
        <v>55</v>
      </c>
      <c r="P13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863"/>
      <c r="R134" s="863"/>
      <c r="S134" s="863"/>
      <c r="T134" s="86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272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277</v>
      </c>
      <c r="B135" s="63" t="s">
        <v>278</v>
      </c>
      <c r="C135" s="36">
        <v>4301020344</v>
      </c>
      <c r="D135" s="861">
        <v>4680115880658</v>
      </c>
      <c r="E135" s="861"/>
      <c r="F135" s="62">
        <v>0.4</v>
      </c>
      <c r="G135" s="37">
        <v>6</v>
      </c>
      <c r="H135" s="62">
        <v>2.4</v>
      </c>
      <c r="I135" s="62">
        <v>2.58</v>
      </c>
      <c r="J135" s="37">
        <v>182</v>
      </c>
      <c r="K135" s="37" t="s">
        <v>195</v>
      </c>
      <c r="L135" s="37" t="s">
        <v>45</v>
      </c>
      <c r="M135" s="38" t="s">
        <v>133</v>
      </c>
      <c r="N135" s="38"/>
      <c r="O135" s="37">
        <v>55</v>
      </c>
      <c r="P135" s="93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863"/>
      <c r="R135" s="863"/>
      <c r="S135" s="863"/>
      <c r="T135" s="86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272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868"/>
      <c r="B136" s="868"/>
      <c r="C136" s="868"/>
      <c r="D136" s="868"/>
      <c r="E136" s="868"/>
      <c r="F136" s="868"/>
      <c r="G136" s="868"/>
      <c r="H136" s="868"/>
      <c r="I136" s="868"/>
      <c r="J136" s="868"/>
      <c r="K136" s="868"/>
      <c r="L136" s="868"/>
      <c r="M136" s="868"/>
      <c r="N136" s="868"/>
      <c r="O136" s="869"/>
      <c r="P136" s="865" t="s">
        <v>40</v>
      </c>
      <c r="Q136" s="866"/>
      <c r="R136" s="866"/>
      <c r="S136" s="866"/>
      <c r="T136" s="866"/>
      <c r="U136" s="866"/>
      <c r="V136" s="867"/>
      <c r="W136" s="42" t="s">
        <v>39</v>
      </c>
      <c r="X136" s="43">
        <f>IFERROR(X132/H132,"0")+IFERROR(X133/H133,"0")+IFERROR(X134/H134,"0")+IFERROR(X135/H135,"0")</f>
        <v>0</v>
      </c>
      <c r="Y136" s="43">
        <f>IFERROR(Y132/H132,"0")+IFERROR(Y133/H133,"0")+IFERROR(Y134/H134,"0")+IFERROR(Y135/H135,"0")</f>
        <v>0</v>
      </c>
      <c r="Z136" s="43">
        <f>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68"/>
      <c r="B137" s="868"/>
      <c r="C137" s="868"/>
      <c r="D137" s="868"/>
      <c r="E137" s="868"/>
      <c r="F137" s="868"/>
      <c r="G137" s="868"/>
      <c r="H137" s="868"/>
      <c r="I137" s="868"/>
      <c r="J137" s="868"/>
      <c r="K137" s="868"/>
      <c r="L137" s="868"/>
      <c r="M137" s="868"/>
      <c r="N137" s="868"/>
      <c r="O137" s="869"/>
      <c r="P137" s="865" t="s">
        <v>40</v>
      </c>
      <c r="Q137" s="866"/>
      <c r="R137" s="866"/>
      <c r="S137" s="866"/>
      <c r="T137" s="866"/>
      <c r="U137" s="866"/>
      <c r="V137" s="867"/>
      <c r="W137" s="42" t="s">
        <v>0</v>
      </c>
      <c r="X137" s="43">
        <f>IFERROR(SUM(X132:X135),"0")</f>
        <v>0</v>
      </c>
      <c r="Y137" s="43">
        <f>IFERROR(SUM(Y132:Y135),"0")</f>
        <v>0</v>
      </c>
      <c r="Z137" s="42"/>
      <c r="AA137" s="67"/>
      <c r="AB137" s="67"/>
      <c r="AC137" s="67"/>
    </row>
    <row r="138" spans="1:68" ht="14.25" customHeight="1" x14ac:dyDescent="0.25">
      <c r="A138" s="860" t="s">
        <v>84</v>
      </c>
      <c r="B138" s="860"/>
      <c r="C138" s="860"/>
      <c r="D138" s="860"/>
      <c r="E138" s="860"/>
      <c r="F138" s="860"/>
      <c r="G138" s="860"/>
      <c r="H138" s="860"/>
      <c r="I138" s="860"/>
      <c r="J138" s="860"/>
      <c r="K138" s="860"/>
      <c r="L138" s="860"/>
      <c r="M138" s="860"/>
      <c r="N138" s="860"/>
      <c r="O138" s="860"/>
      <c r="P138" s="860"/>
      <c r="Q138" s="860"/>
      <c r="R138" s="860"/>
      <c r="S138" s="860"/>
      <c r="T138" s="860"/>
      <c r="U138" s="860"/>
      <c r="V138" s="860"/>
      <c r="W138" s="860"/>
      <c r="X138" s="860"/>
      <c r="Y138" s="860"/>
      <c r="Z138" s="860"/>
      <c r="AA138" s="66"/>
      <c r="AB138" s="66"/>
      <c r="AC138" s="80"/>
    </row>
    <row r="139" spans="1:68" ht="27" customHeight="1" x14ac:dyDescent="0.25">
      <c r="A139" s="63" t="s">
        <v>279</v>
      </c>
      <c r="B139" s="63" t="s">
        <v>280</v>
      </c>
      <c r="C139" s="36">
        <v>4301051625</v>
      </c>
      <c r="D139" s="861">
        <v>4607091385168</v>
      </c>
      <c r="E139" s="861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134</v>
      </c>
      <c r="L139" s="37" t="s">
        <v>45</v>
      </c>
      <c r="M139" s="38" t="s">
        <v>88</v>
      </c>
      <c r="N139" s="38"/>
      <c r="O139" s="37">
        <v>45</v>
      </c>
      <c r="P139" s="93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63"/>
      <c r="R139" s="863"/>
      <c r="S139" s="863"/>
      <c r="T139" s="86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31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281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32">IFERROR(X139*I139/H139,"0")</f>
        <v>0</v>
      </c>
      <c r="BN139" s="78">
        <f t="shared" ref="BN139:BN145" si="33">IFERROR(Y139*I139/H139,"0")</f>
        <v>0</v>
      </c>
      <c r="BO139" s="78">
        <f t="shared" ref="BO139:BO145" si="34">IFERROR(1/J139*(X139/H139),"0")</f>
        <v>0</v>
      </c>
      <c r="BP139" s="78">
        <f t="shared" ref="BP139:BP145" si="35">IFERROR(1/J139*(Y139/H139),"0")</f>
        <v>0</v>
      </c>
    </row>
    <row r="140" spans="1:68" ht="37.5" customHeight="1" x14ac:dyDescent="0.25">
      <c r="A140" s="63" t="s">
        <v>279</v>
      </c>
      <c r="B140" s="63" t="s">
        <v>282</v>
      </c>
      <c r="C140" s="36">
        <v>4301051360</v>
      </c>
      <c r="D140" s="861">
        <v>4607091385168</v>
      </c>
      <c r="E140" s="861"/>
      <c r="F140" s="62">
        <v>1.35</v>
      </c>
      <c r="G140" s="37">
        <v>6</v>
      </c>
      <c r="H140" s="62">
        <v>8.1</v>
      </c>
      <c r="I140" s="62">
        <v>8.6579999999999995</v>
      </c>
      <c r="J140" s="37">
        <v>56</v>
      </c>
      <c r="K140" s="37" t="s">
        <v>134</v>
      </c>
      <c r="L140" s="37" t="s">
        <v>45</v>
      </c>
      <c r="M140" s="38" t="s">
        <v>88</v>
      </c>
      <c r="N140" s="38"/>
      <c r="O140" s="37">
        <v>45</v>
      </c>
      <c r="P140" s="93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863"/>
      <c r="R140" s="863"/>
      <c r="S140" s="863"/>
      <c r="T140" s="86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283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284</v>
      </c>
      <c r="B141" s="63" t="s">
        <v>285</v>
      </c>
      <c r="C141" s="36">
        <v>4301051742</v>
      </c>
      <c r="D141" s="861">
        <v>4680115884540</v>
      </c>
      <c r="E141" s="861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134</v>
      </c>
      <c r="L141" s="37" t="s">
        <v>45</v>
      </c>
      <c r="M141" s="38" t="s">
        <v>88</v>
      </c>
      <c r="N141" s="38"/>
      <c r="O141" s="37">
        <v>45</v>
      </c>
      <c r="P141" s="93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863"/>
      <c r="R141" s="863"/>
      <c r="S141" s="863"/>
      <c r="T141" s="864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286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287</v>
      </c>
      <c r="B142" s="63" t="s">
        <v>288</v>
      </c>
      <c r="C142" s="36">
        <v>4301051362</v>
      </c>
      <c r="D142" s="861">
        <v>4607091383256</v>
      </c>
      <c r="E142" s="861"/>
      <c r="F142" s="62">
        <v>0.33</v>
      </c>
      <c r="G142" s="37">
        <v>6</v>
      </c>
      <c r="H142" s="62">
        <v>1.98</v>
      </c>
      <c r="I142" s="62">
        <v>2.226</v>
      </c>
      <c r="J142" s="37">
        <v>182</v>
      </c>
      <c r="K142" s="37" t="s">
        <v>195</v>
      </c>
      <c r="L142" s="37" t="s">
        <v>45</v>
      </c>
      <c r="M142" s="38" t="s">
        <v>88</v>
      </c>
      <c r="N142" s="38"/>
      <c r="O142" s="37">
        <v>45</v>
      </c>
      <c r="P142" s="9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863"/>
      <c r="R142" s="863"/>
      <c r="S142" s="863"/>
      <c r="T142" s="86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289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48" customHeight="1" x14ac:dyDescent="0.25">
      <c r="A143" s="63" t="s">
        <v>290</v>
      </c>
      <c r="B143" s="63" t="s">
        <v>291</v>
      </c>
      <c r="C143" s="36">
        <v>4301051358</v>
      </c>
      <c r="D143" s="861">
        <v>4607091385748</v>
      </c>
      <c r="E143" s="861"/>
      <c r="F143" s="62">
        <v>0.45</v>
      </c>
      <c r="G143" s="37">
        <v>6</v>
      </c>
      <c r="H143" s="62">
        <v>2.7</v>
      </c>
      <c r="I143" s="62">
        <v>2.952</v>
      </c>
      <c r="J143" s="37">
        <v>182</v>
      </c>
      <c r="K143" s="37" t="s">
        <v>195</v>
      </c>
      <c r="L143" s="37" t="s">
        <v>142</v>
      </c>
      <c r="M143" s="38" t="s">
        <v>88</v>
      </c>
      <c r="N143" s="38"/>
      <c r="O143" s="37">
        <v>45</v>
      </c>
      <c r="P143" s="94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63"/>
      <c r="R143" s="863"/>
      <c r="S143" s="863"/>
      <c r="T143" s="864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289</v>
      </c>
      <c r="AG143" s="78"/>
      <c r="AJ143" s="84" t="s">
        <v>143</v>
      </c>
      <c r="AK143" s="84">
        <v>491.4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27" customHeight="1" x14ac:dyDescent="0.25">
      <c r="A144" s="63" t="s">
        <v>292</v>
      </c>
      <c r="B144" s="63" t="s">
        <v>293</v>
      </c>
      <c r="C144" s="36">
        <v>4301051740</v>
      </c>
      <c r="D144" s="861">
        <v>4680115884533</v>
      </c>
      <c r="E144" s="861"/>
      <c r="F144" s="62">
        <v>0.3</v>
      </c>
      <c r="G144" s="37">
        <v>6</v>
      </c>
      <c r="H144" s="62">
        <v>1.8</v>
      </c>
      <c r="I144" s="62">
        <v>1.98</v>
      </c>
      <c r="J144" s="37">
        <v>182</v>
      </c>
      <c r="K144" s="37" t="s">
        <v>195</v>
      </c>
      <c r="L144" s="37" t="s">
        <v>45</v>
      </c>
      <c r="M144" s="38" t="s">
        <v>88</v>
      </c>
      <c r="N144" s="38"/>
      <c r="O144" s="37">
        <v>45</v>
      </c>
      <c r="P144" s="9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863"/>
      <c r="R144" s="863"/>
      <c r="S144" s="863"/>
      <c r="T144" s="864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294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37.5" customHeight="1" x14ac:dyDescent="0.25">
      <c r="A145" s="63" t="s">
        <v>295</v>
      </c>
      <c r="B145" s="63" t="s">
        <v>296</v>
      </c>
      <c r="C145" s="36">
        <v>4301051480</v>
      </c>
      <c r="D145" s="861">
        <v>4680115882645</v>
      </c>
      <c r="E145" s="861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89</v>
      </c>
      <c r="L145" s="37" t="s">
        <v>45</v>
      </c>
      <c r="M145" s="38" t="s">
        <v>82</v>
      </c>
      <c r="N145" s="38"/>
      <c r="O145" s="37">
        <v>40</v>
      </c>
      <c r="P145" s="94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863"/>
      <c r="R145" s="863"/>
      <c r="S145" s="863"/>
      <c r="T145" s="864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297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x14ac:dyDescent="0.2">
      <c r="A146" s="868"/>
      <c r="B146" s="868"/>
      <c r="C146" s="868"/>
      <c r="D146" s="868"/>
      <c r="E146" s="868"/>
      <c r="F146" s="868"/>
      <c r="G146" s="868"/>
      <c r="H146" s="868"/>
      <c r="I146" s="868"/>
      <c r="J146" s="868"/>
      <c r="K146" s="868"/>
      <c r="L146" s="868"/>
      <c r="M146" s="868"/>
      <c r="N146" s="868"/>
      <c r="O146" s="869"/>
      <c r="P146" s="865" t="s">
        <v>40</v>
      </c>
      <c r="Q146" s="866"/>
      <c r="R146" s="866"/>
      <c r="S146" s="866"/>
      <c r="T146" s="866"/>
      <c r="U146" s="866"/>
      <c r="V146" s="867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868"/>
      <c r="B147" s="868"/>
      <c r="C147" s="868"/>
      <c r="D147" s="868"/>
      <c r="E147" s="868"/>
      <c r="F147" s="868"/>
      <c r="G147" s="868"/>
      <c r="H147" s="868"/>
      <c r="I147" s="868"/>
      <c r="J147" s="868"/>
      <c r="K147" s="868"/>
      <c r="L147" s="868"/>
      <c r="M147" s="868"/>
      <c r="N147" s="868"/>
      <c r="O147" s="869"/>
      <c r="P147" s="865" t="s">
        <v>40</v>
      </c>
      <c r="Q147" s="866"/>
      <c r="R147" s="866"/>
      <c r="S147" s="866"/>
      <c r="T147" s="866"/>
      <c r="U147" s="866"/>
      <c r="V147" s="867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customHeight="1" x14ac:dyDescent="0.25">
      <c r="A148" s="860" t="s">
        <v>226</v>
      </c>
      <c r="B148" s="860"/>
      <c r="C148" s="860"/>
      <c r="D148" s="860"/>
      <c r="E148" s="860"/>
      <c r="F148" s="860"/>
      <c r="G148" s="860"/>
      <c r="H148" s="860"/>
      <c r="I148" s="860"/>
      <c r="J148" s="860"/>
      <c r="K148" s="860"/>
      <c r="L148" s="860"/>
      <c r="M148" s="860"/>
      <c r="N148" s="860"/>
      <c r="O148" s="860"/>
      <c r="P148" s="860"/>
      <c r="Q148" s="860"/>
      <c r="R148" s="860"/>
      <c r="S148" s="860"/>
      <c r="T148" s="860"/>
      <c r="U148" s="860"/>
      <c r="V148" s="860"/>
      <c r="W148" s="860"/>
      <c r="X148" s="860"/>
      <c r="Y148" s="860"/>
      <c r="Z148" s="860"/>
      <c r="AA148" s="66"/>
      <c r="AB148" s="66"/>
      <c r="AC148" s="80"/>
    </row>
    <row r="149" spans="1:68" ht="37.5" customHeight="1" x14ac:dyDescent="0.25">
      <c r="A149" s="63" t="s">
        <v>298</v>
      </c>
      <c r="B149" s="63" t="s">
        <v>299</v>
      </c>
      <c r="C149" s="36">
        <v>4301060356</v>
      </c>
      <c r="D149" s="861">
        <v>4680115882652</v>
      </c>
      <c r="E149" s="861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94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63"/>
      <c r="R149" s="863"/>
      <c r="S149" s="863"/>
      <c r="T149" s="86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300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301</v>
      </c>
      <c r="B150" s="63" t="s">
        <v>302</v>
      </c>
      <c r="C150" s="36">
        <v>4301060309</v>
      </c>
      <c r="D150" s="861">
        <v>4680115880238</v>
      </c>
      <c r="E150" s="861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89</v>
      </c>
      <c r="L150" s="37" t="s">
        <v>45</v>
      </c>
      <c r="M150" s="38" t="s">
        <v>82</v>
      </c>
      <c r="N150" s="38"/>
      <c r="O150" s="37">
        <v>40</v>
      </c>
      <c r="P150" s="94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863"/>
      <c r="R150" s="863"/>
      <c r="S150" s="863"/>
      <c r="T150" s="86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303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868"/>
      <c r="B151" s="868"/>
      <c r="C151" s="868"/>
      <c r="D151" s="868"/>
      <c r="E151" s="868"/>
      <c r="F151" s="868"/>
      <c r="G151" s="868"/>
      <c r="H151" s="868"/>
      <c r="I151" s="868"/>
      <c r="J151" s="868"/>
      <c r="K151" s="868"/>
      <c r="L151" s="868"/>
      <c r="M151" s="868"/>
      <c r="N151" s="868"/>
      <c r="O151" s="869"/>
      <c r="P151" s="865" t="s">
        <v>40</v>
      </c>
      <c r="Q151" s="866"/>
      <c r="R151" s="866"/>
      <c r="S151" s="866"/>
      <c r="T151" s="866"/>
      <c r="U151" s="866"/>
      <c r="V151" s="867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868"/>
      <c r="B152" s="868"/>
      <c r="C152" s="868"/>
      <c r="D152" s="868"/>
      <c r="E152" s="868"/>
      <c r="F152" s="868"/>
      <c r="G152" s="868"/>
      <c r="H152" s="868"/>
      <c r="I152" s="868"/>
      <c r="J152" s="868"/>
      <c r="K152" s="868"/>
      <c r="L152" s="868"/>
      <c r="M152" s="868"/>
      <c r="N152" s="868"/>
      <c r="O152" s="869"/>
      <c r="P152" s="865" t="s">
        <v>40</v>
      </c>
      <c r="Q152" s="866"/>
      <c r="R152" s="866"/>
      <c r="S152" s="866"/>
      <c r="T152" s="866"/>
      <c r="U152" s="866"/>
      <c r="V152" s="867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859" t="s">
        <v>304</v>
      </c>
      <c r="B153" s="859"/>
      <c r="C153" s="859"/>
      <c r="D153" s="859"/>
      <c r="E153" s="859"/>
      <c r="F153" s="859"/>
      <c r="G153" s="859"/>
      <c r="H153" s="859"/>
      <c r="I153" s="859"/>
      <c r="J153" s="859"/>
      <c r="K153" s="859"/>
      <c r="L153" s="859"/>
      <c r="M153" s="859"/>
      <c r="N153" s="859"/>
      <c r="O153" s="859"/>
      <c r="P153" s="859"/>
      <c r="Q153" s="859"/>
      <c r="R153" s="859"/>
      <c r="S153" s="859"/>
      <c r="T153" s="859"/>
      <c r="U153" s="859"/>
      <c r="V153" s="859"/>
      <c r="W153" s="859"/>
      <c r="X153" s="859"/>
      <c r="Y153" s="859"/>
      <c r="Z153" s="859"/>
      <c r="AA153" s="65"/>
      <c r="AB153" s="65"/>
      <c r="AC153" s="79"/>
    </row>
    <row r="154" spans="1:68" ht="14.25" customHeight="1" x14ac:dyDescent="0.25">
      <c r="A154" s="860" t="s">
        <v>129</v>
      </c>
      <c r="B154" s="860"/>
      <c r="C154" s="860"/>
      <c r="D154" s="860"/>
      <c r="E154" s="860"/>
      <c r="F154" s="860"/>
      <c r="G154" s="860"/>
      <c r="H154" s="860"/>
      <c r="I154" s="860"/>
      <c r="J154" s="860"/>
      <c r="K154" s="860"/>
      <c r="L154" s="860"/>
      <c r="M154" s="860"/>
      <c r="N154" s="860"/>
      <c r="O154" s="860"/>
      <c r="P154" s="860"/>
      <c r="Q154" s="860"/>
      <c r="R154" s="860"/>
      <c r="S154" s="860"/>
      <c r="T154" s="860"/>
      <c r="U154" s="860"/>
      <c r="V154" s="860"/>
      <c r="W154" s="860"/>
      <c r="X154" s="860"/>
      <c r="Y154" s="860"/>
      <c r="Z154" s="860"/>
      <c r="AA154" s="66"/>
      <c r="AB154" s="66"/>
      <c r="AC154" s="80"/>
    </row>
    <row r="155" spans="1:68" ht="16.5" customHeight="1" x14ac:dyDescent="0.25">
      <c r="A155" s="63" t="s">
        <v>306</v>
      </c>
      <c r="B155" s="63" t="s">
        <v>307</v>
      </c>
      <c r="C155" s="36">
        <v>4301011988</v>
      </c>
      <c r="D155" s="861">
        <v>4680115885561</v>
      </c>
      <c r="E155" s="861"/>
      <c r="F155" s="62">
        <v>1.35</v>
      </c>
      <c r="G155" s="37">
        <v>4</v>
      </c>
      <c r="H155" s="62">
        <v>5.4</v>
      </c>
      <c r="I155" s="62">
        <v>7.24</v>
      </c>
      <c r="J155" s="37">
        <v>104</v>
      </c>
      <c r="K155" s="37" t="s">
        <v>134</v>
      </c>
      <c r="L155" s="37" t="s">
        <v>45</v>
      </c>
      <c r="M155" s="38" t="s">
        <v>311</v>
      </c>
      <c r="N155" s="38"/>
      <c r="O155" s="37">
        <v>90</v>
      </c>
      <c r="P155" s="945" t="s">
        <v>308</v>
      </c>
      <c r="Q155" s="863"/>
      <c r="R155" s="863"/>
      <c r="S155" s="863"/>
      <c r="T155" s="864"/>
      <c r="U155" s="39" t="s">
        <v>305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IFERROR(IF(Y155=0,"",ROUNDUP(Y155/H155,0)*0.01196),"")</f>
        <v/>
      </c>
      <c r="AA155" s="68" t="s">
        <v>45</v>
      </c>
      <c r="AB155" s="69" t="s">
        <v>310</v>
      </c>
      <c r="AC155" s="238" t="s">
        <v>309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312</v>
      </c>
      <c r="B156" s="63" t="s">
        <v>313</v>
      </c>
      <c r="C156" s="36">
        <v>4301011564</v>
      </c>
      <c r="D156" s="861">
        <v>4680115882577</v>
      </c>
      <c r="E156" s="861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89</v>
      </c>
      <c r="L156" s="37" t="s">
        <v>45</v>
      </c>
      <c r="M156" s="38" t="s">
        <v>123</v>
      </c>
      <c r="N156" s="38"/>
      <c r="O156" s="37">
        <v>90</v>
      </c>
      <c r="P156" s="94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863"/>
      <c r="R156" s="863"/>
      <c r="S156" s="863"/>
      <c r="T156" s="86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314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312</v>
      </c>
      <c r="B157" s="63" t="s">
        <v>315</v>
      </c>
      <c r="C157" s="36">
        <v>4301011562</v>
      </c>
      <c r="D157" s="861">
        <v>4680115882577</v>
      </c>
      <c r="E157" s="861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89</v>
      </c>
      <c r="L157" s="37" t="s">
        <v>45</v>
      </c>
      <c r="M157" s="38" t="s">
        <v>123</v>
      </c>
      <c r="N157" s="38"/>
      <c r="O157" s="37">
        <v>90</v>
      </c>
      <c r="P157" s="94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863"/>
      <c r="R157" s="863"/>
      <c r="S157" s="863"/>
      <c r="T157" s="864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314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868"/>
      <c r="B158" s="868"/>
      <c r="C158" s="868"/>
      <c r="D158" s="868"/>
      <c r="E158" s="868"/>
      <c r="F158" s="868"/>
      <c r="G158" s="868"/>
      <c r="H158" s="868"/>
      <c r="I158" s="868"/>
      <c r="J158" s="868"/>
      <c r="K158" s="868"/>
      <c r="L158" s="868"/>
      <c r="M158" s="868"/>
      <c r="N158" s="868"/>
      <c r="O158" s="869"/>
      <c r="P158" s="865" t="s">
        <v>40</v>
      </c>
      <c r="Q158" s="866"/>
      <c r="R158" s="866"/>
      <c r="S158" s="866"/>
      <c r="T158" s="866"/>
      <c r="U158" s="866"/>
      <c r="V158" s="867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868"/>
      <c r="B159" s="868"/>
      <c r="C159" s="868"/>
      <c r="D159" s="868"/>
      <c r="E159" s="868"/>
      <c r="F159" s="868"/>
      <c r="G159" s="868"/>
      <c r="H159" s="868"/>
      <c r="I159" s="868"/>
      <c r="J159" s="868"/>
      <c r="K159" s="868"/>
      <c r="L159" s="868"/>
      <c r="M159" s="868"/>
      <c r="N159" s="868"/>
      <c r="O159" s="869"/>
      <c r="P159" s="865" t="s">
        <v>40</v>
      </c>
      <c r="Q159" s="866"/>
      <c r="R159" s="866"/>
      <c r="S159" s="866"/>
      <c r="T159" s="866"/>
      <c r="U159" s="866"/>
      <c r="V159" s="867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14.25" customHeight="1" x14ac:dyDescent="0.25">
      <c r="A160" s="860" t="s">
        <v>78</v>
      </c>
      <c r="B160" s="860"/>
      <c r="C160" s="860"/>
      <c r="D160" s="860"/>
      <c r="E160" s="860"/>
      <c r="F160" s="860"/>
      <c r="G160" s="860"/>
      <c r="H160" s="860"/>
      <c r="I160" s="860"/>
      <c r="J160" s="860"/>
      <c r="K160" s="860"/>
      <c r="L160" s="860"/>
      <c r="M160" s="860"/>
      <c r="N160" s="860"/>
      <c r="O160" s="860"/>
      <c r="P160" s="860"/>
      <c r="Q160" s="860"/>
      <c r="R160" s="860"/>
      <c r="S160" s="860"/>
      <c r="T160" s="860"/>
      <c r="U160" s="860"/>
      <c r="V160" s="860"/>
      <c r="W160" s="860"/>
      <c r="X160" s="860"/>
      <c r="Y160" s="860"/>
      <c r="Z160" s="860"/>
      <c r="AA160" s="66"/>
      <c r="AB160" s="66"/>
      <c r="AC160" s="80"/>
    </row>
    <row r="161" spans="1:68" ht="27" customHeight="1" x14ac:dyDescent="0.25">
      <c r="A161" s="63" t="s">
        <v>316</v>
      </c>
      <c r="B161" s="63" t="s">
        <v>317</v>
      </c>
      <c r="C161" s="36">
        <v>4301031234</v>
      </c>
      <c r="D161" s="861">
        <v>4680115883444</v>
      </c>
      <c r="E161" s="861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89</v>
      </c>
      <c r="L161" s="37" t="s">
        <v>45</v>
      </c>
      <c r="M161" s="38" t="s">
        <v>123</v>
      </c>
      <c r="N161" s="38"/>
      <c r="O161" s="37">
        <v>90</v>
      </c>
      <c r="P161" s="9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863"/>
      <c r="R161" s="863"/>
      <c r="S161" s="863"/>
      <c r="T161" s="86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318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316</v>
      </c>
      <c r="B162" s="63" t="s">
        <v>319</v>
      </c>
      <c r="C162" s="36">
        <v>4301031235</v>
      </c>
      <c r="D162" s="861">
        <v>4680115883444</v>
      </c>
      <c r="E162" s="861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89</v>
      </c>
      <c r="L162" s="37" t="s">
        <v>45</v>
      </c>
      <c r="M162" s="38" t="s">
        <v>123</v>
      </c>
      <c r="N162" s="38"/>
      <c r="O162" s="37">
        <v>90</v>
      </c>
      <c r="P162" s="9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863"/>
      <c r="R162" s="863"/>
      <c r="S162" s="863"/>
      <c r="T162" s="864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318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68"/>
      <c r="B163" s="868"/>
      <c r="C163" s="868"/>
      <c r="D163" s="868"/>
      <c r="E163" s="868"/>
      <c r="F163" s="868"/>
      <c r="G163" s="868"/>
      <c r="H163" s="868"/>
      <c r="I163" s="868"/>
      <c r="J163" s="868"/>
      <c r="K163" s="868"/>
      <c r="L163" s="868"/>
      <c r="M163" s="868"/>
      <c r="N163" s="868"/>
      <c r="O163" s="869"/>
      <c r="P163" s="865" t="s">
        <v>40</v>
      </c>
      <c r="Q163" s="866"/>
      <c r="R163" s="866"/>
      <c r="S163" s="866"/>
      <c r="T163" s="866"/>
      <c r="U163" s="866"/>
      <c r="V163" s="867"/>
      <c r="W163" s="42" t="s">
        <v>39</v>
      </c>
      <c r="X163" s="43">
        <f>IFERROR(X161/H161,"0")+IFERROR(X162/H162,"0")</f>
        <v>0</v>
      </c>
      <c r="Y163" s="43">
        <f>IFERROR(Y161/H161,"0")+IFERROR(Y162/H162,"0")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868"/>
      <c r="B164" s="868"/>
      <c r="C164" s="868"/>
      <c r="D164" s="868"/>
      <c r="E164" s="868"/>
      <c r="F164" s="868"/>
      <c r="G164" s="868"/>
      <c r="H164" s="868"/>
      <c r="I164" s="868"/>
      <c r="J164" s="868"/>
      <c r="K164" s="868"/>
      <c r="L164" s="868"/>
      <c r="M164" s="868"/>
      <c r="N164" s="868"/>
      <c r="O164" s="869"/>
      <c r="P164" s="865" t="s">
        <v>40</v>
      </c>
      <c r="Q164" s="866"/>
      <c r="R164" s="866"/>
      <c r="S164" s="866"/>
      <c r="T164" s="866"/>
      <c r="U164" s="866"/>
      <c r="V164" s="867"/>
      <c r="W164" s="42" t="s">
        <v>0</v>
      </c>
      <c r="X164" s="43">
        <f>IFERROR(SUM(X161:X162),"0")</f>
        <v>0</v>
      </c>
      <c r="Y164" s="43">
        <f>IFERROR(SUM(Y161:Y162),"0")</f>
        <v>0</v>
      </c>
      <c r="Z164" s="42"/>
      <c r="AA164" s="67"/>
      <c r="AB164" s="67"/>
      <c r="AC164" s="67"/>
    </row>
    <row r="165" spans="1:68" ht="14.25" customHeight="1" x14ac:dyDescent="0.25">
      <c r="A165" s="860" t="s">
        <v>84</v>
      </c>
      <c r="B165" s="860"/>
      <c r="C165" s="860"/>
      <c r="D165" s="860"/>
      <c r="E165" s="860"/>
      <c r="F165" s="860"/>
      <c r="G165" s="860"/>
      <c r="H165" s="860"/>
      <c r="I165" s="860"/>
      <c r="J165" s="860"/>
      <c r="K165" s="860"/>
      <c r="L165" s="860"/>
      <c r="M165" s="860"/>
      <c r="N165" s="860"/>
      <c r="O165" s="860"/>
      <c r="P165" s="860"/>
      <c r="Q165" s="860"/>
      <c r="R165" s="860"/>
      <c r="S165" s="860"/>
      <c r="T165" s="860"/>
      <c r="U165" s="860"/>
      <c r="V165" s="860"/>
      <c r="W165" s="860"/>
      <c r="X165" s="860"/>
      <c r="Y165" s="860"/>
      <c r="Z165" s="860"/>
      <c r="AA165" s="66"/>
      <c r="AB165" s="66"/>
      <c r="AC165" s="80"/>
    </row>
    <row r="166" spans="1:68" ht="16.5" customHeight="1" x14ac:dyDescent="0.25">
      <c r="A166" s="63" t="s">
        <v>320</v>
      </c>
      <c r="B166" s="63" t="s">
        <v>321</v>
      </c>
      <c r="C166" s="36">
        <v>4301051817</v>
      </c>
      <c r="D166" s="861">
        <v>4680115885585</v>
      </c>
      <c r="E166" s="861"/>
      <c r="F166" s="62">
        <v>1</v>
      </c>
      <c r="G166" s="37">
        <v>4</v>
      </c>
      <c r="H166" s="62">
        <v>4</v>
      </c>
      <c r="I166" s="62">
        <v>5.69</v>
      </c>
      <c r="J166" s="37">
        <v>120</v>
      </c>
      <c r="K166" s="37" t="s">
        <v>89</v>
      </c>
      <c r="L166" s="37" t="s">
        <v>45</v>
      </c>
      <c r="M166" s="38" t="s">
        <v>311</v>
      </c>
      <c r="N166" s="38"/>
      <c r="O166" s="37">
        <v>45</v>
      </c>
      <c r="P166" s="950" t="s">
        <v>322</v>
      </c>
      <c r="Q166" s="863"/>
      <c r="R166" s="863"/>
      <c r="S166" s="863"/>
      <c r="T166" s="864"/>
      <c r="U166" s="39" t="s">
        <v>305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IFERROR(IF(Y166=0,"",ROUNDUP(Y166/H166,0)*0.00937),"")</f>
        <v/>
      </c>
      <c r="AA166" s="68" t="s">
        <v>45</v>
      </c>
      <c r="AB166" s="69" t="s">
        <v>310</v>
      </c>
      <c r="AC166" s="248" t="s">
        <v>309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16.5" customHeight="1" x14ac:dyDescent="0.25">
      <c r="A167" s="63" t="s">
        <v>323</v>
      </c>
      <c r="B167" s="63" t="s">
        <v>324</v>
      </c>
      <c r="C167" s="36">
        <v>4301051477</v>
      </c>
      <c r="D167" s="861">
        <v>4680115882584</v>
      </c>
      <c r="E167" s="861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89</v>
      </c>
      <c r="L167" s="37" t="s">
        <v>45</v>
      </c>
      <c r="M167" s="38" t="s">
        <v>123</v>
      </c>
      <c r="N167" s="38"/>
      <c r="O167" s="37">
        <v>60</v>
      </c>
      <c r="P167" s="9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863"/>
      <c r="R167" s="863"/>
      <c r="S167" s="863"/>
      <c r="T167" s="864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314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16.5" customHeight="1" x14ac:dyDescent="0.25">
      <c r="A168" s="63" t="s">
        <v>323</v>
      </c>
      <c r="B168" s="63" t="s">
        <v>325</v>
      </c>
      <c r="C168" s="36">
        <v>4301051476</v>
      </c>
      <c r="D168" s="861">
        <v>4680115882584</v>
      </c>
      <c r="E168" s="861"/>
      <c r="F168" s="62">
        <v>0.33</v>
      </c>
      <c r="G168" s="37">
        <v>8</v>
      </c>
      <c r="H168" s="62">
        <v>2.64</v>
      </c>
      <c r="I168" s="62">
        <v>2.9279999999999999</v>
      </c>
      <c r="J168" s="37">
        <v>156</v>
      </c>
      <c r="K168" s="37" t="s">
        <v>89</v>
      </c>
      <c r="L168" s="37" t="s">
        <v>45</v>
      </c>
      <c r="M168" s="38" t="s">
        <v>123</v>
      </c>
      <c r="N168" s="38"/>
      <c r="O168" s="37">
        <v>60</v>
      </c>
      <c r="P168" s="9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863"/>
      <c r="R168" s="863"/>
      <c r="S168" s="863"/>
      <c r="T168" s="864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314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868"/>
      <c r="B169" s="868"/>
      <c r="C169" s="868"/>
      <c r="D169" s="868"/>
      <c r="E169" s="868"/>
      <c r="F169" s="868"/>
      <c r="G169" s="868"/>
      <c r="H169" s="868"/>
      <c r="I169" s="868"/>
      <c r="J169" s="868"/>
      <c r="K169" s="868"/>
      <c r="L169" s="868"/>
      <c r="M169" s="868"/>
      <c r="N169" s="868"/>
      <c r="O169" s="869"/>
      <c r="P169" s="865" t="s">
        <v>40</v>
      </c>
      <c r="Q169" s="866"/>
      <c r="R169" s="866"/>
      <c r="S169" s="866"/>
      <c r="T169" s="866"/>
      <c r="U169" s="866"/>
      <c r="V169" s="867"/>
      <c r="W169" s="42" t="s">
        <v>39</v>
      </c>
      <c r="X169" s="43">
        <f>IFERROR(X166/H166,"0")+IFERROR(X167/H167,"0")+IFERROR(X168/H168,"0")</f>
        <v>0</v>
      </c>
      <c r="Y169" s="43">
        <f>IFERROR(Y166/H166,"0")+IFERROR(Y167/H167,"0")+IFERROR(Y168/H168,"0")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868"/>
      <c r="B170" s="868"/>
      <c r="C170" s="868"/>
      <c r="D170" s="868"/>
      <c r="E170" s="868"/>
      <c r="F170" s="868"/>
      <c r="G170" s="868"/>
      <c r="H170" s="868"/>
      <c r="I170" s="868"/>
      <c r="J170" s="868"/>
      <c r="K170" s="868"/>
      <c r="L170" s="868"/>
      <c r="M170" s="868"/>
      <c r="N170" s="868"/>
      <c r="O170" s="869"/>
      <c r="P170" s="865" t="s">
        <v>40</v>
      </c>
      <c r="Q170" s="866"/>
      <c r="R170" s="866"/>
      <c r="S170" s="866"/>
      <c r="T170" s="866"/>
      <c r="U170" s="866"/>
      <c r="V170" s="867"/>
      <c r="W170" s="42" t="s">
        <v>0</v>
      </c>
      <c r="X170" s="43">
        <f>IFERROR(SUM(X166:X168),"0")</f>
        <v>0</v>
      </c>
      <c r="Y170" s="43">
        <f>IFERROR(SUM(Y166:Y168),"0")</f>
        <v>0</v>
      </c>
      <c r="Z170" s="42"/>
      <c r="AA170" s="67"/>
      <c r="AB170" s="67"/>
      <c r="AC170" s="67"/>
    </row>
    <row r="171" spans="1:68" ht="16.5" customHeight="1" x14ac:dyDescent="0.25">
      <c r="A171" s="859" t="s">
        <v>127</v>
      </c>
      <c r="B171" s="859"/>
      <c r="C171" s="859"/>
      <c r="D171" s="859"/>
      <c r="E171" s="859"/>
      <c r="F171" s="859"/>
      <c r="G171" s="859"/>
      <c r="H171" s="859"/>
      <c r="I171" s="859"/>
      <c r="J171" s="859"/>
      <c r="K171" s="859"/>
      <c r="L171" s="859"/>
      <c r="M171" s="859"/>
      <c r="N171" s="859"/>
      <c r="O171" s="859"/>
      <c r="P171" s="859"/>
      <c r="Q171" s="859"/>
      <c r="R171" s="859"/>
      <c r="S171" s="859"/>
      <c r="T171" s="859"/>
      <c r="U171" s="859"/>
      <c r="V171" s="859"/>
      <c r="W171" s="859"/>
      <c r="X171" s="859"/>
      <c r="Y171" s="859"/>
      <c r="Z171" s="859"/>
      <c r="AA171" s="65"/>
      <c r="AB171" s="65"/>
      <c r="AC171" s="79"/>
    </row>
    <row r="172" spans="1:68" ht="14.25" customHeight="1" x14ac:dyDescent="0.25">
      <c r="A172" s="860" t="s">
        <v>129</v>
      </c>
      <c r="B172" s="860"/>
      <c r="C172" s="860"/>
      <c r="D172" s="860"/>
      <c r="E172" s="860"/>
      <c r="F172" s="860"/>
      <c r="G172" s="860"/>
      <c r="H172" s="860"/>
      <c r="I172" s="860"/>
      <c r="J172" s="860"/>
      <c r="K172" s="860"/>
      <c r="L172" s="860"/>
      <c r="M172" s="860"/>
      <c r="N172" s="860"/>
      <c r="O172" s="860"/>
      <c r="P172" s="860"/>
      <c r="Q172" s="860"/>
      <c r="R172" s="860"/>
      <c r="S172" s="860"/>
      <c r="T172" s="860"/>
      <c r="U172" s="860"/>
      <c r="V172" s="860"/>
      <c r="W172" s="860"/>
      <c r="X172" s="860"/>
      <c r="Y172" s="860"/>
      <c r="Z172" s="860"/>
      <c r="AA172" s="66"/>
      <c r="AB172" s="66"/>
      <c r="AC172" s="80"/>
    </row>
    <row r="173" spans="1:68" ht="27" customHeight="1" x14ac:dyDescent="0.25">
      <c r="A173" s="63" t="s">
        <v>326</v>
      </c>
      <c r="B173" s="63" t="s">
        <v>327</v>
      </c>
      <c r="C173" s="36">
        <v>4301011705</v>
      </c>
      <c r="D173" s="861">
        <v>4607091384604</v>
      </c>
      <c r="E173" s="861"/>
      <c r="F173" s="62">
        <v>0.4</v>
      </c>
      <c r="G173" s="37">
        <v>10</v>
      </c>
      <c r="H173" s="62">
        <v>4</v>
      </c>
      <c r="I173" s="62">
        <v>4.21</v>
      </c>
      <c r="J173" s="37">
        <v>132</v>
      </c>
      <c r="K173" s="37" t="s">
        <v>89</v>
      </c>
      <c r="L173" s="37" t="s">
        <v>45</v>
      </c>
      <c r="M173" s="38" t="s">
        <v>133</v>
      </c>
      <c r="N173" s="38"/>
      <c r="O173" s="37">
        <v>50</v>
      </c>
      <c r="P173" s="9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863"/>
      <c r="R173" s="863"/>
      <c r="S173" s="863"/>
      <c r="T173" s="86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54" t="s">
        <v>328</v>
      </c>
      <c r="AG173" s="78"/>
      <c r="AJ173" s="84" t="s">
        <v>45</v>
      </c>
      <c r="AK173" s="84">
        <v>0</v>
      </c>
      <c r="BB173" s="25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868"/>
      <c r="B174" s="868"/>
      <c r="C174" s="868"/>
      <c r="D174" s="868"/>
      <c r="E174" s="868"/>
      <c r="F174" s="868"/>
      <c r="G174" s="868"/>
      <c r="H174" s="868"/>
      <c r="I174" s="868"/>
      <c r="J174" s="868"/>
      <c r="K174" s="868"/>
      <c r="L174" s="868"/>
      <c r="M174" s="868"/>
      <c r="N174" s="868"/>
      <c r="O174" s="869"/>
      <c r="P174" s="865" t="s">
        <v>40</v>
      </c>
      <c r="Q174" s="866"/>
      <c r="R174" s="866"/>
      <c r="S174" s="866"/>
      <c r="T174" s="866"/>
      <c r="U174" s="866"/>
      <c r="V174" s="867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868"/>
      <c r="B175" s="868"/>
      <c r="C175" s="868"/>
      <c r="D175" s="868"/>
      <c r="E175" s="868"/>
      <c r="F175" s="868"/>
      <c r="G175" s="868"/>
      <c r="H175" s="868"/>
      <c r="I175" s="868"/>
      <c r="J175" s="868"/>
      <c r="K175" s="868"/>
      <c r="L175" s="868"/>
      <c r="M175" s="868"/>
      <c r="N175" s="868"/>
      <c r="O175" s="869"/>
      <c r="P175" s="865" t="s">
        <v>40</v>
      </c>
      <c r="Q175" s="866"/>
      <c r="R175" s="866"/>
      <c r="S175" s="866"/>
      <c r="T175" s="866"/>
      <c r="U175" s="866"/>
      <c r="V175" s="867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860" t="s">
        <v>78</v>
      </c>
      <c r="B176" s="860"/>
      <c r="C176" s="860"/>
      <c r="D176" s="860"/>
      <c r="E176" s="860"/>
      <c r="F176" s="860"/>
      <c r="G176" s="860"/>
      <c r="H176" s="860"/>
      <c r="I176" s="860"/>
      <c r="J176" s="860"/>
      <c r="K176" s="860"/>
      <c r="L176" s="860"/>
      <c r="M176" s="860"/>
      <c r="N176" s="860"/>
      <c r="O176" s="860"/>
      <c r="P176" s="860"/>
      <c r="Q176" s="860"/>
      <c r="R176" s="860"/>
      <c r="S176" s="860"/>
      <c r="T176" s="860"/>
      <c r="U176" s="860"/>
      <c r="V176" s="860"/>
      <c r="W176" s="860"/>
      <c r="X176" s="860"/>
      <c r="Y176" s="860"/>
      <c r="Z176" s="860"/>
      <c r="AA176" s="66"/>
      <c r="AB176" s="66"/>
      <c r="AC176" s="80"/>
    </row>
    <row r="177" spans="1:68" ht="16.5" customHeight="1" x14ac:dyDescent="0.25">
      <c r="A177" s="63" t="s">
        <v>329</v>
      </c>
      <c r="B177" s="63" t="s">
        <v>330</v>
      </c>
      <c r="C177" s="36">
        <v>4301030895</v>
      </c>
      <c r="D177" s="861">
        <v>4607091387667</v>
      </c>
      <c r="E177" s="861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134</v>
      </c>
      <c r="L177" s="37" t="s">
        <v>45</v>
      </c>
      <c r="M177" s="38" t="s">
        <v>133</v>
      </c>
      <c r="N177" s="38"/>
      <c r="O177" s="37">
        <v>40</v>
      </c>
      <c r="P177" s="9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863"/>
      <c r="R177" s="863"/>
      <c r="S177" s="863"/>
      <c r="T177" s="86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331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332</v>
      </c>
      <c r="B178" s="63" t="s">
        <v>333</v>
      </c>
      <c r="C178" s="36">
        <v>4301030961</v>
      </c>
      <c r="D178" s="861">
        <v>4607091387636</v>
      </c>
      <c r="E178" s="861"/>
      <c r="F178" s="62">
        <v>0.7</v>
      </c>
      <c r="G178" s="37">
        <v>6</v>
      </c>
      <c r="H178" s="62">
        <v>4.2</v>
      </c>
      <c r="I178" s="62">
        <v>4.5</v>
      </c>
      <c r="J178" s="37">
        <v>132</v>
      </c>
      <c r="K178" s="37" t="s">
        <v>89</v>
      </c>
      <c r="L178" s="37" t="s">
        <v>45</v>
      </c>
      <c r="M178" s="38" t="s">
        <v>82</v>
      </c>
      <c r="N178" s="38"/>
      <c r="O178" s="37">
        <v>40</v>
      </c>
      <c r="P178" s="9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863"/>
      <c r="R178" s="863"/>
      <c r="S178" s="863"/>
      <c r="T178" s="86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58" t="s">
        <v>334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16.5" customHeight="1" x14ac:dyDescent="0.25">
      <c r="A179" s="63" t="s">
        <v>335</v>
      </c>
      <c r="B179" s="63" t="s">
        <v>336</v>
      </c>
      <c r="C179" s="36">
        <v>4301030963</v>
      </c>
      <c r="D179" s="861">
        <v>4607091382426</v>
      </c>
      <c r="E179" s="861"/>
      <c r="F179" s="62">
        <v>0.9</v>
      </c>
      <c r="G179" s="37">
        <v>10</v>
      </c>
      <c r="H179" s="62">
        <v>9</v>
      </c>
      <c r="I179" s="62">
        <v>9.6300000000000008</v>
      </c>
      <c r="J179" s="37">
        <v>56</v>
      </c>
      <c r="K179" s="37" t="s">
        <v>134</v>
      </c>
      <c r="L179" s="37" t="s">
        <v>45</v>
      </c>
      <c r="M179" s="38" t="s">
        <v>82</v>
      </c>
      <c r="N179" s="38"/>
      <c r="O179" s="37">
        <v>40</v>
      </c>
      <c r="P179" s="9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863"/>
      <c r="R179" s="863"/>
      <c r="S179" s="863"/>
      <c r="T179" s="864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IFERROR(IF(Y179=0,"",ROUNDUP(Y179/H179,0)*0.02175),"")</f>
        <v/>
      </c>
      <c r="AA179" s="68" t="s">
        <v>45</v>
      </c>
      <c r="AB179" s="69" t="s">
        <v>45</v>
      </c>
      <c r="AC179" s="260" t="s">
        <v>337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338</v>
      </c>
      <c r="B180" s="63" t="s">
        <v>339</v>
      </c>
      <c r="C180" s="36">
        <v>4301030962</v>
      </c>
      <c r="D180" s="861">
        <v>4607091386547</v>
      </c>
      <c r="E180" s="861"/>
      <c r="F180" s="62">
        <v>0.35</v>
      </c>
      <c r="G180" s="37">
        <v>8</v>
      </c>
      <c r="H180" s="62">
        <v>2.8</v>
      </c>
      <c r="I180" s="62">
        <v>2.94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9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863"/>
      <c r="R180" s="863"/>
      <c r="S180" s="863"/>
      <c r="T180" s="86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334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340</v>
      </c>
      <c r="B181" s="63" t="s">
        <v>341</v>
      </c>
      <c r="C181" s="36">
        <v>4301030964</v>
      </c>
      <c r="D181" s="861">
        <v>4607091382464</v>
      </c>
      <c r="E181" s="861"/>
      <c r="F181" s="62">
        <v>0.35</v>
      </c>
      <c r="G181" s="37">
        <v>8</v>
      </c>
      <c r="H181" s="62">
        <v>2.8</v>
      </c>
      <c r="I181" s="62">
        <v>2.964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9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863"/>
      <c r="R181" s="863"/>
      <c r="S181" s="863"/>
      <c r="T181" s="86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4" t="s">
        <v>337</v>
      </c>
      <c r="AG181" s="78"/>
      <c r="AJ181" s="84" t="s">
        <v>45</v>
      </c>
      <c r="AK181" s="84">
        <v>0</v>
      </c>
      <c r="BB181" s="26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868"/>
      <c r="B182" s="868"/>
      <c r="C182" s="868"/>
      <c r="D182" s="868"/>
      <c r="E182" s="868"/>
      <c r="F182" s="868"/>
      <c r="G182" s="868"/>
      <c r="H182" s="868"/>
      <c r="I182" s="868"/>
      <c r="J182" s="868"/>
      <c r="K182" s="868"/>
      <c r="L182" s="868"/>
      <c r="M182" s="868"/>
      <c r="N182" s="868"/>
      <c r="O182" s="869"/>
      <c r="P182" s="865" t="s">
        <v>40</v>
      </c>
      <c r="Q182" s="866"/>
      <c r="R182" s="866"/>
      <c r="S182" s="866"/>
      <c r="T182" s="866"/>
      <c r="U182" s="866"/>
      <c r="V182" s="867"/>
      <c r="W182" s="42" t="s">
        <v>39</v>
      </c>
      <c r="X182" s="43">
        <f>IFERROR(X177/H177,"0")+IFERROR(X178/H178,"0")+IFERROR(X179/H179,"0")+IFERROR(X180/H180,"0")+IFERROR(X181/H181,"0")</f>
        <v>0</v>
      </c>
      <c r="Y182" s="43">
        <f>IFERROR(Y177/H177,"0")+IFERROR(Y178/H178,"0")+IFERROR(Y179/H179,"0")+IFERROR(Y180/H180,"0")+IFERROR(Y181/H181,"0")</f>
        <v>0</v>
      </c>
      <c r="Z182" s="43">
        <f>IFERROR(IF(Z177="",0,Z177),"0")+IFERROR(IF(Z178="",0,Z178),"0")+IFERROR(IF(Z179="",0,Z179),"0")+IFERROR(IF(Z180="",0,Z180),"0")+IFERROR(IF(Z181="",0,Z181),"0")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868"/>
      <c r="B183" s="868"/>
      <c r="C183" s="868"/>
      <c r="D183" s="868"/>
      <c r="E183" s="868"/>
      <c r="F183" s="868"/>
      <c r="G183" s="868"/>
      <c r="H183" s="868"/>
      <c r="I183" s="868"/>
      <c r="J183" s="868"/>
      <c r="K183" s="868"/>
      <c r="L183" s="868"/>
      <c r="M183" s="868"/>
      <c r="N183" s="868"/>
      <c r="O183" s="869"/>
      <c r="P183" s="865" t="s">
        <v>40</v>
      </c>
      <c r="Q183" s="866"/>
      <c r="R183" s="866"/>
      <c r="S183" s="866"/>
      <c r="T183" s="866"/>
      <c r="U183" s="866"/>
      <c r="V183" s="867"/>
      <c r="W183" s="42" t="s">
        <v>0</v>
      </c>
      <c r="X183" s="43">
        <f>IFERROR(SUM(X177:X181),"0")</f>
        <v>0</v>
      </c>
      <c r="Y183" s="43">
        <f>IFERROR(SUM(Y177:Y181),"0")</f>
        <v>0</v>
      </c>
      <c r="Z183" s="42"/>
      <c r="AA183" s="67"/>
      <c r="AB183" s="67"/>
      <c r="AC183" s="67"/>
    </row>
    <row r="184" spans="1:68" ht="14.25" customHeight="1" x14ac:dyDescent="0.25">
      <c r="A184" s="860" t="s">
        <v>84</v>
      </c>
      <c r="B184" s="860"/>
      <c r="C184" s="860"/>
      <c r="D184" s="860"/>
      <c r="E184" s="860"/>
      <c r="F184" s="860"/>
      <c r="G184" s="860"/>
      <c r="H184" s="860"/>
      <c r="I184" s="860"/>
      <c r="J184" s="860"/>
      <c r="K184" s="860"/>
      <c r="L184" s="860"/>
      <c r="M184" s="860"/>
      <c r="N184" s="860"/>
      <c r="O184" s="860"/>
      <c r="P184" s="860"/>
      <c r="Q184" s="860"/>
      <c r="R184" s="860"/>
      <c r="S184" s="860"/>
      <c r="T184" s="860"/>
      <c r="U184" s="860"/>
      <c r="V184" s="860"/>
      <c r="W184" s="860"/>
      <c r="X184" s="860"/>
      <c r="Y184" s="860"/>
      <c r="Z184" s="860"/>
      <c r="AA184" s="66"/>
      <c r="AB184" s="66"/>
      <c r="AC184" s="80"/>
    </row>
    <row r="185" spans="1:68" ht="16.5" customHeight="1" x14ac:dyDescent="0.25">
      <c r="A185" s="63" t="s">
        <v>342</v>
      </c>
      <c r="B185" s="63" t="s">
        <v>343</v>
      </c>
      <c r="C185" s="36">
        <v>4301051653</v>
      </c>
      <c r="D185" s="861">
        <v>4607091386264</v>
      </c>
      <c r="E185" s="861"/>
      <c r="F185" s="62">
        <v>0.5</v>
      </c>
      <c r="G185" s="37">
        <v>6</v>
      </c>
      <c r="H185" s="62">
        <v>3</v>
      </c>
      <c r="I185" s="62">
        <v>3.258</v>
      </c>
      <c r="J185" s="37">
        <v>182</v>
      </c>
      <c r="K185" s="37" t="s">
        <v>195</v>
      </c>
      <c r="L185" s="37" t="s">
        <v>45</v>
      </c>
      <c r="M185" s="38" t="s">
        <v>88</v>
      </c>
      <c r="N185" s="38"/>
      <c r="O185" s="37">
        <v>31</v>
      </c>
      <c r="P185" s="9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863"/>
      <c r="R185" s="863"/>
      <c r="S185" s="863"/>
      <c r="T185" s="864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IFERROR(IF(Y185=0,"",ROUNDUP(Y185/H185,0)*0.00651),"")</f>
        <v/>
      </c>
      <c r="AA185" s="68" t="s">
        <v>45</v>
      </c>
      <c r="AB185" s="69" t="s">
        <v>45</v>
      </c>
      <c r="AC185" s="266" t="s">
        <v>344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345</v>
      </c>
      <c r="B186" s="63" t="s">
        <v>346</v>
      </c>
      <c r="C186" s="36">
        <v>4301051313</v>
      </c>
      <c r="D186" s="861">
        <v>4607091385427</v>
      </c>
      <c r="E186" s="861"/>
      <c r="F186" s="62">
        <v>0.5</v>
      </c>
      <c r="G186" s="37">
        <v>6</v>
      </c>
      <c r="H186" s="62">
        <v>3</v>
      </c>
      <c r="I186" s="62">
        <v>3.2719999999999998</v>
      </c>
      <c r="J186" s="37">
        <v>156</v>
      </c>
      <c r="K186" s="37" t="s">
        <v>89</v>
      </c>
      <c r="L186" s="37" t="s">
        <v>45</v>
      </c>
      <c r="M186" s="38" t="s">
        <v>82</v>
      </c>
      <c r="N186" s="38"/>
      <c r="O186" s="37">
        <v>40</v>
      </c>
      <c r="P186" s="9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863"/>
      <c r="R186" s="863"/>
      <c r="S186" s="863"/>
      <c r="T186" s="86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347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868"/>
      <c r="B187" s="868"/>
      <c r="C187" s="868"/>
      <c r="D187" s="868"/>
      <c r="E187" s="868"/>
      <c r="F187" s="868"/>
      <c r="G187" s="868"/>
      <c r="H187" s="868"/>
      <c r="I187" s="868"/>
      <c r="J187" s="868"/>
      <c r="K187" s="868"/>
      <c r="L187" s="868"/>
      <c r="M187" s="868"/>
      <c r="N187" s="868"/>
      <c r="O187" s="869"/>
      <c r="P187" s="865" t="s">
        <v>40</v>
      </c>
      <c r="Q187" s="866"/>
      <c r="R187" s="866"/>
      <c r="S187" s="866"/>
      <c r="T187" s="866"/>
      <c r="U187" s="866"/>
      <c r="V187" s="867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868"/>
      <c r="B188" s="868"/>
      <c r="C188" s="868"/>
      <c r="D188" s="868"/>
      <c r="E188" s="868"/>
      <c r="F188" s="868"/>
      <c r="G188" s="868"/>
      <c r="H188" s="868"/>
      <c r="I188" s="868"/>
      <c r="J188" s="868"/>
      <c r="K188" s="868"/>
      <c r="L188" s="868"/>
      <c r="M188" s="868"/>
      <c r="N188" s="868"/>
      <c r="O188" s="869"/>
      <c r="P188" s="865" t="s">
        <v>40</v>
      </c>
      <c r="Q188" s="866"/>
      <c r="R188" s="866"/>
      <c r="S188" s="866"/>
      <c r="T188" s="866"/>
      <c r="U188" s="866"/>
      <c r="V188" s="867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27.75" customHeight="1" x14ac:dyDescent="0.2">
      <c r="A189" s="858" t="s">
        <v>348</v>
      </c>
      <c r="B189" s="858"/>
      <c r="C189" s="858"/>
      <c r="D189" s="858"/>
      <c r="E189" s="858"/>
      <c r="F189" s="858"/>
      <c r="G189" s="858"/>
      <c r="H189" s="858"/>
      <c r="I189" s="858"/>
      <c r="J189" s="858"/>
      <c r="K189" s="858"/>
      <c r="L189" s="858"/>
      <c r="M189" s="858"/>
      <c r="N189" s="858"/>
      <c r="O189" s="858"/>
      <c r="P189" s="858"/>
      <c r="Q189" s="858"/>
      <c r="R189" s="858"/>
      <c r="S189" s="858"/>
      <c r="T189" s="858"/>
      <c r="U189" s="858"/>
      <c r="V189" s="858"/>
      <c r="W189" s="858"/>
      <c r="X189" s="858"/>
      <c r="Y189" s="858"/>
      <c r="Z189" s="858"/>
      <c r="AA189" s="54"/>
      <c r="AB189" s="54"/>
      <c r="AC189" s="54"/>
    </row>
    <row r="190" spans="1:68" ht="16.5" customHeight="1" x14ac:dyDescent="0.25">
      <c r="A190" s="859" t="s">
        <v>349</v>
      </c>
      <c r="B190" s="859"/>
      <c r="C190" s="859"/>
      <c r="D190" s="859"/>
      <c r="E190" s="859"/>
      <c r="F190" s="859"/>
      <c r="G190" s="859"/>
      <c r="H190" s="859"/>
      <c r="I190" s="859"/>
      <c r="J190" s="859"/>
      <c r="K190" s="859"/>
      <c r="L190" s="859"/>
      <c r="M190" s="859"/>
      <c r="N190" s="859"/>
      <c r="O190" s="859"/>
      <c r="P190" s="859"/>
      <c r="Q190" s="859"/>
      <c r="R190" s="859"/>
      <c r="S190" s="859"/>
      <c r="T190" s="859"/>
      <c r="U190" s="859"/>
      <c r="V190" s="859"/>
      <c r="W190" s="859"/>
      <c r="X190" s="859"/>
      <c r="Y190" s="859"/>
      <c r="Z190" s="859"/>
      <c r="AA190" s="65"/>
      <c r="AB190" s="65"/>
      <c r="AC190" s="79"/>
    </row>
    <row r="191" spans="1:68" ht="14.25" customHeight="1" x14ac:dyDescent="0.25">
      <c r="A191" s="860" t="s">
        <v>184</v>
      </c>
      <c r="B191" s="860"/>
      <c r="C191" s="860"/>
      <c r="D191" s="860"/>
      <c r="E191" s="860"/>
      <c r="F191" s="860"/>
      <c r="G191" s="860"/>
      <c r="H191" s="860"/>
      <c r="I191" s="860"/>
      <c r="J191" s="860"/>
      <c r="K191" s="860"/>
      <c r="L191" s="860"/>
      <c r="M191" s="860"/>
      <c r="N191" s="860"/>
      <c r="O191" s="860"/>
      <c r="P191" s="860"/>
      <c r="Q191" s="860"/>
      <c r="R191" s="860"/>
      <c r="S191" s="860"/>
      <c r="T191" s="860"/>
      <c r="U191" s="860"/>
      <c r="V191" s="860"/>
      <c r="W191" s="860"/>
      <c r="X191" s="860"/>
      <c r="Y191" s="860"/>
      <c r="Z191" s="860"/>
      <c r="AA191" s="66"/>
      <c r="AB191" s="66"/>
      <c r="AC191" s="80"/>
    </row>
    <row r="192" spans="1:68" ht="27" customHeight="1" x14ac:dyDescent="0.25">
      <c r="A192" s="63" t="s">
        <v>350</v>
      </c>
      <c r="B192" s="63" t="s">
        <v>351</v>
      </c>
      <c r="C192" s="36">
        <v>4301020323</v>
      </c>
      <c r="D192" s="861">
        <v>4680115886223</v>
      </c>
      <c r="E192" s="861"/>
      <c r="F192" s="62">
        <v>0.33</v>
      </c>
      <c r="G192" s="37">
        <v>6</v>
      </c>
      <c r="H192" s="62">
        <v>1.98</v>
      </c>
      <c r="I192" s="62">
        <v>2.08</v>
      </c>
      <c r="J192" s="37">
        <v>234</v>
      </c>
      <c r="K192" s="37" t="s">
        <v>83</v>
      </c>
      <c r="L192" s="37" t="s">
        <v>45</v>
      </c>
      <c r="M192" s="38" t="s">
        <v>82</v>
      </c>
      <c r="N192" s="38"/>
      <c r="O192" s="37">
        <v>40</v>
      </c>
      <c r="P192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2" s="863"/>
      <c r="R192" s="863"/>
      <c r="S192" s="863"/>
      <c r="T192" s="864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IFERROR(IF(Y192=0,"",ROUNDUP(Y192/H192,0)*0.00502),"")</f>
        <v/>
      </c>
      <c r="AA192" s="68" t="s">
        <v>45</v>
      </c>
      <c r="AB192" s="69" t="s">
        <v>45</v>
      </c>
      <c r="AC192" s="270" t="s">
        <v>352</v>
      </c>
      <c r="AG192" s="78"/>
      <c r="AJ192" s="84" t="s">
        <v>45</v>
      </c>
      <c r="AK192" s="84">
        <v>0</v>
      </c>
      <c r="BB192" s="27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868"/>
      <c r="B193" s="868"/>
      <c r="C193" s="868"/>
      <c r="D193" s="868"/>
      <c r="E193" s="868"/>
      <c r="F193" s="868"/>
      <c r="G193" s="868"/>
      <c r="H193" s="868"/>
      <c r="I193" s="868"/>
      <c r="J193" s="868"/>
      <c r="K193" s="868"/>
      <c r="L193" s="868"/>
      <c r="M193" s="868"/>
      <c r="N193" s="868"/>
      <c r="O193" s="869"/>
      <c r="P193" s="865" t="s">
        <v>40</v>
      </c>
      <c r="Q193" s="866"/>
      <c r="R193" s="866"/>
      <c r="S193" s="866"/>
      <c r="T193" s="866"/>
      <c r="U193" s="866"/>
      <c r="V193" s="867"/>
      <c r="W193" s="42" t="s">
        <v>39</v>
      </c>
      <c r="X193" s="43">
        <f>IFERROR(X192/H192,"0")</f>
        <v>0</v>
      </c>
      <c r="Y193" s="43">
        <f>IFERROR(Y192/H192,"0")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868"/>
      <c r="B194" s="868"/>
      <c r="C194" s="868"/>
      <c r="D194" s="868"/>
      <c r="E194" s="868"/>
      <c r="F194" s="868"/>
      <c r="G194" s="868"/>
      <c r="H194" s="868"/>
      <c r="I194" s="868"/>
      <c r="J194" s="868"/>
      <c r="K194" s="868"/>
      <c r="L194" s="868"/>
      <c r="M194" s="868"/>
      <c r="N194" s="868"/>
      <c r="O194" s="869"/>
      <c r="P194" s="865" t="s">
        <v>40</v>
      </c>
      <c r="Q194" s="866"/>
      <c r="R194" s="866"/>
      <c r="S194" s="866"/>
      <c r="T194" s="866"/>
      <c r="U194" s="866"/>
      <c r="V194" s="867"/>
      <c r="W194" s="42" t="s">
        <v>0</v>
      </c>
      <c r="X194" s="43">
        <f>IFERROR(SUM(X192:X192),"0")</f>
        <v>0</v>
      </c>
      <c r="Y194" s="43">
        <f>IFERROR(SUM(Y192:Y192),"0")</f>
        <v>0</v>
      </c>
      <c r="Z194" s="42"/>
      <c r="AA194" s="67"/>
      <c r="AB194" s="67"/>
      <c r="AC194" s="67"/>
    </row>
    <row r="195" spans="1:68" ht="14.25" customHeight="1" x14ac:dyDescent="0.25">
      <c r="A195" s="860" t="s">
        <v>78</v>
      </c>
      <c r="B195" s="860"/>
      <c r="C195" s="860"/>
      <c r="D195" s="860"/>
      <c r="E195" s="860"/>
      <c r="F195" s="860"/>
      <c r="G195" s="860"/>
      <c r="H195" s="860"/>
      <c r="I195" s="860"/>
      <c r="J195" s="860"/>
      <c r="K195" s="860"/>
      <c r="L195" s="860"/>
      <c r="M195" s="860"/>
      <c r="N195" s="860"/>
      <c r="O195" s="860"/>
      <c r="P195" s="860"/>
      <c r="Q195" s="860"/>
      <c r="R195" s="860"/>
      <c r="S195" s="860"/>
      <c r="T195" s="860"/>
      <c r="U195" s="860"/>
      <c r="V195" s="860"/>
      <c r="W195" s="860"/>
      <c r="X195" s="860"/>
      <c r="Y195" s="860"/>
      <c r="Z195" s="860"/>
      <c r="AA195" s="66"/>
      <c r="AB195" s="66"/>
      <c r="AC195" s="80"/>
    </row>
    <row r="196" spans="1:68" ht="27" customHeight="1" x14ac:dyDescent="0.25">
      <c r="A196" s="63" t="s">
        <v>353</v>
      </c>
      <c r="B196" s="63" t="s">
        <v>354</v>
      </c>
      <c r="C196" s="36">
        <v>4301031191</v>
      </c>
      <c r="D196" s="861">
        <v>4680115880993</v>
      </c>
      <c r="E196" s="861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89</v>
      </c>
      <c r="L196" s="37" t="s">
        <v>45</v>
      </c>
      <c r="M196" s="38" t="s">
        <v>82</v>
      </c>
      <c r="N196" s="38"/>
      <c r="O196" s="37">
        <v>40</v>
      </c>
      <c r="P196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863"/>
      <c r="R196" s="863"/>
      <c r="S196" s="863"/>
      <c r="T196" s="86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36">IFERROR(IF(X196="",0,CEILING((X196/$H196),1)*$H196),"")</f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355</v>
      </c>
      <c r="AG196" s="78"/>
      <c r="AJ196" s="84" t="s">
        <v>45</v>
      </c>
      <c r="AK196" s="84">
        <v>0</v>
      </c>
      <c r="BB196" s="273" t="s">
        <v>66</v>
      </c>
      <c r="BM196" s="78">
        <f t="shared" ref="BM196:BM203" si="37">IFERROR(X196*I196/H196,"0")</f>
        <v>0</v>
      </c>
      <c r="BN196" s="78">
        <f t="shared" ref="BN196:BN203" si="38">IFERROR(Y196*I196/H196,"0")</f>
        <v>0</v>
      </c>
      <c r="BO196" s="78">
        <f t="shared" ref="BO196:BO203" si="39">IFERROR(1/J196*(X196/H196),"0")</f>
        <v>0</v>
      </c>
      <c r="BP196" s="78">
        <f t="shared" ref="BP196:BP203" si="40">IFERROR(1/J196*(Y196/H196),"0")</f>
        <v>0</v>
      </c>
    </row>
    <row r="197" spans="1:68" ht="27" customHeight="1" x14ac:dyDescent="0.25">
      <c r="A197" s="63" t="s">
        <v>356</v>
      </c>
      <c r="B197" s="63" t="s">
        <v>357</v>
      </c>
      <c r="C197" s="36">
        <v>4301031204</v>
      </c>
      <c r="D197" s="861">
        <v>4680115881761</v>
      </c>
      <c r="E197" s="861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89</v>
      </c>
      <c r="L197" s="37" t="s">
        <v>45</v>
      </c>
      <c r="M197" s="38" t="s">
        <v>82</v>
      </c>
      <c r="N197" s="38"/>
      <c r="O197" s="37">
        <v>40</v>
      </c>
      <c r="P197" s="9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863"/>
      <c r="R197" s="863"/>
      <c r="S197" s="863"/>
      <c r="T197" s="86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358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359</v>
      </c>
      <c r="B198" s="63" t="s">
        <v>360</v>
      </c>
      <c r="C198" s="36">
        <v>4301031201</v>
      </c>
      <c r="D198" s="861">
        <v>4680115881563</v>
      </c>
      <c r="E198" s="861"/>
      <c r="F198" s="62">
        <v>0.7</v>
      </c>
      <c r="G198" s="37">
        <v>6</v>
      </c>
      <c r="H198" s="62">
        <v>4.2</v>
      </c>
      <c r="I198" s="62">
        <v>4.4000000000000004</v>
      </c>
      <c r="J198" s="37">
        <v>156</v>
      </c>
      <c r="K198" s="37" t="s">
        <v>89</v>
      </c>
      <c r="L198" s="37" t="s">
        <v>45</v>
      </c>
      <c r="M198" s="38" t="s">
        <v>82</v>
      </c>
      <c r="N198" s="38"/>
      <c r="O198" s="37">
        <v>40</v>
      </c>
      <c r="P198" s="9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863"/>
      <c r="R198" s="863"/>
      <c r="S198" s="863"/>
      <c r="T198" s="86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361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362</v>
      </c>
      <c r="B199" s="63" t="s">
        <v>363</v>
      </c>
      <c r="C199" s="36">
        <v>4301031199</v>
      </c>
      <c r="D199" s="861">
        <v>4680115880986</v>
      </c>
      <c r="E199" s="861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863"/>
      <c r="R199" s="863"/>
      <c r="S199" s="863"/>
      <c r="T199" s="86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355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364</v>
      </c>
      <c r="B200" s="63" t="s">
        <v>365</v>
      </c>
      <c r="C200" s="36">
        <v>4301031205</v>
      </c>
      <c r="D200" s="861">
        <v>4680115881785</v>
      </c>
      <c r="E200" s="861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863"/>
      <c r="R200" s="863"/>
      <c r="S200" s="863"/>
      <c r="T200" s="86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358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366</v>
      </c>
      <c r="B201" s="63" t="s">
        <v>367</v>
      </c>
      <c r="C201" s="36">
        <v>4301031202</v>
      </c>
      <c r="D201" s="861">
        <v>4680115881679</v>
      </c>
      <c r="E201" s="861"/>
      <c r="F201" s="62">
        <v>0.35</v>
      </c>
      <c r="G201" s="37">
        <v>6</v>
      </c>
      <c r="H201" s="62">
        <v>2.1</v>
      </c>
      <c r="I201" s="62">
        <v>2.2000000000000002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9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863"/>
      <c r="R201" s="863"/>
      <c r="S201" s="863"/>
      <c r="T201" s="86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361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368</v>
      </c>
      <c r="B202" s="63" t="s">
        <v>369</v>
      </c>
      <c r="C202" s="36">
        <v>4301031158</v>
      </c>
      <c r="D202" s="861">
        <v>4680115880191</v>
      </c>
      <c r="E202" s="861"/>
      <c r="F202" s="62">
        <v>0.4</v>
      </c>
      <c r="G202" s="37">
        <v>6</v>
      </c>
      <c r="H202" s="62">
        <v>2.4</v>
      </c>
      <c r="I202" s="62">
        <v>2.6</v>
      </c>
      <c r="J202" s="37">
        <v>156</v>
      </c>
      <c r="K202" s="37" t="s">
        <v>89</v>
      </c>
      <c r="L202" s="37" t="s">
        <v>45</v>
      </c>
      <c r="M202" s="38" t="s">
        <v>82</v>
      </c>
      <c r="N202" s="38"/>
      <c r="O202" s="37">
        <v>40</v>
      </c>
      <c r="P202" s="9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863"/>
      <c r="R202" s="863"/>
      <c r="S202" s="863"/>
      <c r="T202" s="86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IFERROR(IF(Y202=0,"",ROUNDUP(Y202/H202,0)*0.00753),"")</f>
        <v/>
      </c>
      <c r="AA202" s="68" t="s">
        <v>45</v>
      </c>
      <c r="AB202" s="69" t="s">
        <v>45</v>
      </c>
      <c r="AC202" s="284" t="s">
        <v>361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370</v>
      </c>
      <c r="B203" s="63" t="s">
        <v>371</v>
      </c>
      <c r="C203" s="36">
        <v>4301031245</v>
      </c>
      <c r="D203" s="861">
        <v>4680115883963</v>
      </c>
      <c r="E203" s="861"/>
      <c r="F203" s="62">
        <v>0.28000000000000003</v>
      </c>
      <c r="G203" s="37">
        <v>6</v>
      </c>
      <c r="H203" s="62">
        <v>1.68</v>
      </c>
      <c r="I203" s="62">
        <v>1.78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9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863"/>
      <c r="R203" s="863"/>
      <c r="S203" s="863"/>
      <c r="T203" s="86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372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x14ac:dyDescent="0.2">
      <c r="A204" s="868"/>
      <c r="B204" s="868"/>
      <c r="C204" s="868"/>
      <c r="D204" s="868"/>
      <c r="E204" s="868"/>
      <c r="F204" s="868"/>
      <c r="G204" s="868"/>
      <c r="H204" s="868"/>
      <c r="I204" s="868"/>
      <c r="J204" s="868"/>
      <c r="K204" s="868"/>
      <c r="L204" s="868"/>
      <c r="M204" s="868"/>
      <c r="N204" s="868"/>
      <c r="O204" s="869"/>
      <c r="P204" s="865" t="s">
        <v>40</v>
      </c>
      <c r="Q204" s="866"/>
      <c r="R204" s="866"/>
      <c r="S204" s="866"/>
      <c r="T204" s="866"/>
      <c r="U204" s="866"/>
      <c r="V204" s="867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868"/>
      <c r="B205" s="868"/>
      <c r="C205" s="868"/>
      <c r="D205" s="868"/>
      <c r="E205" s="868"/>
      <c r="F205" s="868"/>
      <c r="G205" s="868"/>
      <c r="H205" s="868"/>
      <c r="I205" s="868"/>
      <c r="J205" s="868"/>
      <c r="K205" s="868"/>
      <c r="L205" s="868"/>
      <c r="M205" s="868"/>
      <c r="N205" s="868"/>
      <c r="O205" s="869"/>
      <c r="P205" s="865" t="s">
        <v>40</v>
      </c>
      <c r="Q205" s="866"/>
      <c r="R205" s="866"/>
      <c r="S205" s="866"/>
      <c r="T205" s="866"/>
      <c r="U205" s="866"/>
      <c r="V205" s="867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6.5" customHeight="1" x14ac:dyDescent="0.25">
      <c r="A206" s="859" t="s">
        <v>373</v>
      </c>
      <c r="B206" s="859"/>
      <c r="C206" s="859"/>
      <c r="D206" s="859"/>
      <c r="E206" s="859"/>
      <c r="F206" s="859"/>
      <c r="G206" s="859"/>
      <c r="H206" s="859"/>
      <c r="I206" s="859"/>
      <c r="J206" s="859"/>
      <c r="K206" s="859"/>
      <c r="L206" s="859"/>
      <c r="M206" s="859"/>
      <c r="N206" s="859"/>
      <c r="O206" s="859"/>
      <c r="P206" s="859"/>
      <c r="Q206" s="859"/>
      <c r="R206" s="859"/>
      <c r="S206" s="859"/>
      <c r="T206" s="859"/>
      <c r="U206" s="859"/>
      <c r="V206" s="859"/>
      <c r="W206" s="859"/>
      <c r="X206" s="859"/>
      <c r="Y206" s="859"/>
      <c r="Z206" s="859"/>
      <c r="AA206" s="65"/>
      <c r="AB206" s="65"/>
      <c r="AC206" s="79"/>
    </row>
    <row r="207" spans="1:68" ht="14.25" customHeight="1" x14ac:dyDescent="0.25">
      <c r="A207" s="860" t="s">
        <v>129</v>
      </c>
      <c r="B207" s="860"/>
      <c r="C207" s="860"/>
      <c r="D207" s="860"/>
      <c r="E207" s="860"/>
      <c r="F207" s="860"/>
      <c r="G207" s="860"/>
      <c r="H207" s="860"/>
      <c r="I207" s="860"/>
      <c r="J207" s="860"/>
      <c r="K207" s="860"/>
      <c r="L207" s="860"/>
      <c r="M207" s="860"/>
      <c r="N207" s="860"/>
      <c r="O207" s="860"/>
      <c r="P207" s="860"/>
      <c r="Q207" s="860"/>
      <c r="R207" s="860"/>
      <c r="S207" s="860"/>
      <c r="T207" s="860"/>
      <c r="U207" s="860"/>
      <c r="V207" s="860"/>
      <c r="W207" s="860"/>
      <c r="X207" s="860"/>
      <c r="Y207" s="860"/>
      <c r="Z207" s="860"/>
      <c r="AA207" s="66"/>
      <c r="AB207" s="66"/>
      <c r="AC207" s="80"/>
    </row>
    <row r="208" spans="1:68" ht="16.5" customHeight="1" x14ac:dyDescent="0.25">
      <c r="A208" s="63" t="s">
        <v>374</v>
      </c>
      <c r="B208" s="63" t="s">
        <v>375</v>
      </c>
      <c r="C208" s="36">
        <v>4301011450</v>
      </c>
      <c r="D208" s="861">
        <v>4680115881402</v>
      </c>
      <c r="E208" s="861"/>
      <c r="F208" s="62">
        <v>1.35</v>
      </c>
      <c r="G208" s="37">
        <v>8</v>
      </c>
      <c r="H208" s="62">
        <v>10.8</v>
      </c>
      <c r="I208" s="62">
        <v>11.28</v>
      </c>
      <c r="J208" s="37">
        <v>56</v>
      </c>
      <c r="K208" s="37" t="s">
        <v>134</v>
      </c>
      <c r="L208" s="37" t="s">
        <v>45</v>
      </c>
      <c r="M208" s="38" t="s">
        <v>133</v>
      </c>
      <c r="N208" s="38"/>
      <c r="O208" s="37">
        <v>55</v>
      </c>
      <c r="P208" s="9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863"/>
      <c r="R208" s="863"/>
      <c r="S208" s="863"/>
      <c r="T208" s="864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IFERROR(IF(Y208=0,"",ROUNDUP(Y208/H208,0)*0.02175),"")</f>
        <v/>
      </c>
      <c r="AA208" s="68" t="s">
        <v>45</v>
      </c>
      <c r="AB208" s="69" t="s">
        <v>45</v>
      </c>
      <c r="AC208" s="288" t="s">
        <v>376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377</v>
      </c>
      <c r="B209" s="63" t="s">
        <v>378</v>
      </c>
      <c r="C209" s="36">
        <v>4301011767</v>
      </c>
      <c r="D209" s="861">
        <v>4680115881396</v>
      </c>
      <c r="E209" s="861"/>
      <c r="F209" s="62">
        <v>0.45</v>
      </c>
      <c r="G209" s="37">
        <v>6</v>
      </c>
      <c r="H209" s="62">
        <v>2.7</v>
      </c>
      <c r="I209" s="62">
        <v>2.9</v>
      </c>
      <c r="J209" s="37">
        <v>156</v>
      </c>
      <c r="K209" s="37" t="s">
        <v>89</v>
      </c>
      <c r="L209" s="37" t="s">
        <v>45</v>
      </c>
      <c r="M209" s="38" t="s">
        <v>82</v>
      </c>
      <c r="N209" s="38"/>
      <c r="O209" s="37">
        <v>55</v>
      </c>
      <c r="P209" s="9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863"/>
      <c r="R209" s="863"/>
      <c r="S209" s="863"/>
      <c r="T209" s="864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IFERROR(IF(Y209=0,"",ROUNDUP(Y209/H209,0)*0.00753),"")</f>
        <v/>
      </c>
      <c r="AA209" s="68" t="s">
        <v>45</v>
      </c>
      <c r="AB209" s="69" t="s">
        <v>45</v>
      </c>
      <c r="AC209" s="290" t="s">
        <v>379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x14ac:dyDescent="0.2">
      <c r="A210" s="868"/>
      <c r="B210" s="868"/>
      <c r="C210" s="868"/>
      <c r="D210" s="868"/>
      <c r="E210" s="868"/>
      <c r="F210" s="868"/>
      <c r="G210" s="868"/>
      <c r="H210" s="868"/>
      <c r="I210" s="868"/>
      <c r="J210" s="868"/>
      <c r="K210" s="868"/>
      <c r="L210" s="868"/>
      <c r="M210" s="868"/>
      <c r="N210" s="868"/>
      <c r="O210" s="869"/>
      <c r="P210" s="865" t="s">
        <v>40</v>
      </c>
      <c r="Q210" s="866"/>
      <c r="R210" s="866"/>
      <c r="S210" s="866"/>
      <c r="T210" s="866"/>
      <c r="U210" s="866"/>
      <c r="V210" s="867"/>
      <c r="W210" s="42" t="s">
        <v>39</v>
      </c>
      <c r="X210" s="43">
        <f>IFERROR(X208/H208,"0")+IFERROR(X209/H209,"0")</f>
        <v>0</v>
      </c>
      <c r="Y210" s="43">
        <f>IFERROR(Y208/H208,"0")+IFERROR(Y209/H209,"0")</f>
        <v>0</v>
      </c>
      <c r="Z210" s="43">
        <f>IFERROR(IF(Z208="",0,Z208),"0")+IFERROR(IF(Z209="",0,Z209),"0")</f>
        <v>0</v>
      </c>
      <c r="AA210" s="67"/>
      <c r="AB210" s="67"/>
      <c r="AC210" s="67"/>
    </row>
    <row r="211" spans="1:68" x14ac:dyDescent="0.2">
      <c r="A211" s="868"/>
      <c r="B211" s="868"/>
      <c r="C211" s="868"/>
      <c r="D211" s="868"/>
      <c r="E211" s="868"/>
      <c r="F211" s="868"/>
      <c r="G211" s="868"/>
      <c r="H211" s="868"/>
      <c r="I211" s="868"/>
      <c r="J211" s="868"/>
      <c r="K211" s="868"/>
      <c r="L211" s="868"/>
      <c r="M211" s="868"/>
      <c r="N211" s="868"/>
      <c r="O211" s="869"/>
      <c r="P211" s="865" t="s">
        <v>40</v>
      </c>
      <c r="Q211" s="866"/>
      <c r="R211" s="866"/>
      <c r="S211" s="866"/>
      <c r="T211" s="866"/>
      <c r="U211" s="866"/>
      <c r="V211" s="867"/>
      <c r="W211" s="42" t="s">
        <v>0</v>
      </c>
      <c r="X211" s="43">
        <f>IFERROR(SUM(X208:X209),"0")</f>
        <v>0</v>
      </c>
      <c r="Y211" s="43">
        <f>IFERROR(SUM(Y208:Y209),"0")</f>
        <v>0</v>
      </c>
      <c r="Z211" s="42"/>
      <c r="AA211" s="67"/>
      <c r="AB211" s="67"/>
      <c r="AC211" s="67"/>
    </row>
    <row r="212" spans="1:68" ht="14.25" customHeight="1" x14ac:dyDescent="0.25">
      <c r="A212" s="860" t="s">
        <v>184</v>
      </c>
      <c r="B212" s="860"/>
      <c r="C212" s="860"/>
      <c r="D212" s="860"/>
      <c r="E212" s="860"/>
      <c r="F212" s="860"/>
      <c r="G212" s="860"/>
      <c r="H212" s="860"/>
      <c r="I212" s="860"/>
      <c r="J212" s="860"/>
      <c r="K212" s="860"/>
      <c r="L212" s="860"/>
      <c r="M212" s="860"/>
      <c r="N212" s="860"/>
      <c r="O212" s="860"/>
      <c r="P212" s="860"/>
      <c r="Q212" s="860"/>
      <c r="R212" s="860"/>
      <c r="S212" s="860"/>
      <c r="T212" s="860"/>
      <c r="U212" s="860"/>
      <c r="V212" s="860"/>
      <c r="W212" s="860"/>
      <c r="X212" s="860"/>
      <c r="Y212" s="860"/>
      <c r="Z212" s="860"/>
      <c r="AA212" s="66"/>
      <c r="AB212" s="66"/>
      <c r="AC212" s="80"/>
    </row>
    <row r="213" spans="1:68" ht="16.5" customHeight="1" x14ac:dyDescent="0.25">
      <c r="A213" s="63" t="s">
        <v>380</v>
      </c>
      <c r="B213" s="63" t="s">
        <v>381</v>
      </c>
      <c r="C213" s="36">
        <v>4301020262</v>
      </c>
      <c r="D213" s="861">
        <v>4680115882935</v>
      </c>
      <c r="E213" s="861"/>
      <c r="F213" s="62">
        <v>1.35</v>
      </c>
      <c r="G213" s="37">
        <v>8</v>
      </c>
      <c r="H213" s="62">
        <v>10.8</v>
      </c>
      <c r="I213" s="62">
        <v>11.28</v>
      </c>
      <c r="J213" s="37">
        <v>56</v>
      </c>
      <c r="K213" s="37" t="s">
        <v>134</v>
      </c>
      <c r="L213" s="37" t="s">
        <v>45</v>
      </c>
      <c r="M213" s="38" t="s">
        <v>88</v>
      </c>
      <c r="N213" s="38"/>
      <c r="O213" s="37">
        <v>50</v>
      </c>
      <c r="P213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863"/>
      <c r="R213" s="863"/>
      <c r="S213" s="863"/>
      <c r="T213" s="864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IFERROR(IF(Y213=0,"",ROUNDUP(Y213/H213,0)*0.02175),"")</f>
        <v/>
      </c>
      <c r="AA213" s="68" t="s">
        <v>45</v>
      </c>
      <c r="AB213" s="69" t="s">
        <v>45</v>
      </c>
      <c r="AC213" s="292" t="s">
        <v>382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ht="16.5" customHeight="1" x14ac:dyDescent="0.25">
      <c r="A214" s="63" t="s">
        <v>383</v>
      </c>
      <c r="B214" s="63" t="s">
        <v>384</v>
      </c>
      <c r="C214" s="36">
        <v>4301020220</v>
      </c>
      <c r="D214" s="861">
        <v>4680115880764</v>
      </c>
      <c r="E214" s="861"/>
      <c r="F214" s="62">
        <v>0.35</v>
      </c>
      <c r="G214" s="37">
        <v>6</v>
      </c>
      <c r="H214" s="62">
        <v>2.1</v>
      </c>
      <c r="I214" s="62">
        <v>2.2799999999999998</v>
      </c>
      <c r="J214" s="37">
        <v>182</v>
      </c>
      <c r="K214" s="37" t="s">
        <v>195</v>
      </c>
      <c r="L214" s="37" t="s">
        <v>45</v>
      </c>
      <c r="M214" s="38" t="s">
        <v>133</v>
      </c>
      <c r="N214" s="38"/>
      <c r="O214" s="37">
        <v>50</v>
      </c>
      <c r="P214" s="9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863"/>
      <c r="R214" s="863"/>
      <c r="S214" s="863"/>
      <c r="T214" s="864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94" t="s">
        <v>382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x14ac:dyDescent="0.2">
      <c r="A215" s="868"/>
      <c r="B215" s="868"/>
      <c r="C215" s="868"/>
      <c r="D215" s="868"/>
      <c r="E215" s="868"/>
      <c r="F215" s="868"/>
      <c r="G215" s="868"/>
      <c r="H215" s="868"/>
      <c r="I215" s="868"/>
      <c r="J215" s="868"/>
      <c r="K215" s="868"/>
      <c r="L215" s="868"/>
      <c r="M215" s="868"/>
      <c r="N215" s="868"/>
      <c r="O215" s="869"/>
      <c r="P215" s="865" t="s">
        <v>40</v>
      </c>
      <c r="Q215" s="866"/>
      <c r="R215" s="866"/>
      <c r="S215" s="866"/>
      <c r="T215" s="866"/>
      <c r="U215" s="866"/>
      <c r="V215" s="867"/>
      <c r="W215" s="42" t="s">
        <v>39</v>
      </c>
      <c r="X215" s="43">
        <f>IFERROR(X213/H213,"0")+IFERROR(X214/H214,"0")</f>
        <v>0</v>
      </c>
      <c r="Y215" s="43">
        <f>IFERROR(Y213/H213,"0")+IFERROR(Y214/H214,"0")</f>
        <v>0</v>
      </c>
      <c r="Z215" s="43">
        <f>IFERROR(IF(Z213="",0,Z213),"0")+IFERROR(IF(Z214="",0,Z214),"0")</f>
        <v>0</v>
      </c>
      <c r="AA215" s="67"/>
      <c r="AB215" s="67"/>
      <c r="AC215" s="67"/>
    </row>
    <row r="216" spans="1:68" x14ac:dyDescent="0.2">
      <c r="A216" s="868"/>
      <c r="B216" s="868"/>
      <c r="C216" s="868"/>
      <c r="D216" s="868"/>
      <c r="E216" s="868"/>
      <c r="F216" s="868"/>
      <c r="G216" s="868"/>
      <c r="H216" s="868"/>
      <c r="I216" s="868"/>
      <c r="J216" s="868"/>
      <c r="K216" s="868"/>
      <c r="L216" s="868"/>
      <c r="M216" s="868"/>
      <c r="N216" s="868"/>
      <c r="O216" s="869"/>
      <c r="P216" s="865" t="s">
        <v>40</v>
      </c>
      <c r="Q216" s="866"/>
      <c r="R216" s="866"/>
      <c r="S216" s="866"/>
      <c r="T216" s="866"/>
      <c r="U216" s="866"/>
      <c r="V216" s="867"/>
      <c r="W216" s="42" t="s">
        <v>0</v>
      </c>
      <c r="X216" s="43">
        <f>IFERROR(SUM(X213:X214),"0")</f>
        <v>0</v>
      </c>
      <c r="Y216" s="43">
        <f>IFERROR(SUM(Y213:Y214),"0")</f>
        <v>0</v>
      </c>
      <c r="Z216" s="42"/>
      <c r="AA216" s="67"/>
      <c r="AB216" s="67"/>
      <c r="AC216" s="67"/>
    </row>
    <row r="217" spans="1:68" ht="14.25" customHeight="1" x14ac:dyDescent="0.25">
      <c r="A217" s="860" t="s">
        <v>78</v>
      </c>
      <c r="B217" s="860"/>
      <c r="C217" s="860"/>
      <c r="D217" s="860"/>
      <c r="E217" s="860"/>
      <c r="F217" s="860"/>
      <c r="G217" s="860"/>
      <c r="H217" s="860"/>
      <c r="I217" s="860"/>
      <c r="J217" s="860"/>
      <c r="K217" s="860"/>
      <c r="L217" s="860"/>
      <c r="M217" s="860"/>
      <c r="N217" s="860"/>
      <c r="O217" s="860"/>
      <c r="P217" s="860"/>
      <c r="Q217" s="860"/>
      <c r="R217" s="860"/>
      <c r="S217" s="860"/>
      <c r="T217" s="860"/>
      <c r="U217" s="860"/>
      <c r="V217" s="860"/>
      <c r="W217" s="860"/>
      <c r="X217" s="860"/>
      <c r="Y217" s="860"/>
      <c r="Z217" s="860"/>
      <c r="AA217" s="66"/>
      <c r="AB217" s="66"/>
      <c r="AC217" s="80"/>
    </row>
    <row r="218" spans="1:68" ht="27" customHeight="1" x14ac:dyDescent="0.25">
      <c r="A218" s="63" t="s">
        <v>385</v>
      </c>
      <c r="B218" s="63" t="s">
        <v>386</v>
      </c>
      <c r="C218" s="36">
        <v>4301031224</v>
      </c>
      <c r="D218" s="861">
        <v>4680115882683</v>
      </c>
      <c r="E218" s="861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89</v>
      </c>
      <c r="L218" s="37" t="s">
        <v>45</v>
      </c>
      <c r="M218" s="38" t="s">
        <v>82</v>
      </c>
      <c r="N218" s="38"/>
      <c r="O218" s="37">
        <v>40</v>
      </c>
      <c r="P218" s="9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863"/>
      <c r="R218" s="863"/>
      <c r="S218" s="863"/>
      <c r="T218" s="86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ref="Y218:Y225" si="41">IFERROR(IF(X218="",0,CEILING((X218/$H218),1)*$H218),"")</f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387</v>
      </c>
      <c r="AG218" s="78"/>
      <c r="AJ218" s="84" t="s">
        <v>45</v>
      </c>
      <c r="AK218" s="84">
        <v>0</v>
      </c>
      <c r="BB218" s="297" t="s">
        <v>66</v>
      </c>
      <c r="BM218" s="78">
        <f t="shared" ref="BM218:BM225" si="42">IFERROR(X218*I218/H218,"0")</f>
        <v>0</v>
      </c>
      <c r="BN218" s="78">
        <f t="shared" ref="BN218:BN225" si="43">IFERROR(Y218*I218/H218,"0")</f>
        <v>0</v>
      </c>
      <c r="BO218" s="78">
        <f t="shared" ref="BO218:BO225" si="44">IFERROR(1/J218*(X218/H218),"0")</f>
        <v>0</v>
      </c>
      <c r="BP218" s="78">
        <f t="shared" ref="BP218:BP225" si="45">IFERROR(1/J218*(Y218/H218),"0")</f>
        <v>0</v>
      </c>
    </row>
    <row r="219" spans="1:68" ht="27" customHeight="1" x14ac:dyDescent="0.25">
      <c r="A219" s="63" t="s">
        <v>388</v>
      </c>
      <c r="B219" s="63" t="s">
        <v>389</v>
      </c>
      <c r="C219" s="36">
        <v>4301031230</v>
      </c>
      <c r="D219" s="861">
        <v>4680115882690</v>
      </c>
      <c r="E219" s="861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9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863"/>
      <c r="R219" s="863"/>
      <c r="S219" s="863"/>
      <c r="T219" s="86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390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391</v>
      </c>
      <c r="B220" s="63" t="s">
        <v>392</v>
      </c>
      <c r="C220" s="36">
        <v>4301031220</v>
      </c>
      <c r="D220" s="861">
        <v>4680115882669</v>
      </c>
      <c r="E220" s="861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9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863"/>
      <c r="R220" s="863"/>
      <c r="S220" s="863"/>
      <c r="T220" s="86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393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394</v>
      </c>
      <c r="B221" s="63" t="s">
        <v>395</v>
      </c>
      <c r="C221" s="36">
        <v>4301031221</v>
      </c>
      <c r="D221" s="861">
        <v>4680115882676</v>
      </c>
      <c r="E221" s="861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89</v>
      </c>
      <c r="L221" s="37" t="s">
        <v>45</v>
      </c>
      <c r="M221" s="38" t="s">
        <v>82</v>
      </c>
      <c r="N221" s="38"/>
      <c r="O221" s="37">
        <v>40</v>
      </c>
      <c r="P22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863"/>
      <c r="R221" s="863"/>
      <c r="S221" s="863"/>
      <c r="T221" s="86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396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397</v>
      </c>
      <c r="B222" s="63" t="s">
        <v>398</v>
      </c>
      <c r="C222" s="36">
        <v>4301031223</v>
      </c>
      <c r="D222" s="861">
        <v>4680115884014</v>
      </c>
      <c r="E222" s="861"/>
      <c r="F222" s="62">
        <v>0.3</v>
      </c>
      <c r="G222" s="37">
        <v>6</v>
      </c>
      <c r="H222" s="62">
        <v>1.8</v>
      </c>
      <c r="I222" s="62">
        <v>1.93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863"/>
      <c r="R222" s="863"/>
      <c r="S222" s="863"/>
      <c r="T222" s="86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387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399</v>
      </c>
      <c r="B223" s="63" t="s">
        <v>400</v>
      </c>
      <c r="C223" s="36">
        <v>4301031222</v>
      </c>
      <c r="D223" s="861">
        <v>4680115884007</v>
      </c>
      <c r="E223" s="861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863"/>
      <c r="R223" s="863"/>
      <c r="S223" s="863"/>
      <c r="T223" s="86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390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401</v>
      </c>
      <c r="B224" s="63" t="s">
        <v>402</v>
      </c>
      <c r="C224" s="36">
        <v>4301031229</v>
      </c>
      <c r="D224" s="861">
        <v>4680115884038</v>
      </c>
      <c r="E224" s="861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863"/>
      <c r="R224" s="863"/>
      <c r="S224" s="863"/>
      <c r="T224" s="86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393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403</v>
      </c>
      <c r="B225" s="63" t="s">
        <v>404</v>
      </c>
      <c r="C225" s="36">
        <v>4301031225</v>
      </c>
      <c r="D225" s="861">
        <v>4680115884021</v>
      </c>
      <c r="E225" s="861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863"/>
      <c r="R225" s="863"/>
      <c r="S225" s="863"/>
      <c r="T225" s="86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396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x14ac:dyDescent="0.2">
      <c r="A226" s="868"/>
      <c r="B226" s="868"/>
      <c r="C226" s="868"/>
      <c r="D226" s="868"/>
      <c r="E226" s="868"/>
      <c r="F226" s="868"/>
      <c r="G226" s="868"/>
      <c r="H226" s="868"/>
      <c r="I226" s="868"/>
      <c r="J226" s="868"/>
      <c r="K226" s="868"/>
      <c r="L226" s="868"/>
      <c r="M226" s="868"/>
      <c r="N226" s="868"/>
      <c r="O226" s="869"/>
      <c r="P226" s="865" t="s">
        <v>40</v>
      </c>
      <c r="Q226" s="866"/>
      <c r="R226" s="866"/>
      <c r="S226" s="866"/>
      <c r="T226" s="866"/>
      <c r="U226" s="866"/>
      <c r="V226" s="867"/>
      <c r="W226" s="42" t="s">
        <v>39</v>
      </c>
      <c r="X226" s="43">
        <f>IFERROR(X218/H218,"0")+IFERROR(X219/H219,"0")+IFERROR(X220/H220,"0")+IFERROR(X221/H221,"0")+IFERROR(X222/H222,"0")+IFERROR(X223/H223,"0")+IFERROR(X224/H224,"0")+IFERROR(X225/H225,"0")</f>
        <v>0</v>
      </c>
      <c r="Y226" s="43">
        <f>IFERROR(Y218/H218,"0")+IFERROR(Y219/H219,"0")+IFERROR(Y220/H220,"0")+IFERROR(Y221/H221,"0")+IFERROR(Y222/H222,"0")+IFERROR(Y223/H223,"0")+IFERROR(Y224/H224,"0")+IFERROR(Y225/H225,"0")</f>
        <v>0</v>
      </c>
      <c r="Z226" s="4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868"/>
      <c r="B227" s="868"/>
      <c r="C227" s="868"/>
      <c r="D227" s="868"/>
      <c r="E227" s="868"/>
      <c r="F227" s="868"/>
      <c r="G227" s="868"/>
      <c r="H227" s="868"/>
      <c r="I227" s="868"/>
      <c r="J227" s="868"/>
      <c r="K227" s="868"/>
      <c r="L227" s="868"/>
      <c r="M227" s="868"/>
      <c r="N227" s="868"/>
      <c r="O227" s="869"/>
      <c r="P227" s="865" t="s">
        <v>40</v>
      </c>
      <c r="Q227" s="866"/>
      <c r="R227" s="866"/>
      <c r="S227" s="866"/>
      <c r="T227" s="866"/>
      <c r="U227" s="866"/>
      <c r="V227" s="867"/>
      <c r="W227" s="42" t="s">
        <v>0</v>
      </c>
      <c r="X227" s="43">
        <f>IFERROR(SUM(X218:X225),"0")</f>
        <v>0</v>
      </c>
      <c r="Y227" s="43">
        <f>IFERROR(SUM(Y218:Y225),"0")</f>
        <v>0</v>
      </c>
      <c r="Z227" s="42"/>
      <c r="AA227" s="67"/>
      <c r="AB227" s="67"/>
      <c r="AC227" s="67"/>
    </row>
    <row r="228" spans="1:68" ht="14.25" customHeight="1" x14ac:dyDescent="0.25">
      <c r="A228" s="860" t="s">
        <v>84</v>
      </c>
      <c r="B228" s="860"/>
      <c r="C228" s="860"/>
      <c r="D228" s="860"/>
      <c r="E228" s="860"/>
      <c r="F228" s="860"/>
      <c r="G228" s="860"/>
      <c r="H228" s="860"/>
      <c r="I228" s="860"/>
      <c r="J228" s="860"/>
      <c r="K228" s="860"/>
      <c r="L228" s="860"/>
      <c r="M228" s="860"/>
      <c r="N228" s="860"/>
      <c r="O228" s="860"/>
      <c r="P228" s="860"/>
      <c r="Q228" s="860"/>
      <c r="R228" s="860"/>
      <c r="S228" s="860"/>
      <c r="T228" s="860"/>
      <c r="U228" s="860"/>
      <c r="V228" s="860"/>
      <c r="W228" s="860"/>
      <c r="X228" s="860"/>
      <c r="Y228" s="860"/>
      <c r="Z228" s="860"/>
      <c r="AA228" s="66"/>
      <c r="AB228" s="66"/>
      <c r="AC228" s="80"/>
    </row>
    <row r="229" spans="1:68" ht="37.5" customHeight="1" x14ac:dyDescent="0.25">
      <c r="A229" s="63" t="s">
        <v>405</v>
      </c>
      <c r="B229" s="63" t="s">
        <v>406</v>
      </c>
      <c r="C229" s="36">
        <v>4301051408</v>
      </c>
      <c r="D229" s="861">
        <v>4680115881594</v>
      </c>
      <c r="E229" s="861"/>
      <c r="F229" s="62">
        <v>1.35</v>
      </c>
      <c r="G229" s="37">
        <v>6</v>
      </c>
      <c r="H229" s="62">
        <v>8.1</v>
      </c>
      <c r="I229" s="62">
        <v>8.6639999999999997</v>
      </c>
      <c r="J229" s="37">
        <v>56</v>
      </c>
      <c r="K229" s="37" t="s">
        <v>134</v>
      </c>
      <c r="L229" s="37" t="s">
        <v>45</v>
      </c>
      <c r="M229" s="38" t="s">
        <v>88</v>
      </c>
      <c r="N229" s="38"/>
      <c r="O229" s="37">
        <v>40</v>
      </c>
      <c r="P229" s="9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863"/>
      <c r="R229" s="863"/>
      <c r="S229" s="863"/>
      <c r="T229" s="86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9" si="46">IFERROR(IF(X229="",0,CEILING((X229/$H229),1)*$H229),"")</f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407</v>
      </c>
      <c r="AG229" s="78"/>
      <c r="AJ229" s="84" t="s">
        <v>45</v>
      </c>
      <c r="AK229" s="84">
        <v>0</v>
      </c>
      <c r="BB229" s="313" t="s">
        <v>66</v>
      </c>
      <c r="BM229" s="78">
        <f t="shared" ref="BM229:BM239" si="47">IFERROR(X229*I229/H229,"0")</f>
        <v>0</v>
      </c>
      <c r="BN229" s="78">
        <f t="shared" ref="BN229:BN239" si="48">IFERROR(Y229*I229/H229,"0")</f>
        <v>0</v>
      </c>
      <c r="BO229" s="78">
        <f t="shared" ref="BO229:BO239" si="49">IFERROR(1/J229*(X229/H229),"0")</f>
        <v>0</v>
      </c>
      <c r="BP229" s="78">
        <f t="shared" ref="BP229:BP239" si="50">IFERROR(1/J229*(Y229/H229),"0")</f>
        <v>0</v>
      </c>
    </row>
    <row r="230" spans="1:68" ht="27" customHeight="1" x14ac:dyDescent="0.25">
      <c r="A230" s="63" t="s">
        <v>408</v>
      </c>
      <c r="B230" s="63" t="s">
        <v>409</v>
      </c>
      <c r="C230" s="36">
        <v>4301051754</v>
      </c>
      <c r="D230" s="861">
        <v>4680115880962</v>
      </c>
      <c r="E230" s="861"/>
      <c r="F230" s="62">
        <v>1.3</v>
      </c>
      <c r="G230" s="37">
        <v>6</v>
      </c>
      <c r="H230" s="62">
        <v>7.8</v>
      </c>
      <c r="I230" s="62">
        <v>8.3640000000000008</v>
      </c>
      <c r="J230" s="37">
        <v>56</v>
      </c>
      <c r="K230" s="37" t="s">
        <v>134</v>
      </c>
      <c r="L230" s="37" t="s">
        <v>45</v>
      </c>
      <c r="M230" s="38" t="s">
        <v>82</v>
      </c>
      <c r="N230" s="38"/>
      <c r="O230" s="37">
        <v>40</v>
      </c>
      <c r="P230" s="98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863"/>
      <c r="R230" s="863"/>
      <c r="S230" s="863"/>
      <c r="T230" s="86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410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411</v>
      </c>
      <c r="B231" s="63" t="s">
        <v>412</v>
      </c>
      <c r="C231" s="36">
        <v>4301051411</v>
      </c>
      <c r="D231" s="861">
        <v>4680115881617</v>
      </c>
      <c r="E231" s="861"/>
      <c r="F231" s="62">
        <v>1.35</v>
      </c>
      <c r="G231" s="37">
        <v>6</v>
      </c>
      <c r="H231" s="62">
        <v>8.1</v>
      </c>
      <c r="I231" s="62">
        <v>8.6460000000000008</v>
      </c>
      <c r="J231" s="37">
        <v>56</v>
      </c>
      <c r="K231" s="37" t="s">
        <v>134</v>
      </c>
      <c r="L231" s="37" t="s">
        <v>45</v>
      </c>
      <c r="M231" s="38" t="s">
        <v>88</v>
      </c>
      <c r="N231" s="38"/>
      <c r="O231" s="37">
        <v>40</v>
      </c>
      <c r="P231" s="9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1" s="863"/>
      <c r="R231" s="863"/>
      <c r="S231" s="863"/>
      <c r="T231" s="86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413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414</v>
      </c>
      <c r="B232" s="63" t="s">
        <v>415</v>
      </c>
      <c r="C232" s="36">
        <v>4301051632</v>
      </c>
      <c r="D232" s="861">
        <v>4680115880573</v>
      </c>
      <c r="E232" s="861"/>
      <c r="F232" s="62">
        <v>1.45</v>
      </c>
      <c r="G232" s="37">
        <v>6</v>
      </c>
      <c r="H232" s="62">
        <v>8.6999999999999993</v>
      </c>
      <c r="I232" s="62">
        <v>9.2639999999999993</v>
      </c>
      <c r="J232" s="37">
        <v>56</v>
      </c>
      <c r="K232" s="37" t="s">
        <v>134</v>
      </c>
      <c r="L232" s="37" t="s">
        <v>45</v>
      </c>
      <c r="M232" s="38" t="s">
        <v>82</v>
      </c>
      <c r="N232" s="38"/>
      <c r="O232" s="37">
        <v>45</v>
      </c>
      <c r="P232" s="9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863"/>
      <c r="R232" s="863"/>
      <c r="S232" s="863"/>
      <c r="T232" s="86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416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37.5" customHeight="1" x14ac:dyDescent="0.25">
      <c r="A233" s="63" t="s">
        <v>417</v>
      </c>
      <c r="B233" s="63" t="s">
        <v>418</v>
      </c>
      <c r="C233" s="36">
        <v>4301051407</v>
      </c>
      <c r="D233" s="861">
        <v>4680115882195</v>
      </c>
      <c r="E233" s="861"/>
      <c r="F233" s="62">
        <v>0.4</v>
      </c>
      <c r="G233" s="37">
        <v>6</v>
      </c>
      <c r="H233" s="62">
        <v>2.4</v>
      </c>
      <c r="I233" s="62">
        <v>2.67</v>
      </c>
      <c r="J233" s="37">
        <v>182</v>
      </c>
      <c r="K233" s="37" t="s">
        <v>195</v>
      </c>
      <c r="L233" s="37" t="s">
        <v>45</v>
      </c>
      <c r="M233" s="38" t="s">
        <v>88</v>
      </c>
      <c r="N233" s="38"/>
      <c r="O233" s="37">
        <v>40</v>
      </c>
      <c r="P233" s="9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863"/>
      <c r="R233" s="863"/>
      <c r="S233" s="863"/>
      <c r="T233" s="86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IFERROR(IF(Y233=0,"",ROUNDUP(Y233/H233,0)*0.00651),"")</f>
        <v/>
      </c>
      <c r="AA233" s="68" t="s">
        <v>45</v>
      </c>
      <c r="AB233" s="69" t="s">
        <v>45</v>
      </c>
      <c r="AC233" s="320" t="s">
        <v>407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customHeight="1" x14ac:dyDescent="0.25">
      <c r="A234" s="63" t="s">
        <v>419</v>
      </c>
      <c r="B234" s="63" t="s">
        <v>420</v>
      </c>
      <c r="C234" s="36">
        <v>4301051752</v>
      </c>
      <c r="D234" s="861">
        <v>4680115882607</v>
      </c>
      <c r="E234" s="861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195</v>
      </c>
      <c r="L234" s="37" t="s">
        <v>45</v>
      </c>
      <c r="M234" s="38" t="s">
        <v>180</v>
      </c>
      <c r="N234" s="38"/>
      <c r="O234" s="37">
        <v>45</v>
      </c>
      <c r="P234" s="98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863"/>
      <c r="R234" s="863"/>
      <c r="S234" s="863"/>
      <c r="T234" s="86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>IFERROR(IF(Y234=0,"",ROUNDUP(Y234/H234,0)*0.00651),"")</f>
        <v/>
      </c>
      <c r="AA234" s="68" t="s">
        <v>45</v>
      </c>
      <c r="AB234" s="69" t="s">
        <v>45</v>
      </c>
      <c r="AC234" s="322" t="s">
        <v>421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422</v>
      </c>
      <c r="B235" s="63" t="s">
        <v>423</v>
      </c>
      <c r="C235" s="36">
        <v>4301051630</v>
      </c>
      <c r="D235" s="861">
        <v>4680115880092</v>
      </c>
      <c r="E235" s="861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89</v>
      </c>
      <c r="L235" s="37" t="s">
        <v>45</v>
      </c>
      <c r="M235" s="38" t="s">
        <v>82</v>
      </c>
      <c r="N235" s="38"/>
      <c r="O235" s="37">
        <v>45</v>
      </c>
      <c r="P235" s="9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863"/>
      <c r="R235" s="863"/>
      <c r="S235" s="863"/>
      <c r="T235" s="86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>IFERROR(IF(Y235=0,"",ROUNDUP(Y235/H235,0)*0.00753),"")</f>
        <v/>
      </c>
      <c r="AA235" s="68" t="s">
        <v>45</v>
      </c>
      <c r="AB235" s="69" t="s">
        <v>45</v>
      </c>
      <c r="AC235" s="324" t="s">
        <v>424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425</v>
      </c>
      <c r="B236" s="63" t="s">
        <v>426</v>
      </c>
      <c r="C236" s="36">
        <v>4301051631</v>
      </c>
      <c r="D236" s="861">
        <v>4680115880221</v>
      </c>
      <c r="E236" s="861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89</v>
      </c>
      <c r="L236" s="37" t="s">
        <v>45</v>
      </c>
      <c r="M236" s="38" t="s">
        <v>82</v>
      </c>
      <c r="N236" s="38"/>
      <c r="O236" s="37">
        <v>45</v>
      </c>
      <c r="P236" s="9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863"/>
      <c r="R236" s="863"/>
      <c r="S236" s="863"/>
      <c r="T236" s="86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>IFERROR(IF(Y236=0,"",ROUNDUP(Y236/H236,0)*0.00753),"")</f>
        <v/>
      </c>
      <c r="AA236" s="68" t="s">
        <v>45</v>
      </c>
      <c r="AB236" s="69" t="s">
        <v>45</v>
      </c>
      <c r="AC236" s="326" t="s">
        <v>416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427</v>
      </c>
      <c r="B237" s="63" t="s">
        <v>428</v>
      </c>
      <c r="C237" s="36">
        <v>4301051749</v>
      </c>
      <c r="D237" s="861">
        <v>4680115882942</v>
      </c>
      <c r="E237" s="861"/>
      <c r="F237" s="62">
        <v>0.3</v>
      </c>
      <c r="G237" s="37">
        <v>6</v>
      </c>
      <c r="H237" s="62">
        <v>1.8</v>
      </c>
      <c r="I237" s="62">
        <v>2.0720000000000001</v>
      </c>
      <c r="J237" s="37">
        <v>156</v>
      </c>
      <c r="K237" s="37" t="s">
        <v>89</v>
      </c>
      <c r="L237" s="37" t="s">
        <v>45</v>
      </c>
      <c r="M237" s="38" t="s">
        <v>82</v>
      </c>
      <c r="N237" s="38"/>
      <c r="O237" s="37">
        <v>40</v>
      </c>
      <c r="P237" s="99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863"/>
      <c r="R237" s="863"/>
      <c r="S237" s="863"/>
      <c r="T237" s="86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>IFERROR(IF(Y237=0,"",ROUNDUP(Y237/H237,0)*0.00753),"")</f>
        <v/>
      </c>
      <c r="AA237" s="68" t="s">
        <v>45</v>
      </c>
      <c r="AB237" s="69" t="s">
        <v>45</v>
      </c>
      <c r="AC237" s="328" t="s">
        <v>410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429</v>
      </c>
      <c r="B238" s="63" t="s">
        <v>430</v>
      </c>
      <c r="C238" s="36">
        <v>4301051753</v>
      </c>
      <c r="D238" s="861">
        <v>4680115880504</v>
      </c>
      <c r="E238" s="861"/>
      <c r="F238" s="62">
        <v>0.4</v>
      </c>
      <c r="G238" s="37">
        <v>6</v>
      </c>
      <c r="H238" s="62">
        <v>2.4</v>
      </c>
      <c r="I238" s="62">
        <v>2.6720000000000002</v>
      </c>
      <c r="J238" s="37">
        <v>156</v>
      </c>
      <c r="K238" s="37" t="s">
        <v>89</v>
      </c>
      <c r="L238" s="37" t="s">
        <v>45</v>
      </c>
      <c r="M238" s="38" t="s">
        <v>82</v>
      </c>
      <c r="N238" s="38"/>
      <c r="O238" s="37">
        <v>40</v>
      </c>
      <c r="P238" s="99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863"/>
      <c r="R238" s="863"/>
      <c r="S238" s="863"/>
      <c r="T238" s="86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>IFERROR(IF(Y238=0,"",ROUNDUP(Y238/H238,0)*0.00753),"")</f>
        <v/>
      </c>
      <c r="AA238" s="68" t="s">
        <v>45</v>
      </c>
      <c r="AB238" s="69" t="s">
        <v>45</v>
      </c>
      <c r="AC238" s="330" t="s">
        <v>410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431</v>
      </c>
      <c r="B239" s="63" t="s">
        <v>432</v>
      </c>
      <c r="C239" s="36">
        <v>4301051410</v>
      </c>
      <c r="D239" s="861">
        <v>4680115882164</v>
      </c>
      <c r="E239" s="861"/>
      <c r="F239" s="62">
        <v>0.4</v>
      </c>
      <c r="G239" s="37">
        <v>6</v>
      </c>
      <c r="H239" s="62">
        <v>2.4</v>
      </c>
      <c r="I239" s="62">
        <v>2.6579999999999999</v>
      </c>
      <c r="J239" s="37">
        <v>182</v>
      </c>
      <c r="K239" s="37" t="s">
        <v>195</v>
      </c>
      <c r="L239" s="37" t="s">
        <v>45</v>
      </c>
      <c r="M239" s="38" t="s">
        <v>88</v>
      </c>
      <c r="N239" s="38"/>
      <c r="O239" s="37">
        <v>40</v>
      </c>
      <c r="P239" s="9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863"/>
      <c r="R239" s="863"/>
      <c r="S239" s="863"/>
      <c r="T239" s="86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>IFERROR(IF(Y239=0,"",ROUNDUP(Y239/H239,0)*0.00651),"")</f>
        <v/>
      </c>
      <c r="AA239" s="68" t="s">
        <v>45</v>
      </c>
      <c r="AB239" s="69" t="s">
        <v>45</v>
      </c>
      <c r="AC239" s="332" t="s">
        <v>433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x14ac:dyDescent="0.2">
      <c r="A240" s="868"/>
      <c r="B240" s="868"/>
      <c r="C240" s="868"/>
      <c r="D240" s="868"/>
      <c r="E240" s="868"/>
      <c r="F240" s="868"/>
      <c r="G240" s="868"/>
      <c r="H240" s="868"/>
      <c r="I240" s="868"/>
      <c r="J240" s="868"/>
      <c r="K240" s="868"/>
      <c r="L240" s="868"/>
      <c r="M240" s="868"/>
      <c r="N240" s="868"/>
      <c r="O240" s="869"/>
      <c r="P240" s="865" t="s">
        <v>40</v>
      </c>
      <c r="Q240" s="866"/>
      <c r="R240" s="866"/>
      <c r="S240" s="866"/>
      <c r="T240" s="866"/>
      <c r="U240" s="866"/>
      <c r="V240" s="867"/>
      <c r="W240" s="42" t="s">
        <v>39</v>
      </c>
      <c r="X240" s="4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4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4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868"/>
      <c r="B241" s="868"/>
      <c r="C241" s="868"/>
      <c r="D241" s="868"/>
      <c r="E241" s="868"/>
      <c r="F241" s="868"/>
      <c r="G241" s="868"/>
      <c r="H241" s="868"/>
      <c r="I241" s="868"/>
      <c r="J241" s="868"/>
      <c r="K241" s="868"/>
      <c r="L241" s="868"/>
      <c r="M241" s="868"/>
      <c r="N241" s="868"/>
      <c r="O241" s="869"/>
      <c r="P241" s="865" t="s">
        <v>40</v>
      </c>
      <c r="Q241" s="866"/>
      <c r="R241" s="866"/>
      <c r="S241" s="866"/>
      <c r="T241" s="866"/>
      <c r="U241" s="866"/>
      <c r="V241" s="867"/>
      <c r="W241" s="42" t="s">
        <v>0</v>
      </c>
      <c r="X241" s="43">
        <f>IFERROR(SUM(X229:X239),"0")</f>
        <v>0</v>
      </c>
      <c r="Y241" s="43">
        <f>IFERROR(SUM(Y229:Y239),"0")</f>
        <v>0</v>
      </c>
      <c r="Z241" s="42"/>
      <c r="AA241" s="67"/>
      <c r="AB241" s="67"/>
      <c r="AC241" s="67"/>
    </row>
    <row r="242" spans="1:68" ht="14.25" customHeight="1" x14ac:dyDescent="0.25">
      <c r="A242" s="860" t="s">
        <v>226</v>
      </c>
      <c r="B242" s="860"/>
      <c r="C242" s="860"/>
      <c r="D242" s="860"/>
      <c r="E242" s="860"/>
      <c r="F242" s="860"/>
      <c r="G242" s="860"/>
      <c r="H242" s="860"/>
      <c r="I242" s="860"/>
      <c r="J242" s="860"/>
      <c r="K242" s="860"/>
      <c r="L242" s="860"/>
      <c r="M242" s="860"/>
      <c r="N242" s="860"/>
      <c r="O242" s="860"/>
      <c r="P242" s="860"/>
      <c r="Q242" s="860"/>
      <c r="R242" s="860"/>
      <c r="S242" s="860"/>
      <c r="T242" s="860"/>
      <c r="U242" s="860"/>
      <c r="V242" s="860"/>
      <c r="W242" s="860"/>
      <c r="X242" s="860"/>
      <c r="Y242" s="860"/>
      <c r="Z242" s="860"/>
      <c r="AA242" s="66"/>
      <c r="AB242" s="66"/>
      <c r="AC242" s="80"/>
    </row>
    <row r="243" spans="1:68" ht="16.5" customHeight="1" x14ac:dyDescent="0.25">
      <c r="A243" s="63" t="s">
        <v>434</v>
      </c>
      <c r="B243" s="63" t="s">
        <v>435</v>
      </c>
      <c r="C243" s="36">
        <v>4301060360</v>
      </c>
      <c r="D243" s="861">
        <v>4680115882874</v>
      </c>
      <c r="E243" s="861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89</v>
      </c>
      <c r="L243" s="37" t="s">
        <v>45</v>
      </c>
      <c r="M243" s="38" t="s">
        <v>82</v>
      </c>
      <c r="N243" s="38"/>
      <c r="O243" s="37">
        <v>30</v>
      </c>
      <c r="P243" s="9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63"/>
      <c r="R243" s="863"/>
      <c r="S243" s="863"/>
      <c r="T243" s="86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436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16.5" customHeight="1" x14ac:dyDescent="0.25">
      <c r="A244" s="63" t="s">
        <v>434</v>
      </c>
      <c r="B244" s="63" t="s">
        <v>437</v>
      </c>
      <c r="C244" s="36">
        <v>4301060404</v>
      </c>
      <c r="D244" s="861">
        <v>4680115882874</v>
      </c>
      <c r="E244" s="861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63"/>
      <c r="R244" s="863"/>
      <c r="S244" s="863"/>
      <c r="T244" s="86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438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439</v>
      </c>
      <c r="B245" s="63" t="s">
        <v>440</v>
      </c>
      <c r="C245" s="36">
        <v>4301060359</v>
      </c>
      <c r="D245" s="861">
        <v>4680115884434</v>
      </c>
      <c r="E245" s="861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89</v>
      </c>
      <c r="L245" s="37" t="s">
        <v>45</v>
      </c>
      <c r="M245" s="38" t="s">
        <v>82</v>
      </c>
      <c r="N245" s="38"/>
      <c r="O245" s="37">
        <v>30</v>
      </c>
      <c r="P245" s="9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863"/>
      <c r="R245" s="863"/>
      <c r="S245" s="863"/>
      <c r="T245" s="86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441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442</v>
      </c>
      <c r="B246" s="63" t="s">
        <v>443</v>
      </c>
      <c r="C246" s="36">
        <v>4301060375</v>
      </c>
      <c r="D246" s="861">
        <v>4680115880818</v>
      </c>
      <c r="E246" s="861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89</v>
      </c>
      <c r="L246" s="37" t="s">
        <v>45</v>
      </c>
      <c r="M246" s="38" t="s">
        <v>82</v>
      </c>
      <c r="N246" s="38"/>
      <c r="O246" s="37">
        <v>40</v>
      </c>
      <c r="P246" s="9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863"/>
      <c r="R246" s="863"/>
      <c r="S246" s="863"/>
      <c r="T246" s="86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444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37.5" customHeight="1" x14ac:dyDescent="0.25">
      <c r="A247" s="63" t="s">
        <v>445</v>
      </c>
      <c r="B247" s="63" t="s">
        <v>446</v>
      </c>
      <c r="C247" s="36">
        <v>4301060389</v>
      </c>
      <c r="D247" s="861">
        <v>4680115880801</v>
      </c>
      <c r="E247" s="861"/>
      <c r="F247" s="62">
        <v>0.4</v>
      </c>
      <c r="G247" s="37">
        <v>6</v>
      </c>
      <c r="H247" s="62">
        <v>2.4</v>
      </c>
      <c r="I247" s="62">
        <v>2.6520000000000001</v>
      </c>
      <c r="J247" s="37">
        <v>182</v>
      </c>
      <c r="K247" s="37" t="s">
        <v>195</v>
      </c>
      <c r="L247" s="37" t="s">
        <v>45</v>
      </c>
      <c r="M247" s="38" t="s">
        <v>88</v>
      </c>
      <c r="N247" s="38"/>
      <c r="O247" s="37">
        <v>40</v>
      </c>
      <c r="P247" s="9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863"/>
      <c r="R247" s="863"/>
      <c r="S247" s="863"/>
      <c r="T247" s="864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IFERROR(IF(Y247=0,"",ROUNDUP(Y247/H247,0)*0.00651),"")</f>
        <v/>
      </c>
      <c r="AA247" s="68" t="s">
        <v>45</v>
      </c>
      <c r="AB247" s="69" t="s">
        <v>45</v>
      </c>
      <c r="AC247" s="342" t="s">
        <v>447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868"/>
      <c r="B248" s="868"/>
      <c r="C248" s="868"/>
      <c r="D248" s="868"/>
      <c r="E248" s="868"/>
      <c r="F248" s="868"/>
      <c r="G248" s="868"/>
      <c r="H248" s="868"/>
      <c r="I248" s="868"/>
      <c r="J248" s="868"/>
      <c r="K248" s="868"/>
      <c r="L248" s="868"/>
      <c r="M248" s="868"/>
      <c r="N248" s="868"/>
      <c r="O248" s="869"/>
      <c r="P248" s="865" t="s">
        <v>40</v>
      </c>
      <c r="Q248" s="866"/>
      <c r="R248" s="866"/>
      <c r="S248" s="866"/>
      <c r="T248" s="866"/>
      <c r="U248" s="866"/>
      <c r="V248" s="867"/>
      <c r="W248" s="42" t="s">
        <v>39</v>
      </c>
      <c r="X248" s="43">
        <f>IFERROR(X243/H243,"0")+IFERROR(X244/H244,"0")+IFERROR(X245/H245,"0")+IFERROR(X246/H246,"0")+IFERROR(X247/H247,"0")</f>
        <v>0</v>
      </c>
      <c r="Y248" s="43">
        <f>IFERROR(Y243/H243,"0")+IFERROR(Y244/H244,"0")+IFERROR(Y245/H245,"0")+IFERROR(Y246/H246,"0")+IFERROR(Y247/H247,"0")</f>
        <v>0</v>
      </c>
      <c r="Z248" s="43">
        <f>IFERROR(IF(Z243="",0,Z243),"0")+IFERROR(IF(Z244="",0,Z244),"0")+IFERROR(IF(Z245="",0,Z245),"0")+IFERROR(IF(Z246="",0,Z246),"0")+IFERROR(IF(Z247="",0,Z247),"0")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868"/>
      <c r="B249" s="868"/>
      <c r="C249" s="868"/>
      <c r="D249" s="868"/>
      <c r="E249" s="868"/>
      <c r="F249" s="868"/>
      <c r="G249" s="868"/>
      <c r="H249" s="868"/>
      <c r="I249" s="868"/>
      <c r="J249" s="868"/>
      <c r="K249" s="868"/>
      <c r="L249" s="868"/>
      <c r="M249" s="868"/>
      <c r="N249" s="868"/>
      <c r="O249" s="869"/>
      <c r="P249" s="865" t="s">
        <v>40</v>
      </c>
      <c r="Q249" s="866"/>
      <c r="R249" s="866"/>
      <c r="S249" s="866"/>
      <c r="T249" s="866"/>
      <c r="U249" s="866"/>
      <c r="V249" s="867"/>
      <c r="W249" s="42" t="s">
        <v>0</v>
      </c>
      <c r="X249" s="43">
        <f>IFERROR(SUM(X243:X247),"0")</f>
        <v>0</v>
      </c>
      <c r="Y249" s="43">
        <f>IFERROR(SUM(Y243:Y247),"0")</f>
        <v>0</v>
      </c>
      <c r="Z249" s="42"/>
      <c r="AA249" s="67"/>
      <c r="AB249" s="67"/>
      <c r="AC249" s="67"/>
    </row>
    <row r="250" spans="1:68" ht="16.5" customHeight="1" x14ac:dyDescent="0.25">
      <c r="A250" s="859" t="s">
        <v>448</v>
      </c>
      <c r="B250" s="859"/>
      <c r="C250" s="859"/>
      <c r="D250" s="859"/>
      <c r="E250" s="859"/>
      <c r="F250" s="859"/>
      <c r="G250" s="859"/>
      <c r="H250" s="859"/>
      <c r="I250" s="859"/>
      <c r="J250" s="859"/>
      <c r="K250" s="859"/>
      <c r="L250" s="859"/>
      <c r="M250" s="859"/>
      <c r="N250" s="859"/>
      <c r="O250" s="859"/>
      <c r="P250" s="859"/>
      <c r="Q250" s="859"/>
      <c r="R250" s="859"/>
      <c r="S250" s="859"/>
      <c r="T250" s="859"/>
      <c r="U250" s="859"/>
      <c r="V250" s="859"/>
      <c r="W250" s="859"/>
      <c r="X250" s="859"/>
      <c r="Y250" s="859"/>
      <c r="Z250" s="859"/>
      <c r="AA250" s="65"/>
      <c r="AB250" s="65"/>
      <c r="AC250" s="79"/>
    </row>
    <row r="251" spans="1:68" ht="14.25" customHeight="1" x14ac:dyDescent="0.25">
      <c r="A251" s="860" t="s">
        <v>129</v>
      </c>
      <c r="B251" s="860"/>
      <c r="C251" s="860"/>
      <c r="D251" s="860"/>
      <c r="E251" s="860"/>
      <c r="F251" s="860"/>
      <c r="G251" s="860"/>
      <c r="H251" s="860"/>
      <c r="I251" s="860"/>
      <c r="J251" s="860"/>
      <c r="K251" s="860"/>
      <c r="L251" s="860"/>
      <c r="M251" s="860"/>
      <c r="N251" s="860"/>
      <c r="O251" s="860"/>
      <c r="P251" s="860"/>
      <c r="Q251" s="860"/>
      <c r="R251" s="860"/>
      <c r="S251" s="860"/>
      <c r="T251" s="860"/>
      <c r="U251" s="860"/>
      <c r="V251" s="860"/>
      <c r="W251" s="860"/>
      <c r="X251" s="860"/>
      <c r="Y251" s="860"/>
      <c r="Z251" s="860"/>
      <c r="AA251" s="66"/>
      <c r="AB251" s="66"/>
      <c r="AC251" s="80"/>
    </row>
    <row r="252" spans="1:68" ht="27" customHeight="1" x14ac:dyDescent="0.25">
      <c r="A252" s="63" t="s">
        <v>449</v>
      </c>
      <c r="B252" s="63" t="s">
        <v>450</v>
      </c>
      <c r="C252" s="36">
        <v>4301011945</v>
      </c>
      <c r="D252" s="861">
        <v>4680115884274</v>
      </c>
      <c r="E252" s="861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134</v>
      </c>
      <c r="L252" s="37" t="s">
        <v>45</v>
      </c>
      <c r="M252" s="38" t="s">
        <v>163</v>
      </c>
      <c r="N252" s="38"/>
      <c r="O252" s="37">
        <v>55</v>
      </c>
      <c r="P252" s="9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63"/>
      <c r="R252" s="863"/>
      <c r="S252" s="863"/>
      <c r="T252" s="86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ref="Y252:Y259" si="51">IFERROR(IF(X252="",0,CEILING((X252/$H252),1)*$H252),"")</f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451</v>
      </c>
      <c r="AG252" s="78"/>
      <c r="AJ252" s="84" t="s">
        <v>45</v>
      </c>
      <c r="AK252" s="84">
        <v>0</v>
      </c>
      <c r="BB252" s="345" t="s">
        <v>66</v>
      </c>
      <c r="BM252" s="78">
        <f t="shared" ref="BM252:BM259" si="52">IFERROR(X252*I252/H252,"0")</f>
        <v>0</v>
      </c>
      <c r="BN252" s="78">
        <f t="shared" ref="BN252:BN259" si="53">IFERROR(Y252*I252/H252,"0")</f>
        <v>0</v>
      </c>
      <c r="BO252" s="78">
        <f t="shared" ref="BO252:BO259" si="54">IFERROR(1/J252*(X252/H252),"0")</f>
        <v>0</v>
      </c>
      <c r="BP252" s="78">
        <f t="shared" ref="BP252:BP259" si="55">IFERROR(1/J252*(Y252/H252),"0")</f>
        <v>0</v>
      </c>
    </row>
    <row r="253" spans="1:68" ht="27" customHeight="1" x14ac:dyDescent="0.25">
      <c r="A253" s="63" t="s">
        <v>449</v>
      </c>
      <c r="B253" s="63" t="s">
        <v>452</v>
      </c>
      <c r="C253" s="36">
        <v>4301011717</v>
      </c>
      <c r="D253" s="861">
        <v>4680115884274</v>
      </c>
      <c r="E253" s="861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134</v>
      </c>
      <c r="L253" s="37" t="s">
        <v>45</v>
      </c>
      <c r="M253" s="38" t="s">
        <v>133</v>
      </c>
      <c r="N253" s="38"/>
      <c r="O253" s="37">
        <v>55</v>
      </c>
      <c r="P253" s="99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63"/>
      <c r="R253" s="863"/>
      <c r="S253" s="863"/>
      <c r="T253" s="86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1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453</v>
      </c>
      <c r="AG253" s="78"/>
      <c r="AJ253" s="84" t="s">
        <v>45</v>
      </c>
      <c r="AK253" s="84">
        <v>0</v>
      </c>
      <c r="BB253" s="347" t="s">
        <v>66</v>
      </c>
      <c r="BM253" s="78">
        <f t="shared" si="52"/>
        <v>0</v>
      </c>
      <c r="BN253" s="78">
        <f t="shared" si="53"/>
        <v>0</v>
      </c>
      <c r="BO253" s="78">
        <f t="shared" si="54"/>
        <v>0</v>
      </c>
      <c r="BP253" s="78">
        <f t="shared" si="55"/>
        <v>0</v>
      </c>
    </row>
    <row r="254" spans="1:68" ht="27" customHeight="1" x14ac:dyDescent="0.25">
      <c r="A254" s="63" t="s">
        <v>454</v>
      </c>
      <c r="B254" s="63" t="s">
        <v>455</v>
      </c>
      <c r="C254" s="36">
        <v>4301011719</v>
      </c>
      <c r="D254" s="861">
        <v>4680115884298</v>
      </c>
      <c r="E254" s="861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134</v>
      </c>
      <c r="L254" s="37" t="s">
        <v>45</v>
      </c>
      <c r="M254" s="38" t="s">
        <v>133</v>
      </c>
      <c r="N254" s="38"/>
      <c r="O254" s="37">
        <v>55</v>
      </c>
      <c r="P254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863"/>
      <c r="R254" s="863"/>
      <c r="S254" s="863"/>
      <c r="T254" s="86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1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456</v>
      </c>
      <c r="AG254" s="78"/>
      <c r="AJ254" s="84" t="s">
        <v>45</v>
      </c>
      <c r="AK254" s="84">
        <v>0</v>
      </c>
      <c r="BB254" s="349" t="s">
        <v>66</v>
      </c>
      <c r="BM254" s="78">
        <f t="shared" si="52"/>
        <v>0</v>
      </c>
      <c r="BN254" s="78">
        <f t="shared" si="53"/>
        <v>0</v>
      </c>
      <c r="BO254" s="78">
        <f t="shared" si="54"/>
        <v>0</v>
      </c>
      <c r="BP254" s="78">
        <f t="shared" si="55"/>
        <v>0</v>
      </c>
    </row>
    <row r="255" spans="1:68" ht="27" customHeight="1" x14ac:dyDescent="0.25">
      <c r="A255" s="63" t="s">
        <v>457</v>
      </c>
      <c r="B255" s="63" t="s">
        <v>458</v>
      </c>
      <c r="C255" s="36">
        <v>4301011944</v>
      </c>
      <c r="D255" s="861">
        <v>4680115884250</v>
      </c>
      <c r="E255" s="861"/>
      <c r="F255" s="62">
        <v>1.45</v>
      </c>
      <c r="G255" s="37">
        <v>8</v>
      </c>
      <c r="H255" s="62">
        <v>11.6</v>
      </c>
      <c r="I255" s="62">
        <v>12.08</v>
      </c>
      <c r="J255" s="37">
        <v>48</v>
      </c>
      <c r="K255" s="37" t="s">
        <v>134</v>
      </c>
      <c r="L255" s="37" t="s">
        <v>45</v>
      </c>
      <c r="M255" s="38" t="s">
        <v>163</v>
      </c>
      <c r="N255" s="38"/>
      <c r="O255" s="37">
        <v>55</v>
      </c>
      <c r="P255" s="100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863"/>
      <c r="R255" s="863"/>
      <c r="S255" s="863"/>
      <c r="T255" s="86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1"/>
        <v>0</v>
      </c>
      <c r="Z255" s="41" t="str">
        <f>IFERROR(IF(Y255=0,"",ROUNDUP(Y255/H255,0)*0.02039),"")</f>
        <v/>
      </c>
      <c r="AA255" s="68" t="s">
        <v>45</v>
      </c>
      <c r="AB255" s="69" t="s">
        <v>45</v>
      </c>
      <c r="AC255" s="350" t="s">
        <v>451</v>
      </c>
      <c r="AG255" s="78"/>
      <c r="AJ255" s="84" t="s">
        <v>45</v>
      </c>
      <c r="AK255" s="84">
        <v>0</v>
      </c>
      <c r="BB255" s="351" t="s">
        <v>66</v>
      </c>
      <c r="BM255" s="78">
        <f t="shared" si="52"/>
        <v>0</v>
      </c>
      <c r="BN255" s="78">
        <f t="shared" si="53"/>
        <v>0</v>
      </c>
      <c r="BO255" s="78">
        <f t="shared" si="54"/>
        <v>0</v>
      </c>
      <c r="BP255" s="78">
        <f t="shared" si="55"/>
        <v>0</v>
      </c>
    </row>
    <row r="256" spans="1:68" ht="27" customHeight="1" x14ac:dyDescent="0.25">
      <c r="A256" s="63" t="s">
        <v>457</v>
      </c>
      <c r="B256" s="63" t="s">
        <v>459</v>
      </c>
      <c r="C256" s="36">
        <v>4301011733</v>
      </c>
      <c r="D256" s="861">
        <v>4680115884250</v>
      </c>
      <c r="E256" s="861"/>
      <c r="F256" s="62">
        <v>1.45</v>
      </c>
      <c r="G256" s="37">
        <v>8</v>
      </c>
      <c r="H256" s="62">
        <v>11.6</v>
      </c>
      <c r="I256" s="62">
        <v>12.08</v>
      </c>
      <c r="J256" s="37">
        <v>56</v>
      </c>
      <c r="K256" s="37" t="s">
        <v>134</v>
      </c>
      <c r="L256" s="37" t="s">
        <v>45</v>
      </c>
      <c r="M256" s="38" t="s">
        <v>88</v>
      </c>
      <c r="N256" s="38"/>
      <c r="O256" s="37">
        <v>55</v>
      </c>
      <c r="P256" s="100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863"/>
      <c r="R256" s="863"/>
      <c r="S256" s="863"/>
      <c r="T256" s="86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1"/>
        <v>0</v>
      </c>
      <c r="Z256" s="41" t="str">
        <f>IFERROR(IF(Y256=0,"",ROUNDUP(Y256/H256,0)*0.02175),"")</f>
        <v/>
      </c>
      <c r="AA256" s="68" t="s">
        <v>45</v>
      </c>
      <c r="AB256" s="69" t="s">
        <v>45</v>
      </c>
      <c r="AC256" s="352" t="s">
        <v>460</v>
      </c>
      <c r="AG256" s="78"/>
      <c r="AJ256" s="84" t="s">
        <v>45</v>
      </c>
      <c r="AK256" s="84">
        <v>0</v>
      </c>
      <c r="BB256" s="353" t="s">
        <v>66</v>
      </c>
      <c r="BM256" s="78">
        <f t="shared" si="52"/>
        <v>0</v>
      </c>
      <c r="BN256" s="78">
        <f t="shared" si="53"/>
        <v>0</v>
      </c>
      <c r="BO256" s="78">
        <f t="shared" si="54"/>
        <v>0</v>
      </c>
      <c r="BP256" s="78">
        <f t="shared" si="55"/>
        <v>0</v>
      </c>
    </row>
    <row r="257" spans="1:68" ht="27" customHeight="1" x14ac:dyDescent="0.25">
      <c r="A257" s="63" t="s">
        <v>461</v>
      </c>
      <c r="B257" s="63" t="s">
        <v>462</v>
      </c>
      <c r="C257" s="36">
        <v>4301011718</v>
      </c>
      <c r="D257" s="861">
        <v>4680115884281</v>
      </c>
      <c r="E257" s="861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89</v>
      </c>
      <c r="L257" s="37" t="s">
        <v>45</v>
      </c>
      <c r="M257" s="38" t="s">
        <v>133</v>
      </c>
      <c r="N257" s="38"/>
      <c r="O257" s="37">
        <v>55</v>
      </c>
      <c r="P257" s="10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863"/>
      <c r="R257" s="863"/>
      <c r="S257" s="863"/>
      <c r="T257" s="86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1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463</v>
      </c>
      <c r="AG257" s="78"/>
      <c r="AJ257" s="84" t="s">
        <v>45</v>
      </c>
      <c r="AK257" s="84">
        <v>0</v>
      </c>
      <c r="BB257" s="355" t="s">
        <v>66</v>
      </c>
      <c r="BM257" s="78">
        <f t="shared" si="52"/>
        <v>0</v>
      </c>
      <c r="BN257" s="78">
        <f t="shared" si="53"/>
        <v>0</v>
      </c>
      <c r="BO257" s="78">
        <f t="shared" si="54"/>
        <v>0</v>
      </c>
      <c r="BP257" s="78">
        <f t="shared" si="55"/>
        <v>0</v>
      </c>
    </row>
    <row r="258" spans="1:68" ht="27" customHeight="1" x14ac:dyDescent="0.25">
      <c r="A258" s="63" t="s">
        <v>464</v>
      </c>
      <c r="B258" s="63" t="s">
        <v>465</v>
      </c>
      <c r="C258" s="36">
        <v>4301011720</v>
      </c>
      <c r="D258" s="861">
        <v>4680115884199</v>
      </c>
      <c r="E258" s="861"/>
      <c r="F258" s="62">
        <v>0.37</v>
      </c>
      <c r="G258" s="37">
        <v>10</v>
      </c>
      <c r="H258" s="62">
        <v>3.7</v>
      </c>
      <c r="I258" s="62">
        <v>3.91</v>
      </c>
      <c r="J258" s="37">
        <v>132</v>
      </c>
      <c r="K258" s="37" t="s">
        <v>89</v>
      </c>
      <c r="L258" s="37" t="s">
        <v>45</v>
      </c>
      <c r="M258" s="38" t="s">
        <v>133</v>
      </c>
      <c r="N258" s="38"/>
      <c r="O258" s="37">
        <v>55</v>
      </c>
      <c r="P258" s="100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863"/>
      <c r="R258" s="863"/>
      <c r="S258" s="863"/>
      <c r="T258" s="864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1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456</v>
      </c>
      <c r="AG258" s="78"/>
      <c r="AJ258" s="84" t="s">
        <v>45</v>
      </c>
      <c r="AK258" s="84">
        <v>0</v>
      </c>
      <c r="BB258" s="357" t="s">
        <v>66</v>
      </c>
      <c r="BM258" s="78">
        <f t="shared" si="52"/>
        <v>0</v>
      </c>
      <c r="BN258" s="78">
        <f t="shared" si="53"/>
        <v>0</v>
      </c>
      <c r="BO258" s="78">
        <f t="shared" si="54"/>
        <v>0</v>
      </c>
      <c r="BP258" s="78">
        <f t="shared" si="55"/>
        <v>0</v>
      </c>
    </row>
    <row r="259" spans="1:68" ht="27" customHeight="1" x14ac:dyDescent="0.25">
      <c r="A259" s="63" t="s">
        <v>466</v>
      </c>
      <c r="B259" s="63" t="s">
        <v>467</v>
      </c>
      <c r="C259" s="36">
        <v>4301011716</v>
      </c>
      <c r="D259" s="861">
        <v>4680115884267</v>
      </c>
      <c r="E259" s="861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89</v>
      </c>
      <c r="L259" s="37" t="s">
        <v>45</v>
      </c>
      <c r="M259" s="38" t="s">
        <v>133</v>
      </c>
      <c r="N259" s="38"/>
      <c r="O259" s="37">
        <v>55</v>
      </c>
      <c r="P259" s="10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863"/>
      <c r="R259" s="863"/>
      <c r="S259" s="863"/>
      <c r="T259" s="864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1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468</v>
      </c>
      <c r="AG259" s="78"/>
      <c r="AJ259" s="84" t="s">
        <v>45</v>
      </c>
      <c r="AK259" s="84">
        <v>0</v>
      </c>
      <c r="BB259" s="359" t="s">
        <v>66</v>
      </c>
      <c r="BM259" s="78">
        <f t="shared" si="52"/>
        <v>0</v>
      </c>
      <c r="BN259" s="78">
        <f t="shared" si="53"/>
        <v>0</v>
      </c>
      <c r="BO259" s="78">
        <f t="shared" si="54"/>
        <v>0</v>
      </c>
      <c r="BP259" s="78">
        <f t="shared" si="55"/>
        <v>0</v>
      </c>
    </row>
    <row r="260" spans="1:68" x14ac:dyDescent="0.2">
      <c r="A260" s="868"/>
      <c r="B260" s="868"/>
      <c r="C260" s="868"/>
      <c r="D260" s="868"/>
      <c r="E260" s="868"/>
      <c r="F260" s="868"/>
      <c r="G260" s="868"/>
      <c r="H260" s="868"/>
      <c r="I260" s="868"/>
      <c r="J260" s="868"/>
      <c r="K260" s="868"/>
      <c r="L260" s="868"/>
      <c r="M260" s="868"/>
      <c r="N260" s="868"/>
      <c r="O260" s="869"/>
      <c r="P260" s="865" t="s">
        <v>40</v>
      </c>
      <c r="Q260" s="866"/>
      <c r="R260" s="866"/>
      <c r="S260" s="866"/>
      <c r="T260" s="866"/>
      <c r="U260" s="866"/>
      <c r="V260" s="867"/>
      <c r="W260" s="42" t="s">
        <v>39</v>
      </c>
      <c r="X260" s="43">
        <f>IFERROR(X252/H252,"0")+IFERROR(X253/H253,"0")+IFERROR(X254/H254,"0")+IFERROR(X255/H255,"0")+IFERROR(X256/H256,"0")+IFERROR(X257/H257,"0")+IFERROR(X258/H258,"0")+IFERROR(X259/H259,"0")</f>
        <v>0</v>
      </c>
      <c r="Y260" s="43">
        <f>IFERROR(Y252/H252,"0")+IFERROR(Y253/H253,"0")+IFERROR(Y254/H254,"0")+IFERROR(Y255/H255,"0")+IFERROR(Y256/H256,"0")+IFERROR(Y257/H257,"0")+IFERROR(Y258/H258,"0")+IFERROR(Y259/H259,"0")</f>
        <v>0</v>
      </c>
      <c r="Z260" s="4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868"/>
      <c r="B261" s="868"/>
      <c r="C261" s="868"/>
      <c r="D261" s="868"/>
      <c r="E261" s="868"/>
      <c r="F261" s="868"/>
      <c r="G261" s="868"/>
      <c r="H261" s="868"/>
      <c r="I261" s="868"/>
      <c r="J261" s="868"/>
      <c r="K261" s="868"/>
      <c r="L261" s="868"/>
      <c r="M261" s="868"/>
      <c r="N261" s="868"/>
      <c r="O261" s="869"/>
      <c r="P261" s="865" t="s">
        <v>40</v>
      </c>
      <c r="Q261" s="866"/>
      <c r="R261" s="866"/>
      <c r="S261" s="866"/>
      <c r="T261" s="866"/>
      <c r="U261" s="866"/>
      <c r="V261" s="867"/>
      <c r="W261" s="42" t="s">
        <v>0</v>
      </c>
      <c r="X261" s="43">
        <f>IFERROR(SUM(X252:X259),"0")</f>
        <v>0</v>
      </c>
      <c r="Y261" s="43">
        <f>IFERROR(SUM(Y252:Y259),"0")</f>
        <v>0</v>
      </c>
      <c r="Z261" s="42"/>
      <c r="AA261" s="67"/>
      <c r="AB261" s="67"/>
      <c r="AC261" s="67"/>
    </row>
    <row r="262" spans="1:68" ht="16.5" customHeight="1" x14ac:dyDescent="0.25">
      <c r="A262" s="859" t="s">
        <v>469</v>
      </c>
      <c r="B262" s="859"/>
      <c r="C262" s="859"/>
      <c r="D262" s="859"/>
      <c r="E262" s="859"/>
      <c r="F262" s="859"/>
      <c r="G262" s="859"/>
      <c r="H262" s="859"/>
      <c r="I262" s="859"/>
      <c r="J262" s="859"/>
      <c r="K262" s="859"/>
      <c r="L262" s="859"/>
      <c r="M262" s="859"/>
      <c r="N262" s="859"/>
      <c r="O262" s="859"/>
      <c r="P262" s="859"/>
      <c r="Q262" s="859"/>
      <c r="R262" s="859"/>
      <c r="S262" s="859"/>
      <c r="T262" s="859"/>
      <c r="U262" s="859"/>
      <c r="V262" s="859"/>
      <c r="W262" s="859"/>
      <c r="X262" s="859"/>
      <c r="Y262" s="859"/>
      <c r="Z262" s="859"/>
      <c r="AA262" s="65"/>
      <c r="AB262" s="65"/>
      <c r="AC262" s="79"/>
    </row>
    <row r="263" spans="1:68" ht="14.25" customHeight="1" x14ac:dyDescent="0.25">
      <c r="A263" s="860" t="s">
        <v>129</v>
      </c>
      <c r="B263" s="860"/>
      <c r="C263" s="860"/>
      <c r="D263" s="860"/>
      <c r="E263" s="860"/>
      <c r="F263" s="860"/>
      <c r="G263" s="860"/>
      <c r="H263" s="860"/>
      <c r="I263" s="860"/>
      <c r="J263" s="860"/>
      <c r="K263" s="860"/>
      <c r="L263" s="860"/>
      <c r="M263" s="860"/>
      <c r="N263" s="860"/>
      <c r="O263" s="860"/>
      <c r="P263" s="860"/>
      <c r="Q263" s="860"/>
      <c r="R263" s="860"/>
      <c r="S263" s="860"/>
      <c r="T263" s="860"/>
      <c r="U263" s="860"/>
      <c r="V263" s="860"/>
      <c r="W263" s="860"/>
      <c r="X263" s="860"/>
      <c r="Y263" s="860"/>
      <c r="Z263" s="860"/>
      <c r="AA263" s="66"/>
      <c r="AB263" s="66"/>
      <c r="AC263" s="80"/>
    </row>
    <row r="264" spans="1:68" ht="27" customHeight="1" x14ac:dyDescent="0.25">
      <c r="A264" s="63" t="s">
        <v>470</v>
      </c>
      <c r="B264" s="63" t="s">
        <v>471</v>
      </c>
      <c r="C264" s="36">
        <v>4301011942</v>
      </c>
      <c r="D264" s="861">
        <v>4680115884137</v>
      </c>
      <c r="E264" s="861"/>
      <c r="F264" s="62">
        <v>1.45</v>
      </c>
      <c r="G264" s="37">
        <v>8</v>
      </c>
      <c r="H264" s="62">
        <v>11.6</v>
      </c>
      <c r="I264" s="62">
        <v>12.08</v>
      </c>
      <c r="J264" s="37">
        <v>48</v>
      </c>
      <c r="K264" s="37" t="s">
        <v>134</v>
      </c>
      <c r="L264" s="37" t="s">
        <v>45</v>
      </c>
      <c r="M264" s="38" t="s">
        <v>163</v>
      </c>
      <c r="N264" s="38"/>
      <c r="O264" s="37">
        <v>55</v>
      </c>
      <c r="P264" s="10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63"/>
      <c r="R264" s="863"/>
      <c r="S264" s="863"/>
      <c r="T264" s="86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6">IFERROR(IF(X264="",0,CEILING((X264/$H264),1)*$H264),"")</f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60" t="s">
        <v>162</v>
      </c>
      <c r="AG264" s="78"/>
      <c r="AJ264" s="84" t="s">
        <v>45</v>
      </c>
      <c r="AK264" s="84">
        <v>0</v>
      </c>
      <c r="BB264" s="361" t="s">
        <v>66</v>
      </c>
      <c r="BM264" s="78">
        <f t="shared" ref="BM264:BM272" si="57">IFERROR(X264*I264/H264,"0")</f>
        <v>0</v>
      </c>
      <c r="BN264" s="78">
        <f t="shared" ref="BN264:BN272" si="58">IFERROR(Y264*I264/H264,"0")</f>
        <v>0</v>
      </c>
      <c r="BO264" s="78">
        <f t="shared" ref="BO264:BO272" si="59">IFERROR(1/J264*(X264/H264),"0")</f>
        <v>0</v>
      </c>
      <c r="BP264" s="78">
        <f t="shared" ref="BP264:BP272" si="60">IFERROR(1/J264*(Y264/H264),"0")</f>
        <v>0</v>
      </c>
    </row>
    <row r="265" spans="1:68" ht="27" customHeight="1" x14ac:dyDescent="0.25">
      <c r="A265" s="63" t="s">
        <v>470</v>
      </c>
      <c r="B265" s="63" t="s">
        <v>472</v>
      </c>
      <c r="C265" s="36">
        <v>4301011826</v>
      </c>
      <c r="D265" s="861">
        <v>4680115884137</v>
      </c>
      <c r="E265" s="861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134</v>
      </c>
      <c r="L265" s="37" t="s">
        <v>45</v>
      </c>
      <c r="M265" s="38" t="s">
        <v>133</v>
      </c>
      <c r="N265" s="38"/>
      <c r="O265" s="37">
        <v>55</v>
      </c>
      <c r="P265" s="100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63"/>
      <c r="R265" s="863"/>
      <c r="S265" s="863"/>
      <c r="T265" s="86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6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473</v>
      </c>
      <c r="AG265" s="78"/>
      <c r="AJ265" s="84" t="s">
        <v>45</v>
      </c>
      <c r="AK265" s="84">
        <v>0</v>
      </c>
      <c r="BB265" s="363" t="s">
        <v>66</v>
      </c>
      <c r="BM265" s="78">
        <f t="shared" si="57"/>
        <v>0</v>
      </c>
      <c r="BN265" s="78">
        <f t="shared" si="58"/>
        <v>0</v>
      </c>
      <c r="BO265" s="78">
        <f t="shared" si="59"/>
        <v>0</v>
      </c>
      <c r="BP265" s="78">
        <f t="shared" si="60"/>
        <v>0</v>
      </c>
    </row>
    <row r="266" spans="1:68" ht="27" customHeight="1" x14ac:dyDescent="0.25">
      <c r="A266" s="63" t="s">
        <v>474</v>
      </c>
      <c r="B266" s="63" t="s">
        <v>475</v>
      </c>
      <c r="C266" s="36">
        <v>4301011724</v>
      </c>
      <c r="D266" s="861">
        <v>4680115884236</v>
      </c>
      <c r="E266" s="861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134</v>
      </c>
      <c r="L266" s="37" t="s">
        <v>45</v>
      </c>
      <c r="M266" s="38" t="s">
        <v>133</v>
      </c>
      <c r="N266" s="38"/>
      <c r="O266" s="37">
        <v>55</v>
      </c>
      <c r="P266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863"/>
      <c r="R266" s="863"/>
      <c r="S266" s="863"/>
      <c r="T266" s="86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6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476</v>
      </c>
      <c r="AG266" s="78"/>
      <c r="AJ266" s="84" t="s">
        <v>45</v>
      </c>
      <c r="AK266" s="84">
        <v>0</v>
      </c>
      <c r="BB266" s="365" t="s">
        <v>66</v>
      </c>
      <c r="BM266" s="78">
        <f t="shared" si="57"/>
        <v>0</v>
      </c>
      <c r="BN266" s="78">
        <f t="shared" si="58"/>
        <v>0</v>
      </c>
      <c r="BO266" s="78">
        <f t="shared" si="59"/>
        <v>0</v>
      </c>
      <c r="BP266" s="78">
        <f t="shared" si="60"/>
        <v>0</v>
      </c>
    </row>
    <row r="267" spans="1:68" ht="27" customHeight="1" x14ac:dyDescent="0.25">
      <c r="A267" s="63" t="s">
        <v>477</v>
      </c>
      <c r="B267" s="63" t="s">
        <v>478</v>
      </c>
      <c r="C267" s="36">
        <v>4301011941</v>
      </c>
      <c r="D267" s="861">
        <v>4680115884175</v>
      </c>
      <c r="E267" s="861"/>
      <c r="F267" s="62">
        <v>1.45</v>
      </c>
      <c r="G267" s="37">
        <v>8</v>
      </c>
      <c r="H267" s="62">
        <v>11.6</v>
      </c>
      <c r="I267" s="62">
        <v>12.08</v>
      </c>
      <c r="J267" s="37">
        <v>48</v>
      </c>
      <c r="K267" s="37" t="s">
        <v>134</v>
      </c>
      <c r="L267" s="37" t="s">
        <v>45</v>
      </c>
      <c r="M267" s="38" t="s">
        <v>163</v>
      </c>
      <c r="N267" s="38"/>
      <c r="O267" s="37">
        <v>55</v>
      </c>
      <c r="P267" s="10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63"/>
      <c r="R267" s="863"/>
      <c r="S267" s="863"/>
      <c r="T267" s="86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6"/>
        <v>0</v>
      </c>
      <c r="Z267" s="41" t="str">
        <f>IFERROR(IF(Y267=0,"",ROUNDUP(Y267/H267,0)*0.02039),"")</f>
        <v/>
      </c>
      <c r="AA267" s="68" t="s">
        <v>45</v>
      </c>
      <c r="AB267" s="69" t="s">
        <v>45</v>
      </c>
      <c r="AC267" s="366" t="s">
        <v>162</v>
      </c>
      <c r="AG267" s="78"/>
      <c r="AJ267" s="84" t="s">
        <v>45</v>
      </c>
      <c r="AK267" s="84">
        <v>0</v>
      </c>
      <c r="BB267" s="367" t="s">
        <v>66</v>
      </c>
      <c r="BM267" s="78">
        <f t="shared" si="57"/>
        <v>0</v>
      </c>
      <c r="BN267" s="78">
        <f t="shared" si="58"/>
        <v>0</v>
      </c>
      <c r="BO267" s="78">
        <f t="shared" si="59"/>
        <v>0</v>
      </c>
      <c r="BP267" s="78">
        <f t="shared" si="60"/>
        <v>0</v>
      </c>
    </row>
    <row r="268" spans="1:68" ht="27" customHeight="1" x14ac:dyDescent="0.25">
      <c r="A268" s="63" t="s">
        <v>477</v>
      </c>
      <c r="B268" s="63" t="s">
        <v>479</v>
      </c>
      <c r="C268" s="36">
        <v>4301011721</v>
      </c>
      <c r="D268" s="861">
        <v>4680115884175</v>
      </c>
      <c r="E268" s="861"/>
      <c r="F268" s="62">
        <v>1.45</v>
      </c>
      <c r="G268" s="37">
        <v>8</v>
      </c>
      <c r="H268" s="62">
        <v>11.6</v>
      </c>
      <c r="I268" s="62">
        <v>12.08</v>
      </c>
      <c r="J268" s="37">
        <v>56</v>
      </c>
      <c r="K268" s="37" t="s">
        <v>134</v>
      </c>
      <c r="L268" s="37" t="s">
        <v>45</v>
      </c>
      <c r="M268" s="38" t="s">
        <v>133</v>
      </c>
      <c r="N268" s="38"/>
      <c r="O268" s="37">
        <v>55</v>
      </c>
      <c r="P268" s="10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863"/>
      <c r="R268" s="863"/>
      <c r="S268" s="863"/>
      <c r="T268" s="86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6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68" t="s">
        <v>480</v>
      </c>
      <c r="AG268" s="78"/>
      <c r="AJ268" s="84" t="s">
        <v>45</v>
      </c>
      <c r="AK268" s="84">
        <v>0</v>
      </c>
      <c r="BB268" s="369" t="s">
        <v>66</v>
      </c>
      <c r="BM268" s="78">
        <f t="shared" si="57"/>
        <v>0</v>
      </c>
      <c r="BN268" s="78">
        <f t="shared" si="58"/>
        <v>0</v>
      </c>
      <c r="BO268" s="78">
        <f t="shared" si="59"/>
        <v>0</v>
      </c>
      <c r="BP268" s="78">
        <f t="shared" si="60"/>
        <v>0</v>
      </c>
    </row>
    <row r="269" spans="1:68" ht="27" customHeight="1" x14ac:dyDescent="0.25">
      <c r="A269" s="63" t="s">
        <v>481</v>
      </c>
      <c r="B269" s="63" t="s">
        <v>482</v>
      </c>
      <c r="C269" s="36">
        <v>4301011824</v>
      </c>
      <c r="D269" s="861">
        <v>4680115884144</v>
      </c>
      <c r="E269" s="861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89</v>
      </c>
      <c r="L269" s="37" t="s">
        <v>45</v>
      </c>
      <c r="M269" s="38" t="s">
        <v>133</v>
      </c>
      <c r="N269" s="38"/>
      <c r="O269" s="37">
        <v>55</v>
      </c>
      <c r="P269" s="10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863"/>
      <c r="R269" s="863"/>
      <c r="S269" s="863"/>
      <c r="T269" s="86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6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473</v>
      </c>
      <c r="AG269" s="78"/>
      <c r="AJ269" s="84" t="s">
        <v>45</v>
      </c>
      <c r="AK269" s="84">
        <v>0</v>
      </c>
      <c r="BB269" s="371" t="s">
        <v>66</v>
      </c>
      <c r="BM269" s="78">
        <f t="shared" si="57"/>
        <v>0</v>
      </c>
      <c r="BN269" s="78">
        <f t="shared" si="58"/>
        <v>0</v>
      </c>
      <c r="BO269" s="78">
        <f t="shared" si="59"/>
        <v>0</v>
      </c>
      <c r="BP269" s="78">
        <f t="shared" si="60"/>
        <v>0</v>
      </c>
    </row>
    <row r="270" spans="1:68" ht="27" customHeight="1" x14ac:dyDescent="0.25">
      <c r="A270" s="63" t="s">
        <v>483</v>
      </c>
      <c r="B270" s="63" t="s">
        <v>484</v>
      </c>
      <c r="C270" s="36">
        <v>4301011963</v>
      </c>
      <c r="D270" s="861">
        <v>4680115885288</v>
      </c>
      <c r="E270" s="861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89</v>
      </c>
      <c r="L270" s="37" t="s">
        <v>45</v>
      </c>
      <c r="M270" s="38" t="s">
        <v>133</v>
      </c>
      <c r="N270" s="38"/>
      <c r="O270" s="37">
        <v>55</v>
      </c>
      <c r="P270" s="10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863"/>
      <c r="R270" s="863"/>
      <c r="S270" s="863"/>
      <c r="T270" s="86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6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485</v>
      </c>
      <c r="AG270" s="78"/>
      <c r="AJ270" s="84" t="s">
        <v>45</v>
      </c>
      <c r="AK270" s="84">
        <v>0</v>
      </c>
      <c r="BB270" s="373" t="s">
        <v>66</v>
      </c>
      <c r="BM270" s="78">
        <f t="shared" si="57"/>
        <v>0</v>
      </c>
      <c r="BN270" s="78">
        <f t="shared" si="58"/>
        <v>0</v>
      </c>
      <c r="BO270" s="78">
        <f t="shared" si="59"/>
        <v>0</v>
      </c>
      <c r="BP270" s="78">
        <f t="shared" si="60"/>
        <v>0</v>
      </c>
    </row>
    <row r="271" spans="1:68" ht="27" customHeight="1" x14ac:dyDescent="0.25">
      <c r="A271" s="63" t="s">
        <v>486</v>
      </c>
      <c r="B271" s="63" t="s">
        <v>487</v>
      </c>
      <c r="C271" s="36">
        <v>4301011726</v>
      </c>
      <c r="D271" s="861">
        <v>4680115884182</v>
      </c>
      <c r="E271" s="861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89</v>
      </c>
      <c r="L271" s="37" t="s">
        <v>45</v>
      </c>
      <c r="M271" s="38" t="s">
        <v>133</v>
      </c>
      <c r="N271" s="38"/>
      <c r="O271" s="37">
        <v>55</v>
      </c>
      <c r="P271" s="101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863"/>
      <c r="R271" s="863"/>
      <c r="S271" s="863"/>
      <c r="T271" s="86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6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476</v>
      </c>
      <c r="AG271" s="78"/>
      <c r="AJ271" s="84" t="s">
        <v>45</v>
      </c>
      <c r="AK271" s="84">
        <v>0</v>
      </c>
      <c r="BB271" s="375" t="s">
        <v>66</v>
      </c>
      <c r="BM271" s="78">
        <f t="shared" si="57"/>
        <v>0</v>
      </c>
      <c r="BN271" s="78">
        <f t="shared" si="58"/>
        <v>0</v>
      </c>
      <c r="BO271" s="78">
        <f t="shared" si="59"/>
        <v>0</v>
      </c>
      <c r="BP271" s="78">
        <f t="shared" si="60"/>
        <v>0</v>
      </c>
    </row>
    <row r="272" spans="1:68" ht="27" customHeight="1" x14ac:dyDescent="0.25">
      <c r="A272" s="63" t="s">
        <v>488</v>
      </c>
      <c r="B272" s="63" t="s">
        <v>489</v>
      </c>
      <c r="C272" s="36">
        <v>4301011722</v>
      </c>
      <c r="D272" s="861">
        <v>4680115884205</v>
      </c>
      <c r="E272" s="861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89</v>
      </c>
      <c r="L272" s="37" t="s">
        <v>45</v>
      </c>
      <c r="M272" s="38" t="s">
        <v>133</v>
      </c>
      <c r="N272" s="38"/>
      <c r="O272" s="37">
        <v>55</v>
      </c>
      <c r="P272" s="10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863"/>
      <c r="R272" s="863"/>
      <c r="S272" s="863"/>
      <c r="T272" s="864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6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480</v>
      </c>
      <c r="AG272" s="78"/>
      <c r="AJ272" s="84" t="s">
        <v>45</v>
      </c>
      <c r="AK272" s="84">
        <v>0</v>
      </c>
      <c r="BB272" s="377" t="s">
        <v>66</v>
      </c>
      <c r="BM272" s="78">
        <f t="shared" si="57"/>
        <v>0</v>
      </c>
      <c r="BN272" s="78">
        <f t="shared" si="58"/>
        <v>0</v>
      </c>
      <c r="BO272" s="78">
        <f t="shared" si="59"/>
        <v>0</v>
      </c>
      <c r="BP272" s="78">
        <f t="shared" si="60"/>
        <v>0</v>
      </c>
    </row>
    <row r="273" spans="1:68" x14ac:dyDescent="0.2">
      <c r="A273" s="868"/>
      <c r="B273" s="868"/>
      <c r="C273" s="868"/>
      <c r="D273" s="868"/>
      <c r="E273" s="868"/>
      <c r="F273" s="868"/>
      <c r="G273" s="868"/>
      <c r="H273" s="868"/>
      <c r="I273" s="868"/>
      <c r="J273" s="868"/>
      <c r="K273" s="868"/>
      <c r="L273" s="868"/>
      <c r="M273" s="868"/>
      <c r="N273" s="868"/>
      <c r="O273" s="869"/>
      <c r="P273" s="865" t="s">
        <v>40</v>
      </c>
      <c r="Q273" s="866"/>
      <c r="R273" s="866"/>
      <c r="S273" s="866"/>
      <c r="T273" s="866"/>
      <c r="U273" s="866"/>
      <c r="V273" s="867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68"/>
      <c r="B274" s="868"/>
      <c r="C274" s="868"/>
      <c r="D274" s="868"/>
      <c r="E274" s="868"/>
      <c r="F274" s="868"/>
      <c r="G274" s="868"/>
      <c r="H274" s="868"/>
      <c r="I274" s="868"/>
      <c r="J274" s="868"/>
      <c r="K274" s="868"/>
      <c r="L274" s="868"/>
      <c r="M274" s="868"/>
      <c r="N274" s="868"/>
      <c r="O274" s="869"/>
      <c r="P274" s="865" t="s">
        <v>40</v>
      </c>
      <c r="Q274" s="866"/>
      <c r="R274" s="866"/>
      <c r="S274" s="866"/>
      <c r="T274" s="866"/>
      <c r="U274" s="866"/>
      <c r="V274" s="867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4.25" customHeight="1" x14ac:dyDescent="0.25">
      <c r="A275" s="860" t="s">
        <v>184</v>
      </c>
      <c r="B275" s="860"/>
      <c r="C275" s="860"/>
      <c r="D275" s="860"/>
      <c r="E275" s="860"/>
      <c r="F275" s="860"/>
      <c r="G275" s="860"/>
      <c r="H275" s="860"/>
      <c r="I275" s="860"/>
      <c r="J275" s="860"/>
      <c r="K275" s="860"/>
      <c r="L275" s="860"/>
      <c r="M275" s="860"/>
      <c r="N275" s="860"/>
      <c r="O275" s="860"/>
      <c r="P275" s="860"/>
      <c r="Q275" s="860"/>
      <c r="R275" s="860"/>
      <c r="S275" s="860"/>
      <c r="T275" s="860"/>
      <c r="U275" s="860"/>
      <c r="V275" s="860"/>
      <c r="W275" s="860"/>
      <c r="X275" s="860"/>
      <c r="Y275" s="860"/>
      <c r="Z275" s="860"/>
      <c r="AA275" s="66"/>
      <c r="AB275" s="66"/>
      <c r="AC275" s="80"/>
    </row>
    <row r="276" spans="1:68" ht="27" customHeight="1" x14ac:dyDescent="0.25">
      <c r="A276" s="63" t="s">
        <v>490</v>
      </c>
      <c r="B276" s="63" t="s">
        <v>491</v>
      </c>
      <c r="C276" s="36">
        <v>4301020340</v>
      </c>
      <c r="D276" s="861">
        <v>4680115885721</v>
      </c>
      <c r="E276" s="861"/>
      <c r="F276" s="62">
        <v>0.33</v>
      </c>
      <c r="G276" s="37">
        <v>6</v>
      </c>
      <c r="H276" s="62">
        <v>1.98</v>
      </c>
      <c r="I276" s="62">
        <v>2.08</v>
      </c>
      <c r="J276" s="37">
        <v>234</v>
      </c>
      <c r="K276" s="37" t="s">
        <v>83</v>
      </c>
      <c r="L276" s="37" t="s">
        <v>45</v>
      </c>
      <c r="M276" s="38" t="s">
        <v>88</v>
      </c>
      <c r="N276" s="38"/>
      <c r="O276" s="37">
        <v>50</v>
      </c>
      <c r="P276" s="101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863"/>
      <c r="R276" s="863"/>
      <c r="S276" s="863"/>
      <c r="T276" s="864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IFERROR(IF(Y276=0,"",ROUNDUP(Y276/H276,0)*0.00502),"")</f>
        <v/>
      </c>
      <c r="AA276" s="68" t="s">
        <v>45</v>
      </c>
      <c r="AB276" s="69" t="s">
        <v>45</v>
      </c>
      <c r="AC276" s="378" t="s">
        <v>492</v>
      </c>
      <c r="AG276" s="78"/>
      <c r="AJ276" s="84" t="s">
        <v>45</v>
      </c>
      <c r="AK276" s="84">
        <v>0</v>
      </c>
      <c r="BB276" s="379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68"/>
      <c r="B277" s="868"/>
      <c r="C277" s="868"/>
      <c r="D277" s="868"/>
      <c r="E277" s="868"/>
      <c r="F277" s="868"/>
      <c r="G277" s="868"/>
      <c r="H277" s="868"/>
      <c r="I277" s="868"/>
      <c r="J277" s="868"/>
      <c r="K277" s="868"/>
      <c r="L277" s="868"/>
      <c r="M277" s="868"/>
      <c r="N277" s="868"/>
      <c r="O277" s="869"/>
      <c r="P277" s="865" t="s">
        <v>40</v>
      </c>
      <c r="Q277" s="866"/>
      <c r="R277" s="866"/>
      <c r="S277" s="866"/>
      <c r="T277" s="866"/>
      <c r="U277" s="866"/>
      <c r="V277" s="867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68"/>
      <c r="B278" s="868"/>
      <c r="C278" s="868"/>
      <c r="D278" s="868"/>
      <c r="E278" s="868"/>
      <c r="F278" s="868"/>
      <c r="G278" s="868"/>
      <c r="H278" s="868"/>
      <c r="I278" s="868"/>
      <c r="J278" s="868"/>
      <c r="K278" s="868"/>
      <c r="L278" s="868"/>
      <c r="M278" s="868"/>
      <c r="N278" s="868"/>
      <c r="O278" s="869"/>
      <c r="P278" s="865" t="s">
        <v>40</v>
      </c>
      <c r="Q278" s="866"/>
      <c r="R278" s="866"/>
      <c r="S278" s="866"/>
      <c r="T278" s="866"/>
      <c r="U278" s="866"/>
      <c r="V278" s="867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59" t="s">
        <v>493</v>
      </c>
      <c r="B279" s="859"/>
      <c r="C279" s="859"/>
      <c r="D279" s="859"/>
      <c r="E279" s="859"/>
      <c r="F279" s="859"/>
      <c r="G279" s="859"/>
      <c r="H279" s="859"/>
      <c r="I279" s="859"/>
      <c r="J279" s="859"/>
      <c r="K279" s="859"/>
      <c r="L279" s="859"/>
      <c r="M279" s="859"/>
      <c r="N279" s="859"/>
      <c r="O279" s="859"/>
      <c r="P279" s="859"/>
      <c r="Q279" s="859"/>
      <c r="R279" s="859"/>
      <c r="S279" s="859"/>
      <c r="T279" s="859"/>
      <c r="U279" s="859"/>
      <c r="V279" s="859"/>
      <c r="W279" s="859"/>
      <c r="X279" s="859"/>
      <c r="Y279" s="859"/>
      <c r="Z279" s="859"/>
      <c r="AA279" s="65"/>
      <c r="AB279" s="65"/>
      <c r="AC279" s="79"/>
    </row>
    <row r="280" spans="1:68" ht="14.25" customHeight="1" x14ac:dyDescent="0.25">
      <c r="A280" s="860" t="s">
        <v>129</v>
      </c>
      <c r="B280" s="860"/>
      <c r="C280" s="860"/>
      <c r="D280" s="860"/>
      <c r="E280" s="860"/>
      <c r="F280" s="860"/>
      <c r="G280" s="860"/>
      <c r="H280" s="860"/>
      <c r="I280" s="860"/>
      <c r="J280" s="860"/>
      <c r="K280" s="860"/>
      <c r="L280" s="860"/>
      <c r="M280" s="860"/>
      <c r="N280" s="860"/>
      <c r="O280" s="860"/>
      <c r="P280" s="860"/>
      <c r="Q280" s="860"/>
      <c r="R280" s="860"/>
      <c r="S280" s="860"/>
      <c r="T280" s="860"/>
      <c r="U280" s="860"/>
      <c r="V280" s="860"/>
      <c r="W280" s="860"/>
      <c r="X280" s="860"/>
      <c r="Y280" s="860"/>
      <c r="Z280" s="860"/>
      <c r="AA280" s="66"/>
      <c r="AB280" s="66"/>
      <c r="AC280" s="80"/>
    </row>
    <row r="281" spans="1:68" ht="27" customHeight="1" x14ac:dyDescent="0.25">
      <c r="A281" s="63" t="s">
        <v>494</v>
      </c>
      <c r="B281" s="63" t="s">
        <v>495</v>
      </c>
      <c r="C281" s="36">
        <v>4301011322</v>
      </c>
      <c r="D281" s="861">
        <v>4607091387452</v>
      </c>
      <c r="E281" s="861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134</v>
      </c>
      <c r="L281" s="37" t="s">
        <v>45</v>
      </c>
      <c r="M281" s="38" t="s">
        <v>88</v>
      </c>
      <c r="N281" s="38"/>
      <c r="O281" s="37">
        <v>55</v>
      </c>
      <c r="P281" s="101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863"/>
      <c r="R281" s="863"/>
      <c r="S281" s="863"/>
      <c r="T281" s="86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90" si="61"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496</v>
      </c>
      <c r="AG281" s="78"/>
      <c r="AJ281" s="84" t="s">
        <v>45</v>
      </c>
      <c r="AK281" s="84">
        <v>0</v>
      </c>
      <c r="BB281" s="381" t="s">
        <v>66</v>
      </c>
      <c r="BM281" s="78">
        <f t="shared" ref="BM281:BM290" si="62">IFERROR(X281*I281/H281,"0")</f>
        <v>0</v>
      </c>
      <c r="BN281" s="78">
        <f t="shared" ref="BN281:BN290" si="63">IFERROR(Y281*I281/H281,"0")</f>
        <v>0</v>
      </c>
      <c r="BO281" s="78">
        <f t="shared" ref="BO281:BO290" si="64">IFERROR(1/J281*(X281/H281),"0")</f>
        <v>0</v>
      </c>
      <c r="BP281" s="78">
        <f t="shared" ref="BP281:BP290" si="65">IFERROR(1/J281*(Y281/H281),"0")</f>
        <v>0</v>
      </c>
    </row>
    <row r="282" spans="1:68" ht="27" customHeight="1" x14ac:dyDescent="0.25">
      <c r="A282" s="63" t="s">
        <v>497</v>
      </c>
      <c r="B282" s="63" t="s">
        <v>498</v>
      </c>
      <c r="C282" s="36">
        <v>4301011855</v>
      </c>
      <c r="D282" s="861">
        <v>4680115885837</v>
      </c>
      <c r="E282" s="861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134</v>
      </c>
      <c r="L282" s="37" t="s">
        <v>45</v>
      </c>
      <c r="M282" s="38" t="s">
        <v>133</v>
      </c>
      <c r="N282" s="38"/>
      <c r="O282" s="37">
        <v>55</v>
      </c>
      <c r="P282" s="10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863"/>
      <c r="R282" s="863"/>
      <c r="S282" s="863"/>
      <c r="T282" s="86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1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499</v>
      </c>
      <c r="AG282" s="78"/>
      <c r="AJ282" s="84" t="s">
        <v>45</v>
      </c>
      <c r="AK282" s="84">
        <v>0</v>
      </c>
      <c r="BB282" s="383" t="s">
        <v>66</v>
      </c>
      <c r="BM282" s="78">
        <f t="shared" si="62"/>
        <v>0</v>
      </c>
      <c r="BN282" s="78">
        <f t="shared" si="63"/>
        <v>0</v>
      </c>
      <c r="BO282" s="78">
        <f t="shared" si="64"/>
        <v>0</v>
      </c>
      <c r="BP282" s="78">
        <f t="shared" si="65"/>
        <v>0</v>
      </c>
    </row>
    <row r="283" spans="1:68" ht="27" customHeight="1" x14ac:dyDescent="0.25">
      <c r="A283" s="63" t="s">
        <v>500</v>
      </c>
      <c r="B283" s="63" t="s">
        <v>501</v>
      </c>
      <c r="C283" s="36">
        <v>4301011910</v>
      </c>
      <c r="D283" s="861">
        <v>4680115885806</v>
      </c>
      <c r="E283" s="861"/>
      <c r="F283" s="62">
        <v>1.35</v>
      </c>
      <c r="G283" s="37">
        <v>8</v>
      </c>
      <c r="H283" s="62">
        <v>10.8</v>
      </c>
      <c r="I283" s="62">
        <v>11.28</v>
      </c>
      <c r="J283" s="37">
        <v>48</v>
      </c>
      <c r="K283" s="37" t="s">
        <v>134</v>
      </c>
      <c r="L283" s="37" t="s">
        <v>45</v>
      </c>
      <c r="M283" s="38" t="s">
        <v>163</v>
      </c>
      <c r="N283" s="38"/>
      <c r="O283" s="37">
        <v>55</v>
      </c>
      <c r="P283" s="101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63"/>
      <c r="R283" s="863"/>
      <c r="S283" s="863"/>
      <c r="T283" s="86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1"/>
        <v>0</v>
      </c>
      <c r="Z283" s="41" t="str">
        <f>IFERROR(IF(Y283=0,"",ROUNDUP(Y283/H283,0)*0.02039),"")</f>
        <v/>
      </c>
      <c r="AA283" s="68" t="s">
        <v>45</v>
      </c>
      <c r="AB283" s="69" t="s">
        <v>45</v>
      </c>
      <c r="AC283" s="384" t="s">
        <v>502</v>
      </c>
      <c r="AG283" s="78"/>
      <c r="AJ283" s="84" t="s">
        <v>45</v>
      </c>
      <c r="AK283" s="84">
        <v>0</v>
      </c>
      <c r="BB283" s="385" t="s">
        <v>66</v>
      </c>
      <c r="BM283" s="78">
        <f t="shared" si="62"/>
        <v>0</v>
      </c>
      <c r="BN283" s="78">
        <f t="shared" si="63"/>
        <v>0</v>
      </c>
      <c r="BO283" s="78">
        <f t="shared" si="64"/>
        <v>0</v>
      </c>
      <c r="BP283" s="78">
        <f t="shared" si="65"/>
        <v>0</v>
      </c>
    </row>
    <row r="284" spans="1:68" ht="27" customHeight="1" x14ac:dyDescent="0.25">
      <c r="A284" s="63" t="s">
        <v>500</v>
      </c>
      <c r="B284" s="63" t="s">
        <v>503</v>
      </c>
      <c r="C284" s="36">
        <v>4301011850</v>
      </c>
      <c r="D284" s="861">
        <v>4680115885806</v>
      </c>
      <c r="E284" s="861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134</v>
      </c>
      <c r="L284" s="37" t="s">
        <v>45</v>
      </c>
      <c r="M284" s="38" t="s">
        <v>133</v>
      </c>
      <c r="N284" s="38"/>
      <c r="O284" s="37">
        <v>55</v>
      </c>
      <c r="P284" s="101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63"/>
      <c r="R284" s="863"/>
      <c r="S284" s="863"/>
      <c r="T284" s="86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1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504</v>
      </c>
      <c r="AG284" s="78"/>
      <c r="AJ284" s="84" t="s">
        <v>45</v>
      </c>
      <c r="AK284" s="84">
        <v>0</v>
      </c>
      <c r="BB284" s="387" t="s">
        <v>66</v>
      </c>
      <c r="BM284" s="78">
        <f t="shared" si="62"/>
        <v>0</v>
      </c>
      <c r="BN284" s="78">
        <f t="shared" si="63"/>
        <v>0</v>
      </c>
      <c r="BO284" s="78">
        <f t="shared" si="64"/>
        <v>0</v>
      </c>
      <c r="BP284" s="78">
        <f t="shared" si="65"/>
        <v>0</v>
      </c>
    </row>
    <row r="285" spans="1:68" ht="37.5" customHeight="1" x14ac:dyDescent="0.25">
      <c r="A285" s="63" t="s">
        <v>505</v>
      </c>
      <c r="B285" s="63" t="s">
        <v>506</v>
      </c>
      <c r="C285" s="36">
        <v>4301011313</v>
      </c>
      <c r="D285" s="861">
        <v>4607091385984</v>
      </c>
      <c r="E285" s="861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134</v>
      </c>
      <c r="L285" s="37" t="s">
        <v>45</v>
      </c>
      <c r="M285" s="38" t="s">
        <v>133</v>
      </c>
      <c r="N285" s="38"/>
      <c r="O285" s="37">
        <v>55</v>
      </c>
      <c r="P285" s="102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863"/>
      <c r="R285" s="863"/>
      <c r="S285" s="863"/>
      <c r="T285" s="86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1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507</v>
      </c>
      <c r="AG285" s="78"/>
      <c r="AJ285" s="84" t="s">
        <v>45</v>
      </c>
      <c r="AK285" s="84">
        <v>0</v>
      </c>
      <c r="BB285" s="389" t="s">
        <v>66</v>
      </c>
      <c r="BM285" s="78">
        <f t="shared" si="62"/>
        <v>0</v>
      </c>
      <c r="BN285" s="78">
        <f t="shared" si="63"/>
        <v>0</v>
      </c>
      <c r="BO285" s="78">
        <f t="shared" si="64"/>
        <v>0</v>
      </c>
      <c r="BP285" s="78">
        <f t="shared" si="65"/>
        <v>0</v>
      </c>
    </row>
    <row r="286" spans="1:68" ht="37.5" customHeight="1" x14ac:dyDescent="0.25">
      <c r="A286" s="63" t="s">
        <v>508</v>
      </c>
      <c r="B286" s="63" t="s">
        <v>509</v>
      </c>
      <c r="C286" s="36">
        <v>4301011853</v>
      </c>
      <c r="D286" s="861">
        <v>4680115885851</v>
      </c>
      <c r="E286" s="861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134</v>
      </c>
      <c r="L286" s="37" t="s">
        <v>45</v>
      </c>
      <c r="M286" s="38" t="s">
        <v>133</v>
      </c>
      <c r="N286" s="38"/>
      <c r="O286" s="37">
        <v>55</v>
      </c>
      <c r="P286" s="10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863"/>
      <c r="R286" s="863"/>
      <c r="S286" s="863"/>
      <c r="T286" s="86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1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510</v>
      </c>
      <c r="AG286" s="78"/>
      <c r="AJ286" s="84" t="s">
        <v>45</v>
      </c>
      <c r="AK286" s="84">
        <v>0</v>
      </c>
      <c r="BB286" s="391" t="s">
        <v>66</v>
      </c>
      <c r="BM286" s="78">
        <f t="shared" si="62"/>
        <v>0</v>
      </c>
      <c r="BN286" s="78">
        <f t="shared" si="63"/>
        <v>0</v>
      </c>
      <c r="BO286" s="78">
        <f t="shared" si="64"/>
        <v>0</v>
      </c>
      <c r="BP286" s="78">
        <f t="shared" si="65"/>
        <v>0</v>
      </c>
    </row>
    <row r="287" spans="1:68" ht="27" customHeight="1" x14ac:dyDescent="0.25">
      <c r="A287" s="63" t="s">
        <v>511</v>
      </c>
      <c r="B287" s="63" t="s">
        <v>512</v>
      </c>
      <c r="C287" s="36">
        <v>4301011319</v>
      </c>
      <c r="D287" s="861">
        <v>4607091387469</v>
      </c>
      <c r="E287" s="861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89</v>
      </c>
      <c r="L287" s="37" t="s">
        <v>45</v>
      </c>
      <c r="M287" s="38" t="s">
        <v>133</v>
      </c>
      <c r="N287" s="38"/>
      <c r="O287" s="37">
        <v>55</v>
      </c>
      <c r="P287" s="102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863"/>
      <c r="R287" s="863"/>
      <c r="S287" s="863"/>
      <c r="T287" s="86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1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496</v>
      </c>
      <c r="AG287" s="78"/>
      <c r="AJ287" s="84" t="s">
        <v>45</v>
      </c>
      <c r="AK287" s="84">
        <v>0</v>
      </c>
      <c r="BB287" s="393" t="s">
        <v>66</v>
      </c>
      <c r="BM287" s="78">
        <f t="shared" si="62"/>
        <v>0</v>
      </c>
      <c r="BN287" s="78">
        <f t="shared" si="63"/>
        <v>0</v>
      </c>
      <c r="BO287" s="78">
        <f t="shared" si="64"/>
        <v>0</v>
      </c>
      <c r="BP287" s="78">
        <f t="shared" si="65"/>
        <v>0</v>
      </c>
    </row>
    <row r="288" spans="1:68" ht="27" customHeight="1" x14ac:dyDescent="0.25">
      <c r="A288" s="63" t="s">
        <v>513</v>
      </c>
      <c r="B288" s="63" t="s">
        <v>514</v>
      </c>
      <c r="C288" s="36">
        <v>4301011852</v>
      </c>
      <c r="D288" s="861">
        <v>4680115885844</v>
      </c>
      <c r="E288" s="861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89</v>
      </c>
      <c r="L288" s="37" t="s">
        <v>45</v>
      </c>
      <c r="M288" s="38" t="s">
        <v>133</v>
      </c>
      <c r="N288" s="38"/>
      <c r="O288" s="37">
        <v>55</v>
      </c>
      <c r="P288" s="10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863"/>
      <c r="R288" s="863"/>
      <c r="S288" s="863"/>
      <c r="T288" s="86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1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499</v>
      </c>
      <c r="AG288" s="78"/>
      <c r="AJ288" s="84" t="s">
        <v>45</v>
      </c>
      <c r="AK288" s="84">
        <v>0</v>
      </c>
      <c r="BB288" s="395" t="s">
        <v>66</v>
      </c>
      <c r="BM288" s="78">
        <f t="shared" si="62"/>
        <v>0</v>
      </c>
      <c r="BN288" s="78">
        <f t="shared" si="63"/>
        <v>0</v>
      </c>
      <c r="BO288" s="78">
        <f t="shared" si="64"/>
        <v>0</v>
      </c>
      <c r="BP288" s="78">
        <f t="shared" si="65"/>
        <v>0</v>
      </c>
    </row>
    <row r="289" spans="1:68" ht="27" customHeight="1" x14ac:dyDescent="0.25">
      <c r="A289" s="63" t="s">
        <v>515</v>
      </c>
      <c r="B289" s="63" t="s">
        <v>516</v>
      </c>
      <c r="C289" s="36">
        <v>4301011316</v>
      </c>
      <c r="D289" s="861">
        <v>4607091387438</v>
      </c>
      <c r="E289" s="861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89</v>
      </c>
      <c r="L289" s="37" t="s">
        <v>45</v>
      </c>
      <c r="M289" s="38" t="s">
        <v>133</v>
      </c>
      <c r="N289" s="38"/>
      <c r="O289" s="37">
        <v>55</v>
      </c>
      <c r="P289" s="102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863"/>
      <c r="R289" s="863"/>
      <c r="S289" s="863"/>
      <c r="T289" s="86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1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517</v>
      </c>
      <c r="AG289" s="78"/>
      <c r="AJ289" s="84" t="s">
        <v>45</v>
      </c>
      <c r="AK289" s="84">
        <v>0</v>
      </c>
      <c r="BB289" s="397" t="s">
        <v>66</v>
      </c>
      <c r="BM289" s="78">
        <f t="shared" si="62"/>
        <v>0</v>
      </c>
      <c r="BN289" s="78">
        <f t="shared" si="63"/>
        <v>0</v>
      </c>
      <c r="BO289" s="78">
        <f t="shared" si="64"/>
        <v>0</v>
      </c>
      <c r="BP289" s="78">
        <f t="shared" si="65"/>
        <v>0</v>
      </c>
    </row>
    <row r="290" spans="1:68" ht="27" customHeight="1" x14ac:dyDescent="0.25">
      <c r="A290" s="63" t="s">
        <v>518</v>
      </c>
      <c r="B290" s="63" t="s">
        <v>519</v>
      </c>
      <c r="C290" s="36">
        <v>4301011851</v>
      </c>
      <c r="D290" s="861">
        <v>4680115885820</v>
      </c>
      <c r="E290" s="861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89</v>
      </c>
      <c r="L290" s="37" t="s">
        <v>45</v>
      </c>
      <c r="M290" s="38" t="s">
        <v>133</v>
      </c>
      <c r="N290" s="38"/>
      <c r="O290" s="37">
        <v>55</v>
      </c>
      <c r="P290" s="10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863"/>
      <c r="R290" s="863"/>
      <c r="S290" s="863"/>
      <c r="T290" s="86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1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504</v>
      </c>
      <c r="AG290" s="78"/>
      <c r="AJ290" s="84" t="s">
        <v>45</v>
      </c>
      <c r="AK290" s="84">
        <v>0</v>
      </c>
      <c r="BB290" s="399" t="s">
        <v>66</v>
      </c>
      <c r="BM290" s="78">
        <f t="shared" si="62"/>
        <v>0</v>
      </c>
      <c r="BN290" s="78">
        <f t="shared" si="63"/>
        <v>0</v>
      </c>
      <c r="BO290" s="78">
        <f t="shared" si="64"/>
        <v>0</v>
      </c>
      <c r="BP290" s="78">
        <f t="shared" si="65"/>
        <v>0</v>
      </c>
    </row>
    <row r="291" spans="1:68" x14ac:dyDescent="0.2">
      <c r="A291" s="868"/>
      <c r="B291" s="868"/>
      <c r="C291" s="868"/>
      <c r="D291" s="868"/>
      <c r="E291" s="868"/>
      <c r="F291" s="868"/>
      <c r="G291" s="868"/>
      <c r="H291" s="868"/>
      <c r="I291" s="868"/>
      <c r="J291" s="868"/>
      <c r="K291" s="868"/>
      <c r="L291" s="868"/>
      <c r="M291" s="868"/>
      <c r="N291" s="868"/>
      <c r="O291" s="869"/>
      <c r="P291" s="865" t="s">
        <v>40</v>
      </c>
      <c r="Q291" s="866"/>
      <c r="R291" s="866"/>
      <c r="S291" s="866"/>
      <c r="T291" s="866"/>
      <c r="U291" s="866"/>
      <c r="V291" s="867"/>
      <c r="W291" s="42" t="s">
        <v>39</v>
      </c>
      <c r="X291" s="4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868"/>
      <c r="B292" s="868"/>
      <c r="C292" s="868"/>
      <c r="D292" s="868"/>
      <c r="E292" s="868"/>
      <c r="F292" s="868"/>
      <c r="G292" s="868"/>
      <c r="H292" s="868"/>
      <c r="I292" s="868"/>
      <c r="J292" s="868"/>
      <c r="K292" s="868"/>
      <c r="L292" s="868"/>
      <c r="M292" s="868"/>
      <c r="N292" s="868"/>
      <c r="O292" s="869"/>
      <c r="P292" s="865" t="s">
        <v>40</v>
      </c>
      <c r="Q292" s="866"/>
      <c r="R292" s="866"/>
      <c r="S292" s="866"/>
      <c r="T292" s="866"/>
      <c r="U292" s="866"/>
      <c r="V292" s="867"/>
      <c r="W292" s="42" t="s">
        <v>0</v>
      </c>
      <c r="X292" s="43">
        <f>IFERROR(SUM(X281:X290),"0")</f>
        <v>0</v>
      </c>
      <c r="Y292" s="43">
        <f>IFERROR(SUM(Y281:Y290),"0")</f>
        <v>0</v>
      </c>
      <c r="Z292" s="42"/>
      <c r="AA292" s="67"/>
      <c r="AB292" s="67"/>
      <c r="AC292" s="67"/>
    </row>
    <row r="293" spans="1:68" ht="16.5" customHeight="1" x14ac:dyDescent="0.25">
      <c r="A293" s="859" t="s">
        <v>520</v>
      </c>
      <c r="B293" s="859"/>
      <c r="C293" s="859"/>
      <c r="D293" s="859"/>
      <c r="E293" s="859"/>
      <c r="F293" s="859"/>
      <c r="G293" s="859"/>
      <c r="H293" s="859"/>
      <c r="I293" s="859"/>
      <c r="J293" s="859"/>
      <c r="K293" s="859"/>
      <c r="L293" s="859"/>
      <c r="M293" s="859"/>
      <c r="N293" s="859"/>
      <c r="O293" s="859"/>
      <c r="P293" s="859"/>
      <c r="Q293" s="859"/>
      <c r="R293" s="859"/>
      <c r="S293" s="859"/>
      <c r="T293" s="859"/>
      <c r="U293" s="859"/>
      <c r="V293" s="859"/>
      <c r="W293" s="859"/>
      <c r="X293" s="859"/>
      <c r="Y293" s="859"/>
      <c r="Z293" s="859"/>
      <c r="AA293" s="65"/>
      <c r="AB293" s="65"/>
      <c r="AC293" s="79"/>
    </row>
    <row r="294" spans="1:68" ht="14.25" customHeight="1" x14ac:dyDescent="0.25">
      <c r="A294" s="860" t="s">
        <v>129</v>
      </c>
      <c r="B294" s="860"/>
      <c r="C294" s="860"/>
      <c r="D294" s="860"/>
      <c r="E294" s="860"/>
      <c r="F294" s="860"/>
      <c r="G294" s="860"/>
      <c r="H294" s="860"/>
      <c r="I294" s="860"/>
      <c r="J294" s="860"/>
      <c r="K294" s="860"/>
      <c r="L294" s="860"/>
      <c r="M294" s="860"/>
      <c r="N294" s="860"/>
      <c r="O294" s="860"/>
      <c r="P294" s="860"/>
      <c r="Q294" s="860"/>
      <c r="R294" s="860"/>
      <c r="S294" s="860"/>
      <c r="T294" s="860"/>
      <c r="U294" s="860"/>
      <c r="V294" s="860"/>
      <c r="W294" s="860"/>
      <c r="X294" s="860"/>
      <c r="Y294" s="860"/>
      <c r="Z294" s="860"/>
      <c r="AA294" s="66"/>
      <c r="AB294" s="66"/>
      <c r="AC294" s="80"/>
    </row>
    <row r="295" spans="1:68" ht="27" customHeight="1" x14ac:dyDescent="0.25">
      <c r="A295" s="63" t="s">
        <v>521</v>
      </c>
      <c r="B295" s="63" t="s">
        <v>522</v>
      </c>
      <c r="C295" s="36">
        <v>4301011876</v>
      </c>
      <c r="D295" s="861">
        <v>4680115885707</v>
      </c>
      <c r="E295" s="861"/>
      <c r="F295" s="62">
        <v>0.9</v>
      </c>
      <c r="G295" s="37">
        <v>10</v>
      </c>
      <c r="H295" s="62">
        <v>9</v>
      </c>
      <c r="I295" s="62">
        <v>9.48</v>
      </c>
      <c r="J295" s="37">
        <v>56</v>
      </c>
      <c r="K295" s="37" t="s">
        <v>134</v>
      </c>
      <c r="L295" s="37" t="s">
        <v>45</v>
      </c>
      <c r="M295" s="38" t="s">
        <v>133</v>
      </c>
      <c r="N295" s="38"/>
      <c r="O295" s="37">
        <v>31</v>
      </c>
      <c r="P295" s="10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863"/>
      <c r="R295" s="863"/>
      <c r="S295" s="863"/>
      <c r="T295" s="864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400" t="s">
        <v>460</v>
      </c>
      <c r="AG295" s="78"/>
      <c r="AJ295" s="84" t="s">
        <v>45</v>
      </c>
      <c r="AK295" s="84">
        <v>0</v>
      </c>
      <c r="BB295" s="40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868"/>
      <c r="B296" s="868"/>
      <c r="C296" s="868"/>
      <c r="D296" s="868"/>
      <c r="E296" s="868"/>
      <c r="F296" s="868"/>
      <c r="G296" s="868"/>
      <c r="H296" s="868"/>
      <c r="I296" s="868"/>
      <c r="J296" s="868"/>
      <c r="K296" s="868"/>
      <c r="L296" s="868"/>
      <c r="M296" s="868"/>
      <c r="N296" s="868"/>
      <c r="O296" s="869"/>
      <c r="P296" s="865" t="s">
        <v>40</v>
      </c>
      <c r="Q296" s="866"/>
      <c r="R296" s="866"/>
      <c r="S296" s="866"/>
      <c r="T296" s="866"/>
      <c r="U296" s="866"/>
      <c r="V296" s="867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868"/>
      <c r="B297" s="868"/>
      <c r="C297" s="868"/>
      <c r="D297" s="868"/>
      <c r="E297" s="868"/>
      <c r="F297" s="868"/>
      <c r="G297" s="868"/>
      <c r="H297" s="868"/>
      <c r="I297" s="868"/>
      <c r="J297" s="868"/>
      <c r="K297" s="868"/>
      <c r="L297" s="868"/>
      <c r="M297" s="868"/>
      <c r="N297" s="868"/>
      <c r="O297" s="869"/>
      <c r="P297" s="865" t="s">
        <v>40</v>
      </c>
      <c r="Q297" s="866"/>
      <c r="R297" s="866"/>
      <c r="S297" s="866"/>
      <c r="T297" s="866"/>
      <c r="U297" s="866"/>
      <c r="V297" s="867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859" t="s">
        <v>523</v>
      </c>
      <c r="B298" s="859"/>
      <c r="C298" s="859"/>
      <c r="D298" s="859"/>
      <c r="E298" s="859"/>
      <c r="F298" s="859"/>
      <c r="G298" s="859"/>
      <c r="H298" s="859"/>
      <c r="I298" s="859"/>
      <c r="J298" s="859"/>
      <c r="K298" s="859"/>
      <c r="L298" s="859"/>
      <c r="M298" s="859"/>
      <c r="N298" s="859"/>
      <c r="O298" s="859"/>
      <c r="P298" s="859"/>
      <c r="Q298" s="859"/>
      <c r="R298" s="859"/>
      <c r="S298" s="859"/>
      <c r="T298" s="859"/>
      <c r="U298" s="859"/>
      <c r="V298" s="859"/>
      <c r="W298" s="859"/>
      <c r="X298" s="859"/>
      <c r="Y298" s="859"/>
      <c r="Z298" s="859"/>
      <c r="AA298" s="65"/>
      <c r="AB298" s="65"/>
      <c r="AC298" s="79"/>
    </row>
    <row r="299" spans="1:68" ht="14.25" customHeight="1" x14ac:dyDescent="0.25">
      <c r="A299" s="860" t="s">
        <v>129</v>
      </c>
      <c r="B299" s="860"/>
      <c r="C299" s="860"/>
      <c r="D299" s="860"/>
      <c r="E299" s="860"/>
      <c r="F299" s="860"/>
      <c r="G299" s="860"/>
      <c r="H299" s="860"/>
      <c r="I299" s="860"/>
      <c r="J299" s="860"/>
      <c r="K299" s="860"/>
      <c r="L299" s="860"/>
      <c r="M299" s="860"/>
      <c r="N299" s="860"/>
      <c r="O299" s="860"/>
      <c r="P299" s="860"/>
      <c r="Q299" s="860"/>
      <c r="R299" s="860"/>
      <c r="S299" s="860"/>
      <c r="T299" s="860"/>
      <c r="U299" s="860"/>
      <c r="V299" s="860"/>
      <c r="W299" s="860"/>
      <c r="X299" s="860"/>
      <c r="Y299" s="860"/>
      <c r="Z299" s="860"/>
      <c r="AA299" s="66"/>
      <c r="AB299" s="66"/>
      <c r="AC299" s="80"/>
    </row>
    <row r="300" spans="1:68" ht="27" customHeight="1" x14ac:dyDescent="0.25">
      <c r="A300" s="63" t="s">
        <v>524</v>
      </c>
      <c r="B300" s="63" t="s">
        <v>525</v>
      </c>
      <c r="C300" s="36">
        <v>4301011223</v>
      </c>
      <c r="D300" s="861">
        <v>4607091383423</v>
      </c>
      <c r="E300" s="861"/>
      <c r="F300" s="62">
        <v>1.35</v>
      </c>
      <c r="G300" s="37">
        <v>8</v>
      </c>
      <c r="H300" s="62">
        <v>10.8</v>
      </c>
      <c r="I300" s="62">
        <v>11.375999999999999</v>
      </c>
      <c r="J300" s="37">
        <v>56</v>
      </c>
      <c r="K300" s="37" t="s">
        <v>134</v>
      </c>
      <c r="L300" s="37" t="s">
        <v>45</v>
      </c>
      <c r="M300" s="38" t="s">
        <v>88</v>
      </c>
      <c r="N300" s="38"/>
      <c r="O300" s="37">
        <v>35</v>
      </c>
      <c r="P300" s="102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863"/>
      <c r="R300" s="863"/>
      <c r="S300" s="863"/>
      <c r="T300" s="86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132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526</v>
      </c>
      <c r="B301" s="63" t="s">
        <v>527</v>
      </c>
      <c r="C301" s="36">
        <v>4301011879</v>
      </c>
      <c r="D301" s="861">
        <v>4680115885691</v>
      </c>
      <c r="E301" s="861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134</v>
      </c>
      <c r="L301" s="37" t="s">
        <v>45</v>
      </c>
      <c r="M301" s="38" t="s">
        <v>82</v>
      </c>
      <c r="N301" s="38"/>
      <c r="O301" s="37">
        <v>30</v>
      </c>
      <c r="P301" s="102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863"/>
      <c r="R301" s="863"/>
      <c r="S301" s="863"/>
      <c r="T301" s="864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528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529</v>
      </c>
      <c r="B302" s="63" t="s">
        <v>530</v>
      </c>
      <c r="C302" s="36">
        <v>4301011878</v>
      </c>
      <c r="D302" s="861">
        <v>4680115885660</v>
      </c>
      <c r="E302" s="861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134</v>
      </c>
      <c r="L302" s="37" t="s">
        <v>45</v>
      </c>
      <c r="M302" s="38" t="s">
        <v>82</v>
      </c>
      <c r="N302" s="38"/>
      <c r="O302" s="37">
        <v>35</v>
      </c>
      <c r="P302" s="10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863"/>
      <c r="R302" s="863"/>
      <c r="S302" s="863"/>
      <c r="T302" s="864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531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68"/>
      <c r="B303" s="868"/>
      <c r="C303" s="868"/>
      <c r="D303" s="868"/>
      <c r="E303" s="868"/>
      <c r="F303" s="868"/>
      <c r="G303" s="868"/>
      <c r="H303" s="868"/>
      <c r="I303" s="868"/>
      <c r="J303" s="868"/>
      <c r="K303" s="868"/>
      <c r="L303" s="868"/>
      <c r="M303" s="868"/>
      <c r="N303" s="868"/>
      <c r="O303" s="869"/>
      <c r="P303" s="865" t="s">
        <v>40</v>
      </c>
      <c r="Q303" s="866"/>
      <c r="R303" s="866"/>
      <c r="S303" s="866"/>
      <c r="T303" s="866"/>
      <c r="U303" s="866"/>
      <c r="V303" s="867"/>
      <c r="W303" s="42" t="s">
        <v>39</v>
      </c>
      <c r="X303" s="43">
        <f>IFERROR(X300/H300,"0")+IFERROR(X301/H301,"0")+IFERROR(X302/H302,"0")</f>
        <v>0</v>
      </c>
      <c r="Y303" s="43">
        <f>IFERROR(Y300/H300,"0")+IFERROR(Y301/H301,"0")+IFERROR(Y302/H302,"0")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868"/>
      <c r="B304" s="868"/>
      <c r="C304" s="868"/>
      <c r="D304" s="868"/>
      <c r="E304" s="868"/>
      <c r="F304" s="868"/>
      <c r="G304" s="868"/>
      <c r="H304" s="868"/>
      <c r="I304" s="868"/>
      <c r="J304" s="868"/>
      <c r="K304" s="868"/>
      <c r="L304" s="868"/>
      <c r="M304" s="868"/>
      <c r="N304" s="868"/>
      <c r="O304" s="869"/>
      <c r="P304" s="865" t="s">
        <v>40</v>
      </c>
      <c r="Q304" s="866"/>
      <c r="R304" s="866"/>
      <c r="S304" s="866"/>
      <c r="T304" s="866"/>
      <c r="U304" s="866"/>
      <c r="V304" s="867"/>
      <c r="W304" s="42" t="s">
        <v>0</v>
      </c>
      <c r="X304" s="43">
        <f>IFERROR(SUM(X300:X302),"0")</f>
        <v>0</v>
      </c>
      <c r="Y304" s="43">
        <f>IFERROR(SUM(Y300:Y302),"0")</f>
        <v>0</v>
      </c>
      <c r="Z304" s="42"/>
      <c r="AA304" s="67"/>
      <c r="AB304" s="67"/>
      <c r="AC304" s="67"/>
    </row>
    <row r="305" spans="1:68" ht="16.5" customHeight="1" x14ac:dyDescent="0.25">
      <c r="A305" s="859" t="s">
        <v>532</v>
      </c>
      <c r="B305" s="859"/>
      <c r="C305" s="859"/>
      <c r="D305" s="859"/>
      <c r="E305" s="859"/>
      <c r="F305" s="859"/>
      <c r="G305" s="859"/>
      <c r="H305" s="859"/>
      <c r="I305" s="859"/>
      <c r="J305" s="859"/>
      <c r="K305" s="859"/>
      <c r="L305" s="859"/>
      <c r="M305" s="859"/>
      <c r="N305" s="859"/>
      <c r="O305" s="859"/>
      <c r="P305" s="859"/>
      <c r="Q305" s="859"/>
      <c r="R305" s="859"/>
      <c r="S305" s="859"/>
      <c r="T305" s="859"/>
      <c r="U305" s="859"/>
      <c r="V305" s="859"/>
      <c r="W305" s="859"/>
      <c r="X305" s="859"/>
      <c r="Y305" s="859"/>
      <c r="Z305" s="859"/>
      <c r="AA305" s="65"/>
      <c r="AB305" s="65"/>
      <c r="AC305" s="79"/>
    </row>
    <row r="306" spans="1:68" ht="14.25" customHeight="1" x14ac:dyDescent="0.25">
      <c r="A306" s="860" t="s">
        <v>84</v>
      </c>
      <c r="B306" s="860"/>
      <c r="C306" s="860"/>
      <c r="D306" s="860"/>
      <c r="E306" s="860"/>
      <c r="F306" s="860"/>
      <c r="G306" s="860"/>
      <c r="H306" s="860"/>
      <c r="I306" s="860"/>
      <c r="J306" s="860"/>
      <c r="K306" s="860"/>
      <c r="L306" s="860"/>
      <c r="M306" s="860"/>
      <c r="N306" s="860"/>
      <c r="O306" s="860"/>
      <c r="P306" s="860"/>
      <c r="Q306" s="860"/>
      <c r="R306" s="860"/>
      <c r="S306" s="860"/>
      <c r="T306" s="860"/>
      <c r="U306" s="860"/>
      <c r="V306" s="860"/>
      <c r="W306" s="860"/>
      <c r="X306" s="860"/>
      <c r="Y306" s="860"/>
      <c r="Z306" s="860"/>
      <c r="AA306" s="66"/>
      <c r="AB306" s="66"/>
      <c r="AC306" s="80"/>
    </row>
    <row r="307" spans="1:68" ht="37.5" customHeight="1" x14ac:dyDescent="0.25">
      <c r="A307" s="63" t="s">
        <v>533</v>
      </c>
      <c r="B307" s="63" t="s">
        <v>534</v>
      </c>
      <c r="C307" s="36">
        <v>4301051409</v>
      </c>
      <c r="D307" s="861">
        <v>4680115881556</v>
      </c>
      <c r="E307" s="861"/>
      <c r="F307" s="62">
        <v>1</v>
      </c>
      <c r="G307" s="37">
        <v>4</v>
      </c>
      <c r="H307" s="62">
        <v>4</v>
      </c>
      <c r="I307" s="62">
        <v>4.4080000000000004</v>
      </c>
      <c r="J307" s="37">
        <v>104</v>
      </c>
      <c r="K307" s="37" t="s">
        <v>134</v>
      </c>
      <c r="L307" s="37" t="s">
        <v>45</v>
      </c>
      <c r="M307" s="38" t="s">
        <v>88</v>
      </c>
      <c r="N307" s="38"/>
      <c r="O307" s="37">
        <v>45</v>
      </c>
      <c r="P307" s="103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863"/>
      <c r="R307" s="863"/>
      <c r="S307" s="863"/>
      <c r="T307" s="864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ref="Y307:Y312" si="66">IFERROR(IF(X307="",0,CEILING((X307/$H307),1)*$H307),"")</f>
        <v>0</v>
      </c>
      <c r="Z307" s="41" t="str">
        <f>IFERROR(IF(Y307=0,"",ROUNDUP(Y307/H307,0)*0.01196),"")</f>
        <v/>
      </c>
      <c r="AA307" s="68" t="s">
        <v>45</v>
      </c>
      <c r="AB307" s="69" t="s">
        <v>45</v>
      </c>
      <c r="AC307" s="408" t="s">
        <v>535</v>
      </c>
      <c r="AG307" s="78"/>
      <c r="AJ307" s="84" t="s">
        <v>45</v>
      </c>
      <c r="AK307" s="84">
        <v>0</v>
      </c>
      <c r="BB307" s="409" t="s">
        <v>66</v>
      </c>
      <c r="BM307" s="78">
        <f t="shared" ref="BM307:BM312" si="67">IFERROR(X307*I307/H307,"0")</f>
        <v>0</v>
      </c>
      <c r="BN307" s="78">
        <f t="shared" ref="BN307:BN312" si="68">IFERROR(Y307*I307/H307,"0")</f>
        <v>0</v>
      </c>
      <c r="BO307" s="78">
        <f t="shared" ref="BO307:BO312" si="69">IFERROR(1/J307*(X307/H307),"0")</f>
        <v>0</v>
      </c>
      <c r="BP307" s="78">
        <f t="shared" ref="BP307:BP312" si="70">IFERROR(1/J307*(Y307/H307),"0")</f>
        <v>0</v>
      </c>
    </row>
    <row r="308" spans="1:68" ht="37.5" customHeight="1" x14ac:dyDescent="0.25">
      <c r="A308" s="63" t="s">
        <v>536</v>
      </c>
      <c r="B308" s="63" t="s">
        <v>537</v>
      </c>
      <c r="C308" s="36">
        <v>4301051506</v>
      </c>
      <c r="D308" s="861">
        <v>4680115881037</v>
      </c>
      <c r="E308" s="861"/>
      <c r="F308" s="62">
        <v>0.84</v>
      </c>
      <c r="G308" s="37">
        <v>4</v>
      </c>
      <c r="H308" s="62">
        <v>3.36</v>
      </c>
      <c r="I308" s="62">
        <v>3.6179999999999999</v>
      </c>
      <c r="J308" s="37">
        <v>132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863"/>
      <c r="R308" s="863"/>
      <c r="S308" s="863"/>
      <c r="T308" s="864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6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10" t="s">
        <v>538</v>
      </c>
      <c r="AG308" s="78"/>
      <c r="AJ308" s="84" t="s">
        <v>45</v>
      </c>
      <c r="AK308" s="84">
        <v>0</v>
      </c>
      <c r="BB308" s="411" t="s">
        <v>66</v>
      </c>
      <c r="BM308" s="78">
        <f t="shared" si="67"/>
        <v>0</v>
      </c>
      <c r="BN308" s="78">
        <f t="shared" si="68"/>
        <v>0</v>
      </c>
      <c r="BO308" s="78">
        <f t="shared" si="69"/>
        <v>0</v>
      </c>
      <c r="BP308" s="78">
        <f t="shared" si="70"/>
        <v>0</v>
      </c>
    </row>
    <row r="309" spans="1:68" ht="37.5" customHeight="1" x14ac:dyDescent="0.25">
      <c r="A309" s="63" t="s">
        <v>539</v>
      </c>
      <c r="B309" s="63" t="s">
        <v>540</v>
      </c>
      <c r="C309" s="36">
        <v>4301051893</v>
      </c>
      <c r="D309" s="861">
        <v>4680115886186</v>
      </c>
      <c r="E309" s="861"/>
      <c r="F309" s="62">
        <v>0.3</v>
      </c>
      <c r="G309" s="37">
        <v>6</v>
      </c>
      <c r="H309" s="62">
        <v>1.8</v>
      </c>
      <c r="I309" s="62">
        <v>1.98</v>
      </c>
      <c r="J309" s="37">
        <v>182</v>
      </c>
      <c r="K309" s="37" t="s">
        <v>195</v>
      </c>
      <c r="L309" s="37" t="s">
        <v>45</v>
      </c>
      <c r="M309" s="38" t="s">
        <v>88</v>
      </c>
      <c r="N309" s="38"/>
      <c r="O309" s="37">
        <v>45</v>
      </c>
      <c r="P30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863"/>
      <c r="R309" s="863"/>
      <c r="S309" s="863"/>
      <c r="T309" s="86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6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535</v>
      </c>
      <c r="AG309" s="78"/>
      <c r="AJ309" s="84" t="s">
        <v>45</v>
      </c>
      <c r="AK309" s="84">
        <v>0</v>
      </c>
      <c r="BB309" s="413" t="s">
        <v>66</v>
      </c>
      <c r="BM309" s="78">
        <f t="shared" si="67"/>
        <v>0</v>
      </c>
      <c r="BN309" s="78">
        <f t="shared" si="68"/>
        <v>0</v>
      </c>
      <c r="BO309" s="78">
        <f t="shared" si="69"/>
        <v>0</v>
      </c>
      <c r="BP309" s="78">
        <f t="shared" si="70"/>
        <v>0</v>
      </c>
    </row>
    <row r="310" spans="1:68" ht="27" customHeight="1" x14ac:dyDescent="0.25">
      <c r="A310" s="63" t="s">
        <v>541</v>
      </c>
      <c r="B310" s="63" t="s">
        <v>542</v>
      </c>
      <c r="C310" s="36">
        <v>4301051487</v>
      </c>
      <c r="D310" s="861">
        <v>4680115881228</v>
      </c>
      <c r="E310" s="861"/>
      <c r="F310" s="62">
        <v>0.4</v>
      </c>
      <c r="G310" s="37">
        <v>6</v>
      </c>
      <c r="H310" s="62">
        <v>2.4</v>
      </c>
      <c r="I310" s="62">
        <v>2.6720000000000002</v>
      </c>
      <c r="J310" s="37">
        <v>156</v>
      </c>
      <c r="K310" s="37" t="s">
        <v>89</v>
      </c>
      <c r="L310" s="37" t="s">
        <v>45</v>
      </c>
      <c r="M310" s="38" t="s">
        <v>82</v>
      </c>
      <c r="N310" s="38"/>
      <c r="O310" s="37">
        <v>40</v>
      </c>
      <c r="P310" s="103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863"/>
      <c r="R310" s="863"/>
      <c r="S310" s="863"/>
      <c r="T310" s="86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6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538</v>
      </c>
      <c r="AG310" s="78"/>
      <c r="AJ310" s="84" t="s">
        <v>45</v>
      </c>
      <c r="AK310" s="84">
        <v>0</v>
      </c>
      <c r="BB310" s="415" t="s">
        <v>66</v>
      </c>
      <c r="BM310" s="78">
        <f t="shared" si="67"/>
        <v>0</v>
      </c>
      <c r="BN310" s="78">
        <f t="shared" si="68"/>
        <v>0</v>
      </c>
      <c r="BO310" s="78">
        <f t="shared" si="69"/>
        <v>0</v>
      </c>
      <c r="BP310" s="78">
        <f t="shared" si="70"/>
        <v>0</v>
      </c>
    </row>
    <row r="311" spans="1:68" ht="37.5" customHeight="1" x14ac:dyDescent="0.25">
      <c r="A311" s="63" t="s">
        <v>543</v>
      </c>
      <c r="B311" s="63" t="s">
        <v>544</v>
      </c>
      <c r="C311" s="36">
        <v>4301051384</v>
      </c>
      <c r="D311" s="861">
        <v>4680115881211</v>
      </c>
      <c r="E311" s="861"/>
      <c r="F311" s="62">
        <v>0.4</v>
      </c>
      <c r="G311" s="37">
        <v>6</v>
      </c>
      <c r="H311" s="62">
        <v>2.4</v>
      </c>
      <c r="I311" s="62">
        <v>2.6</v>
      </c>
      <c r="J311" s="37">
        <v>156</v>
      </c>
      <c r="K311" s="37" t="s">
        <v>89</v>
      </c>
      <c r="L311" s="37" t="s">
        <v>142</v>
      </c>
      <c r="M311" s="38" t="s">
        <v>82</v>
      </c>
      <c r="N311" s="38"/>
      <c r="O311" s="37">
        <v>45</v>
      </c>
      <c r="P311" s="103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863"/>
      <c r="R311" s="863"/>
      <c r="S311" s="863"/>
      <c r="T311" s="864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6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535</v>
      </c>
      <c r="AG311" s="78"/>
      <c r="AJ311" s="84" t="s">
        <v>143</v>
      </c>
      <c r="AK311" s="84">
        <v>374.4</v>
      </c>
      <c r="BB311" s="417" t="s">
        <v>66</v>
      </c>
      <c r="BM311" s="78">
        <f t="shared" si="67"/>
        <v>0</v>
      </c>
      <c r="BN311" s="78">
        <f t="shared" si="68"/>
        <v>0</v>
      </c>
      <c r="BO311" s="78">
        <f t="shared" si="69"/>
        <v>0</v>
      </c>
      <c r="BP311" s="78">
        <f t="shared" si="70"/>
        <v>0</v>
      </c>
    </row>
    <row r="312" spans="1:68" ht="37.5" customHeight="1" x14ac:dyDescent="0.25">
      <c r="A312" s="63" t="s">
        <v>545</v>
      </c>
      <c r="B312" s="63" t="s">
        <v>546</v>
      </c>
      <c r="C312" s="36">
        <v>4301051378</v>
      </c>
      <c r="D312" s="861">
        <v>4680115881020</v>
      </c>
      <c r="E312" s="861"/>
      <c r="F312" s="62">
        <v>0.84</v>
      </c>
      <c r="G312" s="37">
        <v>4</v>
      </c>
      <c r="H312" s="62">
        <v>3.36</v>
      </c>
      <c r="I312" s="62">
        <v>3.57</v>
      </c>
      <c r="J312" s="37">
        <v>120</v>
      </c>
      <c r="K312" s="37" t="s">
        <v>89</v>
      </c>
      <c r="L312" s="37" t="s">
        <v>45</v>
      </c>
      <c r="M312" s="38" t="s">
        <v>82</v>
      </c>
      <c r="N312" s="38"/>
      <c r="O312" s="37">
        <v>45</v>
      </c>
      <c r="P312" s="103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863"/>
      <c r="R312" s="863"/>
      <c r="S312" s="863"/>
      <c r="T312" s="864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6"/>
        <v>0</v>
      </c>
      <c r="Z312" s="41" t="str">
        <f>IFERROR(IF(Y312=0,"",ROUNDUP(Y312/H312,0)*0.00937),"")</f>
        <v/>
      </c>
      <c r="AA312" s="68" t="s">
        <v>45</v>
      </c>
      <c r="AB312" s="69" t="s">
        <v>45</v>
      </c>
      <c r="AC312" s="418" t="s">
        <v>547</v>
      </c>
      <c r="AG312" s="78"/>
      <c r="AJ312" s="84" t="s">
        <v>45</v>
      </c>
      <c r="AK312" s="84">
        <v>0</v>
      </c>
      <c r="BB312" s="419" t="s">
        <v>66</v>
      </c>
      <c r="BM312" s="78">
        <f t="shared" si="67"/>
        <v>0</v>
      </c>
      <c r="BN312" s="78">
        <f t="shared" si="68"/>
        <v>0</v>
      </c>
      <c r="BO312" s="78">
        <f t="shared" si="69"/>
        <v>0</v>
      </c>
      <c r="BP312" s="78">
        <f t="shared" si="70"/>
        <v>0</v>
      </c>
    </row>
    <row r="313" spans="1:68" x14ac:dyDescent="0.2">
      <c r="A313" s="868"/>
      <c r="B313" s="868"/>
      <c r="C313" s="868"/>
      <c r="D313" s="868"/>
      <c r="E313" s="868"/>
      <c r="F313" s="868"/>
      <c r="G313" s="868"/>
      <c r="H313" s="868"/>
      <c r="I313" s="868"/>
      <c r="J313" s="868"/>
      <c r="K313" s="868"/>
      <c r="L313" s="868"/>
      <c r="M313" s="868"/>
      <c r="N313" s="868"/>
      <c r="O313" s="869"/>
      <c r="P313" s="865" t="s">
        <v>40</v>
      </c>
      <c r="Q313" s="866"/>
      <c r="R313" s="866"/>
      <c r="S313" s="866"/>
      <c r="T313" s="866"/>
      <c r="U313" s="866"/>
      <c r="V313" s="867"/>
      <c r="W313" s="42" t="s">
        <v>39</v>
      </c>
      <c r="X313" s="43">
        <f>IFERROR(X307/H307,"0")+IFERROR(X308/H308,"0")+IFERROR(X309/H309,"0")+IFERROR(X310/H310,"0")+IFERROR(X311/H311,"0")+IFERROR(X312/H312,"0")</f>
        <v>0</v>
      </c>
      <c r="Y313" s="43">
        <f>IFERROR(Y307/H307,"0")+IFERROR(Y308/H308,"0")+IFERROR(Y309/H309,"0")+IFERROR(Y310/H310,"0")+IFERROR(Y311/H311,"0")+IFERROR(Y312/H312,"0")</f>
        <v>0</v>
      </c>
      <c r="Z313" s="43">
        <f>IFERROR(IF(Z307="",0,Z307),"0")+IFERROR(IF(Z308="",0,Z308),"0")+IFERROR(IF(Z309="",0,Z309),"0")+IFERROR(IF(Z310="",0,Z310),"0")+IFERROR(IF(Z311="",0,Z311),"0")+IFERROR(IF(Z312="",0,Z312),"0")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868"/>
      <c r="B314" s="868"/>
      <c r="C314" s="868"/>
      <c r="D314" s="868"/>
      <c r="E314" s="868"/>
      <c r="F314" s="868"/>
      <c r="G314" s="868"/>
      <c r="H314" s="868"/>
      <c r="I314" s="868"/>
      <c r="J314" s="868"/>
      <c r="K314" s="868"/>
      <c r="L314" s="868"/>
      <c r="M314" s="868"/>
      <c r="N314" s="868"/>
      <c r="O314" s="869"/>
      <c r="P314" s="865" t="s">
        <v>40</v>
      </c>
      <c r="Q314" s="866"/>
      <c r="R314" s="866"/>
      <c r="S314" s="866"/>
      <c r="T314" s="866"/>
      <c r="U314" s="866"/>
      <c r="V314" s="867"/>
      <c r="W314" s="42" t="s">
        <v>0</v>
      </c>
      <c r="X314" s="43">
        <f>IFERROR(SUM(X307:X312),"0")</f>
        <v>0</v>
      </c>
      <c r="Y314" s="43">
        <f>IFERROR(SUM(Y307:Y312),"0")</f>
        <v>0</v>
      </c>
      <c r="Z314" s="42"/>
      <c r="AA314" s="67"/>
      <c r="AB314" s="67"/>
      <c r="AC314" s="67"/>
    </row>
    <row r="315" spans="1:68" ht="16.5" customHeight="1" x14ac:dyDescent="0.25">
      <c r="A315" s="859" t="s">
        <v>548</v>
      </c>
      <c r="B315" s="859"/>
      <c r="C315" s="859"/>
      <c r="D315" s="859"/>
      <c r="E315" s="859"/>
      <c r="F315" s="859"/>
      <c r="G315" s="859"/>
      <c r="H315" s="859"/>
      <c r="I315" s="859"/>
      <c r="J315" s="859"/>
      <c r="K315" s="859"/>
      <c r="L315" s="859"/>
      <c r="M315" s="859"/>
      <c r="N315" s="859"/>
      <c r="O315" s="859"/>
      <c r="P315" s="859"/>
      <c r="Q315" s="859"/>
      <c r="R315" s="859"/>
      <c r="S315" s="859"/>
      <c r="T315" s="859"/>
      <c r="U315" s="859"/>
      <c r="V315" s="859"/>
      <c r="W315" s="859"/>
      <c r="X315" s="859"/>
      <c r="Y315" s="859"/>
      <c r="Z315" s="859"/>
      <c r="AA315" s="65"/>
      <c r="AB315" s="65"/>
      <c r="AC315" s="79"/>
    </row>
    <row r="316" spans="1:68" ht="14.25" customHeight="1" x14ac:dyDescent="0.25">
      <c r="A316" s="860" t="s">
        <v>129</v>
      </c>
      <c r="B316" s="860"/>
      <c r="C316" s="860"/>
      <c r="D316" s="860"/>
      <c r="E316" s="860"/>
      <c r="F316" s="860"/>
      <c r="G316" s="860"/>
      <c r="H316" s="860"/>
      <c r="I316" s="860"/>
      <c r="J316" s="860"/>
      <c r="K316" s="860"/>
      <c r="L316" s="860"/>
      <c r="M316" s="860"/>
      <c r="N316" s="860"/>
      <c r="O316" s="860"/>
      <c r="P316" s="860"/>
      <c r="Q316" s="860"/>
      <c r="R316" s="860"/>
      <c r="S316" s="860"/>
      <c r="T316" s="860"/>
      <c r="U316" s="860"/>
      <c r="V316" s="860"/>
      <c r="W316" s="860"/>
      <c r="X316" s="860"/>
      <c r="Y316" s="860"/>
      <c r="Z316" s="860"/>
      <c r="AA316" s="66"/>
      <c r="AB316" s="66"/>
      <c r="AC316" s="80"/>
    </row>
    <row r="317" spans="1:68" ht="27" customHeight="1" x14ac:dyDescent="0.25">
      <c r="A317" s="63" t="s">
        <v>549</v>
      </c>
      <c r="B317" s="63" t="s">
        <v>550</v>
      </c>
      <c r="C317" s="36">
        <v>4301011306</v>
      </c>
      <c r="D317" s="861">
        <v>4607091389296</v>
      </c>
      <c r="E317" s="861"/>
      <c r="F317" s="62">
        <v>0.4</v>
      </c>
      <c r="G317" s="37">
        <v>10</v>
      </c>
      <c r="H317" s="62">
        <v>4</v>
      </c>
      <c r="I317" s="62">
        <v>4.21</v>
      </c>
      <c r="J317" s="37">
        <v>132</v>
      </c>
      <c r="K317" s="37" t="s">
        <v>89</v>
      </c>
      <c r="L317" s="37" t="s">
        <v>45</v>
      </c>
      <c r="M317" s="38" t="s">
        <v>88</v>
      </c>
      <c r="N317" s="38"/>
      <c r="O317" s="37">
        <v>45</v>
      </c>
      <c r="P317" s="103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863"/>
      <c r="R317" s="863"/>
      <c r="S317" s="863"/>
      <c r="T317" s="86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IFERROR(IF(Y317=0,"",ROUNDUP(Y317/H317,0)*0.00902),"")</f>
        <v/>
      </c>
      <c r="AA317" s="68" t="s">
        <v>45</v>
      </c>
      <c r="AB317" s="69" t="s">
        <v>45</v>
      </c>
      <c r="AC317" s="420" t="s">
        <v>551</v>
      </c>
      <c r="AG317" s="78"/>
      <c r="AJ317" s="84" t="s">
        <v>45</v>
      </c>
      <c r="AK317" s="84">
        <v>0</v>
      </c>
      <c r="BB317" s="42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68"/>
      <c r="B318" s="868"/>
      <c r="C318" s="868"/>
      <c r="D318" s="868"/>
      <c r="E318" s="868"/>
      <c r="F318" s="868"/>
      <c r="G318" s="868"/>
      <c r="H318" s="868"/>
      <c r="I318" s="868"/>
      <c r="J318" s="868"/>
      <c r="K318" s="868"/>
      <c r="L318" s="868"/>
      <c r="M318" s="868"/>
      <c r="N318" s="868"/>
      <c r="O318" s="869"/>
      <c r="P318" s="865" t="s">
        <v>40</v>
      </c>
      <c r="Q318" s="866"/>
      <c r="R318" s="866"/>
      <c r="S318" s="866"/>
      <c r="T318" s="866"/>
      <c r="U318" s="866"/>
      <c r="V318" s="867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68"/>
      <c r="B319" s="868"/>
      <c r="C319" s="868"/>
      <c r="D319" s="868"/>
      <c r="E319" s="868"/>
      <c r="F319" s="868"/>
      <c r="G319" s="868"/>
      <c r="H319" s="868"/>
      <c r="I319" s="868"/>
      <c r="J319" s="868"/>
      <c r="K319" s="868"/>
      <c r="L319" s="868"/>
      <c r="M319" s="868"/>
      <c r="N319" s="868"/>
      <c r="O319" s="869"/>
      <c r="P319" s="865" t="s">
        <v>40</v>
      </c>
      <c r="Q319" s="866"/>
      <c r="R319" s="866"/>
      <c r="S319" s="866"/>
      <c r="T319" s="866"/>
      <c r="U319" s="866"/>
      <c r="V319" s="867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60" t="s">
        <v>78</v>
      </c>
      <c r="B320" s="860"/>
      <c r="C320" s="860"/>
      <c r="D320" s="860"/>
      <c r="E320" s="860"/>
      <c r="F320" s="860"/>
      <c r="G320" s="860"/>
      <c r="H320" s="860"/>
      <c r="I320" s="860"/>
      <c r="J320" s="860"/>
      <c r="K320" s="860"/>
      <c r="L320" s="860"/>
      <c r="M320" s="860"/>
      <c r="N320" s="860"/>
      <c r="O320" s="860"/>
      <c r="P320" s="860"/>
      <c r="Q320" s="860"/>
      <c r="R320" s="860"/>
      <c r="S320" s="860"/>
      <c r="T320" s="860"/>
      <c r="U320" s="860"/>
      <c r="V320" s="860"/>
      <c r="W320" s="860"/>
      <c r="X320" s="860"/>
      <c r="Y320" s="860"/>
      <c r="Z320" s="860"/>
      <c r="AA320" s="66"/>
      <c r="AB320" s="66"/>
      <c r="AC320" s="80"/>
    </row>
    <row r="321" spans="1:68" ht="27" customHeight="1" x14ac:dyDescent="0.25">
      <c r="A321" s="63" t="s">
        <v>552</v>
      </c>
      <c r="B321" s="63" t="s">
        <v>553</v>
      </c>
      <c r="C321" s="36">
        <v>4301031163</v>
      </c>
      <c r="D321" s="861">
        <v>4680115880344</v>
      </c>
      <c r="E321" s="861"/>
      <c r="F321" s="62">
        <v>0.28000000000000003</v>
      </c>
      <c r="G321" s="37">
        <v>6</v>
      </c>
      <c r="H321" s="62">
        <v>1.68</v>
      </c>
      <c r="I321" s="62">
        <v>1.78</v>
      </c>
      <c r="J321" s="37">
        <v>234</v>
      </c>
      <c r="K321" s="37" t="s">
        <v>83</v>
      </c>
      <c r="L321" s="37" t="s">
        <v>45</v>
      </c>
      <c r="M321" s="38" t="s">
        <v>82</v>
      </c>
      <c r="N321" s="38"/>
      <c r="O321" s="37">
        <v>40</v>
      </c>
      <c r="P321" s="10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863"/>
      <c r="R321" s="863"/>
      <c r="S321" s="863"/>
      <c r="T321" s="86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IFERROR(IF(Y321=0,"",ROUNDUP(Y321/H321,0)*0.00502),"")</f>
        <v/>
      </c>
      <c r="AA321" s="68" t="s">
        <v>45</v>
      </c>
      <c r="AB321" s="69" t="s">
        <v>45</v>
      </c>
      <c r="AC321" s="422" t="s">
        <v>554</v>
      </c>
      <c r="AG321" s="78"/>
      <c r="AJ321" s="84" t="s">
        <v>45</v>
      </c>
      <c r="AK321" s="84">
        <v>0</v>
      </c>
      <c r="BB321" s="42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68"/>
      <c r="B322" s="868"/>
      <c r="C322" s="868"/>
      <c r="D322" s="868"/>
      <c r="E322" s="868"/>
      <c r="F322" s="868"/>
      <c r="G322" s="868"/>
      <c r="H322" s="868"/>
      <c r="I322" s="868"/>
      <c r="J322" s="868"/>
      <c r="K322" s="868"/>
      <c r="L322" s="868"/>
      <c r="M322" s="868"/>
      <c r="N322" s="868"/>
      <c r="O322" s="869"/>
      <c r="P322" s="865" t="s">
        <v>40</v>
      </c>
      <c r="Q322" s="866"/>
      <c r="R322" s="866"/>
      <c r="S322" s="866"/>
      <c r="T322" s="866"/>
      <c r="U322" s="866"/>
      <c r="V322" s="867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68"/>
      <c r="B323" s="868"/>
      <c r="C323" s="868"/>
      <c r="D323" s="868"/>
      <c r="E323" s="868"/>
      <c r="F323" s="868"/>
      <c r="G323" s="868"/>
      <c r="H323" s="868"/>
      <c r="I323" s="868"/>
      <c r="J323" s="868"/>
      <c r="K323" s="868"/>
      <c r="L323" s="868"/>
      <c r="M323" s="868"/>
      <c r="N323" s="868"/>
      <c r="O323" s="869"/>
      <c r="P323" s="865" t="s">
        <v>40</v>
      </c>
      <c r="Q323" s="866"/>
      <c r="R323" s="866"/>
      <c r="S323" s="866"/>
      <c r="T323" s="866"/>
      <c r="U323" s="866"/>
      <c r="V323" s="867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60" t="s">
        <v>84</v>
      </c>
      <c r="B324" s="860"/>
      <c r="C324" s="860"/>
      <c r="D324" s="860"/>
      <c r="E324" s="860"/>
      <c r="F324" s="860"/>
      <c r="G324" s="860"/>
      <c r="H324" s="860"/>
      <c r="I324" s="860"/>
      <c r="J324" s="860"/>
      <c r="K324" s="860"/>
      <c r="L324" s="860"/>
      <c r="M324" s="860"/>
      <c r="N324" s="860"/>
      <c r="O324" s="860"/>
      <c r="P324" s="860"/>
      <c r="Q324" s="860"/>
      <c r="R324" s="860"/>
      <c r="S324" s="860"/>
      <c r="T324" s="860"/>
      <c r="U324" s="860"/>
      <c r="V324" s="860"/>
      <c r="W324" s="860"/>
      <c r="X324" s="860"/>
      <c r="Y324" s="860"/>
      <c r="Z324" s="860"/>
      <c r="AA324" s="66"/>
      <c r="AB324" s="66"/>
      <c r="AC324" s="80"/>
    </row>
    <row r="325" spans="1:68" ht="37.5" customHeight="1" x14ac:dyDescent="0.25">
      <c r="A325" s="63" t="s">
        <v>555</v>
      </c>
      <c r="B325" s="63" t="s">
        <v>556</v>
      </c>
      <c r="C325" s="36">
        <v>4301051731</v>
      </c>
      <c r="D325" s="861">
        <v>4680115884618</v>
      </c>
      <c r="E325" s="861"/>
      <c r="F325" s="62">
        <v>0.6</v>
      </c>
      <c r="G325" s="37">
        <v>6</v>
      </c>
      <c r="H325" s="62">
        <v>3.6</v>
      </c>
      <c r="I325" s="62">
        <v>3.81</v>
      </c>
      <c r="J325" s="37">
        <v>132</v>
      </c>
      <c r="K325" s="37" t="s">
        <v>89</v>
      </c>
      <c r="L325" s="37" t="s">
        <v>45</v>
      </c>
      <c r="M325" s="38" t="s">
        <v>82</v>
      </c>
      <c r="N325" s="38"/>
      <c r="O325" s="37">
        <v>45</v>
      </c>
      <c r="P325" s="103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863"/>
      <c r="R325" s="863"/>
      <c r="S325" s="863"/>
      <c r="T325" s="864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24" t="s">
        <v>557</v>
      </c>
      <c r="AG325" s="78"/>
      <c r="AJ325" s="84" t="s">
        <v>45</v>
      </c>
      <c r="AK325" s="84">
        <v>0</v>
      </c>
      <c r="BB325" s="42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68"/>
      <c r="B326" s="868"/>
      <c r="C326" s="868"/>
      <c r="D326" s="868"/>
      <c r="E326" s="868"/>
      <c r="F326" s="868"/>
      <c r="G326" s="868"/>
      <c r="H326" s="868"/>
      <c r="I326" s="868"/>
      <c r="J326" s="868"/>
      <c r="K326" s="868"/>
      <c r="L326" s="868"/>
      <c r="M326" s="868"/>
      <c r="N326" s="868"/>
      <c r="O326" s="869"/>
      <c r="P326" s="865" t="s">
        <v>40</v>
      </c>
      <c r="Q326" s="866"/>
      <c r="R326" s="866"/>
      <c r="S326" s="866"/>
      <c r="T326" s="866"/>
      <c r="U326" s="866"/>
      <c r="V326" s="867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68"/>
      <c r="B327" s="868"/>
      <c r="C327" s="868"/>
      <c r="D327" s="868"/>
      <c r="E327" s="868"/>
      <c r="F327" s="868"/>
      <c r="G327" s="868"/>
      <c r="H327" s="868"/>
      <c r="I327" s="868"/>
      <c r="J327" s="868"/>
      <c r="K327" s="868"/>
      <c r="L327" s="868"/>
      <c r="M327" s="868"/>
      <c r="N327" s="868"/>
      <c r="O327" s="869"/>
      <c r="P327" s="865" t="s">
        <v>40</v>
      </c>
      <c r="Q327" s="866"/>
      <c r="R327" s="866"/>
      <c r="S327" s="866"/>
      <c r="T327" s="866"/>
      <c r="U327" s="866"/>
      <c r="V327" s="867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6.5" customHeight="1" x14ac:dyDescent="0.25">
      <c r="A328" s="859" t="s">
        <v>558</v>
      </c>
      <c r="B328" s="859"/>
      <c r="C328" s="859"/>
      <c r="D328" s="859"/>
      <c r="E328" s="859"/>
      <c r="F328" s="859"/>
      <c r="G328" s="859"/>
      <c r="H328" s="859"/>
      <c r="I328" s="859"/>
      <c r="J328" s="859"/>
      <c r="K328" s="859"/>
      <c r="L328" s="859"/>
      <c r="M328" s="859"/>
      <c r="N328" s="859"/>
      <c r="O328" s="859"/>
      <c r="P328" s="859"/>
      <c r="Q328" s="859"/>
      <c r="R328" s="859"/>
      <c r="S328" s="859"/>
      <c r="T328" s="859"/>
      <c r="U328" s="859"/>
      <c r="V328" s="859"/>
      <c r="W328" s="859"/>
      <c r="X328" s="859"/>
      <c r="Y328" s="859"/>
      <c r="Z328" s="859"/>
      <c r="AA328" s="65"/>
      <c r="AB328" s="65"/>
      <c r="AC328" s="79"/>
    </row>
    <row r="329" spans="1:68" ht="14.25" customHeight="1" x14ac:dyDescent="0.25">
      <c r="A329" s="860" t="s">
        <v>129</v>
      </c>
      <c r="B329" s="860"/>
      <c r="C329" s="860"/>
      <c r="D329" s="860"/>
      <c r="E329" s="860"/>
      <c r="F329" s="860"/>
      <c r="G329" s="860"/>
      <c r="H329" s="860"/>
      <c r="I329" s="860"/>
      <c r="J329" s="860"/>
      <c r="K329" s="860"/>
      <c r="L329" s="860"/>
      <c r="M329" s="860"/>
      <c r="N329" s="860"/>
      <c r="O329" s="860"/>
      <c r="P329" s="860"/>
      <c r="Q329" s="860"/>
      <c r="R329" s="860"/>
      <c r="S329" s="860"/>
      <c r="T329" s="860"/>
      <c r="U329" s="860"/>
      <c r="V329" s="860"/>
      <c r="W329" s="860"/>
      <c r="X329" s="860"/>
      <c r="Y329" s="860"/>
      <c r="Z329" s="860"/>
      <c r="AA329" s="66"/>
      <c r="AB329" s="66"/>
      <c r="AC329" s="80"/>
    </row>
    <row r="330" spans="1:68" ht="27" customHeight="1" x14ac:dyDescent="0.25">
      <c r="A330" s="63" t="s">
        <v>559</v>
      </c>
      <c r="B330" s="63" t="s">
        <v>560</v>
      </c>
      <c r="C330" s="36">
        <v>4301011353</v>
      </c>
      <c r="D330" s="861">
        <v>4607091389807</v>
      </c>
      <c r="E330" s="861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89</v>
      </c>
      <c r="L330" s="37" t="s">
        <v>45</v>
      </c>
      <c r="M330" s="38" t="s">
        <v>133</v>
      </c>
      <c r="N330" s="38"/>
      <c r="O330" s="37">
        <v>55</v>
      </c>
      <c r="P330" s="103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863"/>
      <c r="R330" s="863"/>
      <c r="S330" s="863"/>
      <c r="T330" s="86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6" t="s">
        <v>561</v>
      </c>
      <c r="AG330" s="78"/>
      <c r="AJ330" s="84" t="s">
        <v>45</v>
      </c>
      <c r="AK330" s="84">
        <v>0</v>
      </c>
      <c r="BB330" s="42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68"/>
      <c r="B331" s="868"/>
      <c r="C331" s="868"/>
      <c r="D331" s="868"/>
      <c r="E331" s="868"/>
      <c r="F331" s="868"/>
      <c r="G331" s="868"/>
      <c r="H331" s="868"/>
      <c r="I331" s="868"/>
      <c r="J331" s="868"/>
      <c r="K331" s="868"/>
      <c r="L331" s="868"/>
      <c r="M331" s="868"/>
      <c r="N331" s="868"/>
      <c r="O331" s="869"/>
      <c r="P331" s="865" t="s">
        <v>40</v>
      </c>
      <c r="Q331" s="866"/>
      <c r="R331" s="866"/>
      <c r="S331" s="866"/>
      <c r="T331" s="866"/>
      <c r="U331" s="866"/>
      <c r="V331" s="867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868"/>
      <c r="B332" s="868"/>
      <c r="C332" s="868"/>
      <c r="D332" s="868"/>
      <c r="E332" s="868"/>
      <c r="F332" s="868"/>
      <c r="G332" s="868"/>
      <c r="H332" s="868"/>
      <c r="I332" s="868"/>
      <c r="J332" s="868"/>
      <c r="K332" s="868"/>
      <c r="L332" s="868"/>
      <c r="M332" s="868"/>
      <c r="N332" s="868"/>
      <c r="O332" s="869"/>
      <c r="P332" s="865" t="s">
        <v>40</v>
      </c>
      <c r="Q332" s="866"/>
      <c r="R332" s="866"/>
      <c r="S332" s="866"/>
      <c r="T332" s="866"/>
      <c r="U332" s="866"/>
      <c r="V332" s="867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860" t="s">
        <v>78</v>
      </c>
      <c r="B333" s="860"/>
      <c r="C333" s="860"/>
      <c r="D333" s="860"/>
      <c r="E333" s="860"/>
      <c r="F333" s="860"/>
      <c r="G333" s="860"/>
      <c r="H333" s="860"/>
      <c r="I333" s="860"/>
      <c r="J333" s="860"/>
      <c r="K333" s="860"/>
      <c r="L333" s="860"/>
      <c r="M333" s="860"/>
      <c r="N333" s="860"/>
      <c r="O333" s="860"/>
      <c r="P333" s="860"/>
      <c r="Q333" s="860"/>
      <c r="R333" s="860"/>
      <c r="S333" s="860"/>
      <c r="T333" s="860"/>
      <c r="U333" s="860"/>
      <c r="V333" s="860"/>
      <c r="W333" s="860"/>
      <c r="X333" s="860"/>
      <c r="Y333" s="860"/>
      <c r="Z333" s="860"/>
      <c r="AA333" s="66"/>
      <c r="AB333" s="66"/>
      <c r="AC333" s="80"/>
    </row>
    <row r="334" spans="1:68" ht="27" customHeight="1" x14ac:dyDescent="0.25">
      <c r="A334" s="63" t="s">
        <v>562</v>
      </c>
      <c r="B334" s="63" t="s">
        <v>563</v>
      </c>
      <c r="C334" s="36">
        <v>4301031164</v>
      </c>
      <c r="D334" s="861">
        <v>4680115880481</v>
      </c>
      <c r="E334" s="861"/>
      <c r="F334" s="62">
        <v>0.28000000000000003</v>
      </c>
      <c r="G334" s="37">
        <v>6</v>
      </c>
      <c r="H334" s="62">
        <v>1.68</v>
      </c>
      <c r="I334" s="62">
        <v>1.78</v>
      </c>
      <c r="J334" s="37">
        <v>234</v>
      </c>
      <c r="K334" s="37" t="s">
        <v>83</v>
      </c>
      <c r="L334" s="37" t="s">
        <v>45</v>
      </c>
      <c r="M334" s="38" t="s">
        <v>82</v>
      </c>
      <c r="N334" s="38"/>
      <c r="O334" s="37">
        <v>40</v>
      </c>
      <c r="P334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863"/>
      <c r="R334" s="863"/>
      <c r="S334" s="863"/>
      <c r="T334" s="864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28" t="s">
        <v>564</v>
      </c>
      <c r="AG334" s="78"/>
      <c r="AJ334" s="84" t="s">
        <v>45</v>
      </c>
      <c r="AK334" s="84">
        <v>0</v>
      </c>
      <c r="BB334" s="42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68"/>
      <c r="B335" s="868"/>
      <c r="C335" s="868"/>
      <c r="D335" s="868"/>
      <c r="E335" s="868"/>
      <c r="F335" s="868"/>
      <c r="G335" s="868"/>
      <c r="H335" s="868"/>
      <c r="I335" s="868"/>
      <c r="J335" s="868"/>
      <c r="K335" s="868"/>
      <c r="L335" s="868"/>
      <c r="M335" s="868"/>
      <c r="N335" s="868"/>
      <c r="O335" s="869"/>
      <c r="P335" s="865" t="s">
        <v>40</v>
      </c>
      <c r="Q335" s="866"/>
      <c r="R335" s="866"/>
      <c r="S335" s="866"/>
      <c r="T335" s="866"/>
      <c r="U335" s="866"/>
      <c r="V335" s="867"/>
      <c r="W335" s="42" t="s">
        <v>39</v>
      </c>
      <c r="X335" s="43">
        <f>IFERROR(X334/H334,"0")</f>
        <v>0</v>
      </c>
      <c r="Y335" s="43">
        <f>IFERROR(Y334/H334,"0")</f>
        <v>0</v>
      </c>
      <c r="Z335" s="43">
        <f>IFERROR(IF(Z334="",0,Z334),"0")</f>
        <v>0</v>
      </c>
      <c r="AA335" s="67"/>
      <c r="AB335" s="67"/>
      <c r="AC335" s="67"/>
    </row>
    <row r="336" spans="1:68" x14ac:dyDescent="0.2">
      <c r="A336" s="868"/>
      <c r="B336" s="868"/>
      <c r="C336" s="868"/>
      <c r="D336" s="868"/>
      <c r="E336" s="868"/>
      <c r="F336" s="868"/>
      <c r="G336" s="868"/>
      <c r="H336" s="868"/>
      <c r="I336" s="868"/>
      <c r="J336" s="868"/>
      <c r="K336" s="868"/>
      <c r="L336" s="868"/>
      <c r="M336" s="868"/>
      <c r="N336" s="868"/>
      <c r="O336" s="869"/>
      <c r="P336" s="865" t="s">
        <v>40</v>
      </c>
      <c r="Q336" s="866"/>
      <c r="R336" s="866"/>
      <c r="S336" s="866"/>
      <c r="T336" s="866"/>
      <c r="U336" s="866"/>
      <c r="V336" s="867"/>
      <c r="W336" s="42" t="s">
        <v>0</v>
      </c>
      <c r="X336" s="43">
        <f>IFERROR(SUM(X334:X334),"0")</f>
        <v>0</v>
      </c>
      <c r="Y336" s="43">
        <f>IFERROR(SUM(Y334:Y334),"0")</f>
        <v>0</v>
      </c>
      <c r="Z336" s="42"/>
      <c r="AA336" s="67"/>
      <c r="AB336" s="67"/>
      <c r="AC336" s="67"/>
    </row>
    <row r="337" spans="1:68" ht="14.25" customHeight="1" x14ac:dyDescent="0.25">
      <c r="A337" s="860" t="s">
        <v>84</v>
      </c>
      <c r="B337" s="860"/>
      <c r="C337" s="860"/>
      <c r="D337" s="860"/>
      <c r="E337" s="860"/>
      <c r="F337" s="860"/>
      <c r="G337" s="860"/>
      <c r="H337" s="860"/>
      <c r="I337" s="860"/>
      <c r="J337" s="860"/>
      <c r="K337" s="860"/>
      <c r="L337" s="860"/>
      <c r="M337" s="860"/>
      <c r="N337" s="860"/>
      <c r="O337" s="860"/>
      <c r="P337" s="860"/>
      <c r="Q337" s="860"/>
      <c r="R337" s="860"/>
      <c r="S337" s="860"/>
      <c r="T337" s="860"/>
      <c r="U337" s="860"/>
      <c r="V337" s="860"/>
      <c r="W337" s="860"/>
      <c r="X337" s="860"/>
      <c r="Y337" s="860"/>
      <c r="Z337" s="860"/>
      <c r="AA337" s="66"/>
      <c r="AB337" s="66"/>
      <c r="AC337" s="80"/>
    </row>
    <row r="338" spans="1:68" ht="27" customHeight="1" x14ac:dyDescent="0.25">
      <c r="A338" s="63" t="s">
        <v>565</v>
      </c>
      <c r="B338" s="63" t="s">
        <v>566</v>
      </c>
      <c r="C338" s="36">
        <v>4301051344</v>
      </c>
      <c r="D338" s="861">
        <v>4680115880412</v>
      </c>
      <c r="E338" s="861"/>
      <c r="F338" s="62">
        <v>0.33</v>
      </c>
      <c r="G338" s="37">
        <v>6</v>
      </c>
      <c r="H338" s="62">
        <v>1.98</v>
      </c>
      <c r="I338" s="62">
        <v>2.246</v>
      </c>
      <c r="J338" s="37">
        <v>156</v>
      </c>
      <c r="K338" s="37" t="s">
        <v>89</v>
      </c>
      <c r="L338" s="37" t="s">
        <v>45</v>
      </c>
      <c r="M338" s="38" t="s">
        <v>88</v>
      </c>
      <c r="N338" s="38"/>
      <c r="O338" s="37">
        <v>45</v>
      </c>
      <c r="P338" s="104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863"/>
      <c r="R338" s="863"/>
      <c r="S338" s="863"/>
      <c r="T338" s="864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567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568</v>
      </c>
      <c r="B339" s="63" t="s">
        <v>569</v>
      </c>
      <c r="C339" s="36">
        <v>4301051277</v>
      </c>
      <c r="D339" s="861">
        <v>4680115880511</v>
      </c>
      <c r="E339" s="861"/>
      <c r="F339" s="62">
        <v>0.33</v>
      </c>
      <c r="G339" s="37">
        <v>6</v>
      </c>
      <c r="H339" s="62">
        <v>1.98</v>
      </c>
      <c r="I339" s="62">
        <v>2.16</v>
      </c>
      <c r="J339" s="37">
        <v>182</v>
      </c>
      <c r="K339" s="37" t="s">
        <v>195</v>
      </c>
      <c r="L339" s="37" t="s">
        <v>45</v>
      </c>
      <c r="M339" s="38" t="s">
        <v>88</v>
      </c>
      <c r="N339" s="38"/>
      <c r="O339" s="37">
        <v>40</v>
      </c>
      <c r="P339" s="104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863"/>
      <c r="R339" s="863"/>
      <c r="S339" s="863"/>
      <c r="T339" s="864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32" t="s">
        <v>570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868"/>
      <c r="B340" s="868"/>
      <c r="C340" s="868"/>
      <c r="D340" s="868"/>
      <c r="E340" s="868"/>
      <c r="F340" s="868"/>
      <c r="G340" s="868"/>
      <c r="H340" s="868"/>
      <c r="I340" s="868"/>
      <c r="J340" s="868"/>
      <c r="K340" s="868"/>
      <c r="L340" s="868"/>
      <c r="M340" s="868"/>
      <c r="N340" s="868"/>
      <c r="O340" s="869"/>
      <c r="P340" s="865" t="s">
        <v>40</v>
      </c>
      <c r="Q340" s="866"/>
      <c r="R340" s="866"/>
      <c r="S340" s="866"/>
      <c r="T340" s="866"/>
      <c r="U340" s="866"/>
      <c r="V340" s="867"/>
      <c r="W340" s="42" t="s">
        <v>39</v>
      </c>
      <c r="X340" s="43">
        <f>IFERROR(X338/H338,"0")+IFERROR(X339/H339,"0")</f>
        <v>0</v>
      </c>
      <c r="Y340" s="43">
        <f>IFERROR(Y338/H338,"0")+IFERROR(Y339/H339,"0")</f>
        <v>0</v>
      </c>
      <c r="Z340" s="43">
        <f>IFERROR(IF(Z338="",0,Z338),"0")+IFERROR(IF(Z339="",0,Z339),"0")</f>
        <v>0</v>
      </c>
      <c r="AA340" s="67"/>
      <c r="AB340" s="67"/>
      <c r="AC340" s="67"/>
    </row>
    <row r="341" spans="1:68" x14ac:dyDescent="0.2">
      <c r="A341" s="868"/>
      <c r="B341" s="868"/>
      <c r="C341" s="868"/>
      <c r="D341" s="868"/>
      <c r="E341" s="868"/>
      <c r="F341" s="868"/>
      <c r="G341" s="868"/>
      <c r="H341" s="868"/>
      <c r="I341" s="868"/>
      <c r="J341" s="868"/>
      <c r="K341" s="868"/>
      <c r="L341" s="868"/>
      <c r="M341" s="868"/>
      <c r="N341" s="868"/>
      <c r="O341" s="869"/>
      <c r="P341" s="865" t="s">
        <v>40</v>
      </c>
      <c r="Q341" s="866"/>
      <c r="R341" s="866"/>
      <c r="S341" s="866"/>
      <c r="T341" s="866"/>
      <c r="U341" s="866"/>
      <c r="V341" s="867"/>
      <c r="W341" s="42" t="s">
        <v>0</v>
      </c>
      <c r="X341" s="43">
        <f>IFERROR(SUM(X338:X339),"0")</f>
        <v>0</v>
      </c>
      <c r="Y341" s="43">
        <f>IFERROR(SUM(Y338:Y339),"0")</f>
        <v>0</v>
      </c>
      <c r="Z341" s="42"/>
      <c r="AA341" s="67"/>
      <c r="AB341" s="67"/>
      <c r="AC341" s="67"/>
    </row>
    <row r="342" spans="1:68" ht="16.5" customHeight="1" x14ac:dyDescent="0.25">
      <c r="A342" s="859" t="s">
        <v>571</v>
      </c>
      <c r="B342" s="859"/>
      <c r="C342" s="859"/>
      <c r="D342" s="859"/>
      <c r="E342" s="859"/>
      <c r="F342" s="859"/>
      <c r="G342" s="859"/>
      <c r="H342" s="859"/>
      <c r="I342" s="859"/>
      <c r="J342" s="859"/>
      <c r="K342" s="859"/>
      <c r="L342" s="859"/>
      <c r="M342" s="859"/>
      <c r="N342" s="859"/>
      <c r="O342" s="859"/>
      <c r="P342" s="859"/>
      <c r="Q342" s="859"/>
      <c r="R342" s="859"/>
      <c r="S342" s="859"/>
      <c r="T342" s="859"/>
      <c r="U342" s="859"/>
      <c r="V342" s="859"/>
      <c r="W342" s="859"/>
      <c r="X342" s="859"/>
      <c r="Y342" s="859"/>
      <c r="Z342" s="859"/>
      <c r="AA342" s="65"/>
      <c r="AB342" s="65"/>
      <c r="AC342" s="79"/>
    </row>
    <row r="343" spans="1:68" ht="14.25" customHeight="1" x14ac:dyDescent="0.25">
      <c r="A343" s="860" t="s">
        <v>129</v>
      </c>
      <c r="B343" s="860"/>
      <c r="C343" s="860"/>
      <c r="D343" s="860"/>
      <c r="E343" s="860"/>
      <c r="F343" s="860"/>
      <c r="G343" s="860"/>
      <c r="H343" s="860"/>
      <c r="I343" s="860"/>
      <c r="J343" s="860"/>
      <c r="K343" s="860"/>
      <c r="L343" s="860"/>
      <c r="M343" s="860"/>
      <c r="N343" s="860"/>
      <c r="O343" s="860"/>
      <c r="P343" s="860"/>
      <c r="Q343" s="860"/>
      <c r="R343" s="860"/>
      <c r="S343" s="860"/>
      <c r="T343" s="860"/>
      <c r="U343" s="860"/>
      <c r="V343" s="860"/>
      <c r="W343" s="860"/>
      <c r="X343" s="860"/>
      <c r="Y343" s="860"/>
      <c r="Z343" s="860"/>
      <c r="AA343" s="66"/>
      <c r="AB343" s="66"/>
      <c r="AC343" s="80"/>
    </row>
    <row r="344" spans="1:68" ht="27" customHeight="1" x14ac:dyDescent="0.25">
      <c r="A344" s="63" t="s">
        <v>572</v>
      </c>
      <c r="B344" s="63" t="s">
        <v>573</v>
      </c>
      <c r="C344" s="36">
        <v>4301011593</v>
      </c>
      <c r="D344" s="861">
        <v>4680115882973</v>
      </c>
      <c r="E344" s="861"/>
      <c r="F344" s="62">
        <v>0.7</v>
      </c>
      <c r="G344" s="37">
        <v>6</v>
      </c>
      <c r="H344" s="62">
        <v>4.2</v>
      </c>
      <c r="I344" s="62">
        <v>4.5599999999999996</v>
      </c>
      <c r="J344" s="37">
        <v>104</v>
      </c>
      <c r="K344" s="37" t="s">
        <v>134</v>
      </c>
      <c r="L344" s="37" t="s">
        <v>45</v>
      </c>
      <c r="M344" s="38" t="s">
        <v>133</v>
      </c>
      <c r="N344" s="38"/>
      <c r="O344" s="37">
        <v>55</v>
      </c>
      <c r="P344" s="104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863"/>
      <c r="R344" s="863"/>
      <c r="S344" s="863"/>
      <c r="T344" s="864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434" t="s">
        <v>468</v>
      </c>
      <c r="AG344" s="78"/>
      <c r="AJ344" s="84" t="s">
        <v>45</v>
      </c>
      <c r="AK344" s="84">
        <v>0</v>
      </c>
      <c r="BB344" s="435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868"/>
      <c r="B345" s="868"/>
      <c r="C345" s="868"/>
      <c r="D345" s="868"/>
      <c r="E345" s="868"/>
      <c r="F345" s="868"/>
      <c r="G345" s="868"/>
      <c r="H345" s="868"/>
      <c r="I345" s="868"/>
      <c r="J345" s="868"/>
      <c r="K345" s="868"/>
      <c r="L345" s="868"/>
      <c r="M345" s="868"/>
      <c r="N345" s="868"/>
      <c r="O345" s="869"/>
      <c r="P345" s="865" t="s">
        <v>40</v>
      </c>
      <c r="Q345" s="866"/>
      <c r="R345" s="866"/>
      <c r="S345" s="866"/>
      <c r="T345" s="866"/>
      <c r="U345" s="866"/>
      <c r="V345" s="867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868"/>
      <c r="B346" s="868"/>
      <c r="C346" s="868"/>
      <c r="D346" s="868"/>
      <c r="E346" s="868"/>
      <c r="F346" s="868"/>
      <c r="G346" s="868"/>
      <c r="H346" s="868"/>
      <c r="I346" s="868"/>
      <c r="J346" s="868"/>
      <c r="K346" s="868"/>
      <c r="L346" s="868"/>
      <c r="M346" s="868"/>
      <c r="N346" s="868"/>
      <c r="O346" s="869"/>
      <c r="P346" s="865" t="s">
        <v>40</v>
      </c>
      <c r="Q346" s="866"/>
      <c r="R346" s="866"/>
      <c r="S346" s="866"/>
      <c r="T346" s="866"/>
      <c r="U346" s="866"/>
      <c r="V346" s="867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860" t="s">
        <v>78</v>
      </c>
      <c r="B347" s="860"/>
      <c r="C347" s="860"/>
      <c r="D347" s="860"/>
      <c r="E347" s="860"/>
      <c r="F347" s="860"/>
      <c r="G347" s="860"/>
      <c r="H347" s="860"/>
      <c r="I347" s="860"/>
      <c r="J347" s="860"/>
      <c r="K347" s="860"/>
      <c r="L347" s="860"/>
      <c r="M347" s="860"/>
      <c r="N347" s="860"/>
      <c r="O347" s="860"/>
      <c r="P347" s="860"/>
      <c r="Q347" s="860"/>
      <c r="R347" s="860"/>
      <c r="S347" s="860"/>
      <c r="T347" s="860"/>
      <c r="U347" s="860"/>
      <c r="V347" s="860"/>
      <c r="W347" s="860"/>
      <c r="X347" s="860"/>
      <c r="Y347" s="860"/>
      <c r="Z347" s="860"/>
      <c r="AA347" s="66"/>
      <c r="AB347" s="66"/>
      <c r="AC347" s="80"/>
    </row>
    <row r="348" spans="1:68" ht="27" customHeight="1" x14ac:dyDescent="0.25">
      <c r="A348" s="63" t="s">
        <v>574</v>
      </c>
      <c r="B348" s="63" t="s">
        <v>575</v>
      </c>
      <c r="C348" s="36">
        <v>4301031305</v>
      </c>
      <c r="D348" s="861">
        <v>4607091389845</v>
      </c>
      <c r="E348" s="861"/>
      <c r="F348" s="62">
        <v>0.35</v>
      </c>
      <c r="G348" s="37">
        <v>6</v>
      </c>
      <c r="H348" s="62">
        <v>2.1</v>
      </c>
      <c r="I348" s="62">
        <v>2.2000000000000002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10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863"/>
      <c r="R348" s="863"/>
      <c r="S348" s="863"/>
      <c r="T348" s="864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576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577</v>
      </c>
      <c r="B349" s="63" t="s">
        <v>578</v>
      </c>
      <c r="C349" s="36">
        <v>4301031306</v>
      </c>
      <c r="D349" s="861">
        <v>4680115882881</v>
      </c>
      <c r="E349" s="861"/>
      <c r="F349" s="62">
        <v>0.28000000000000003</v>
      </c>
      <c r="G349" s="37">
        <v>6</v>
      </c>
      <c r="H349" s="62">
        <v>1.68</v>
      </c>
      <c r="I349" s="62">
        <v>1.81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10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863"/>
      <c r="R349" s="863"/>
      <c r="S349" s="863"/>
      <c r="T349" s="864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576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68"/>
      <c r="B350" s="868"/>
      <c r="C350" s="868"/>
      <c r="D350" s="868"/>
      <c r="E350" s="868"/>
      <c r="F350" s="868"/>
      <c r="G350" s="868"/>
      <c r="H350" s="868"/>
      <c r="I350" s="868"/>
      <c r="J350" s="868"/>
      <c r="K350" s="868"/>
      <c r="L350" s="868"/>
      <c r="M350" s="868"/>
      <c r="N350" s="868"/>
      <c r="O350" s="869"/>
      <c r="P350" s="865" t="s">
        <v>40</v>
      </c>
      <c r="Q350" s="866"/>
      <c r="R350" s="866"/>
      <c r="S350" s="866"/>
      <c r="T350" s="866"/>
      <c r="U350" s="866"/>
      <c r="V350" s="867"/>
      <c r="W350" s="42" t="s">
        <v>39</v>
      </c>
      <c r="X350" s="43">
        <f>IFERROR(X348/H348,"0")+IFERROR(X349/H349,"0")</f>
        <v>0</v>
      </c>
      <c r="Y350" s="43">
        <f>IFERROR(Y348/H348,"0")+IFERROR(Y349/H349,"0")</f>
        <v>0</v>
      </c>
      <c r="Z350" s="43">
        <f>IFERROR(IF(Z348="",0,Z348),"0")+IFERROR(IF(Z349="",0,Z349),"0")</f>
        <v>0</v>
      </c>
      <c r="AA350" s="67"/>
      <c r="AB350" s="67"/>
      <c r="AC350" s="67"/>
    </row>
    <row r="351" spans="1:68" x14ac:dyDescent="0.2">
      <c r="A351" s="868"/>
      <c r="B351" s="868"/>
      <c r="C351" s="868"/>
      <c r="D351" s="868"/>
      <c r="E351" s="868"/>
      <c r="F351" s="868"/>
      <c r="G351" s="868"/>
      <c r="H351" s="868"/>
      <c r="I351" s="868"/>
      <c r="J351" s="868"/>
      <c r="K351" s="868"/>
      <c r="L351" s="868"/>
      <c r="M351" s="868"/>
      <c r="N351" s="868"/>
      <c r="O351" s="869"/>
      <c r="P351" s="865" t="s">
        <v>40</v>
      </c>
      <c r="Q351" s="866"/>
      <c r="R351" s="866"/>
      <c r="S351" s="866"/>
      <c r="T351" s="866"/>
      <c r="U351" s="866"/>
      <c r="V351" s="867"/>
      <c r="W351" s="42" t="s">
        <v>0</v>
      </c>
      <c r="X351" s="43">
        <f>IFERROR(SUM(X348:X349),"0")</f>
        <v>0</v>
      </c>
      <c r="Y351" s="43">
        <f>IFERROR(SUM(Y348:Y349),"0")</f>
        <v>0</v>
      </c>
      <c r="Z351" s="42"/>
      <c r="AA351" s="67"/>
      <c r="AB351" s="67"/>
      <c r="AC351" s="67"/>
    </row>
    <row r="352" spans="1:68" ht="14.25" customHeight="1" x14ac:dyDescent="0.25">
      <c r="A352" s="860" t="s">
        <v>84</v>
      </c>
      <c r="B352" s="860"/>
      <c r="C352" s="860"/>
      <c r="D352" s="860"/>
      <c r="E352" s="860"/>
      <c r="F352" s="860"/>
      <c r="G352" s="860"/>
      <c r="H352" s="860"/>
      <c r="I352" s="860"/>
      <c r="J352" s="860"/>
      <c r="K352" s="860"/>
      <c r="L352" s="860"/>
      <c r="M352" s="860"/>
      <c r="N352" s="860"/>
      <c r="O352" s="860"/>
      <c r="P352" s="860"/>
      <c r="Q352" s="860"/>
      <c r="R352" s="860"/>
      <c r="S352" s="860"/>
      <c r="T352" s="860"/>
      <c r="U352" s="860"/>
      <c r="V352" s="860"/>
      <c r="W352" s="860"/>
      <c r="X352" s="860"/>
      <c r="Y352" s="860"/>
      <c r="Z352" s="860"/>
      <c r="AA352" s="66"/>
      <c r="AB352" s="66"/>
      <c r="AC352" s="80"/>
    </row>
    <row r="353" spans="1:68" ht="37.5" customHeight="1" x14ac:dyDescent="0.25">
      <c r="A353" s="63" t="s">
        <v>579</v>
      </c>
      <c r="B353" s="63" t="s">
        <v>580</v>
      </c>
      <c r="C353" s="36">
        <v>4301051517</v>
      </c>
      <c r="D353" s="861">
        <v>4680115883390</v>
      </c>
      <c r="E353" s="861"/>
      <c r="F353" s="62">
        <v>0.3</v>
      </c>
      <c r="G353" s="37">
        <v>6</v>
      </c>
      <c r="H353" s="62">
        <v>1.8</v>
      </c>
      <c r="I353" s="62">
        <v>2</v>
      </c>
      <c r="J353" s="37">
        <v>156</v>
      </c>
      <c r="K353" s="37" t="s">
        <v>89</v>
      </c>
      <c r="L353" s="37" t="s">
        <v>45</v>
      </c>
      <c r="M353" s="38" t="s">
        <v>82</v>
      </c>
      <c r="N353" s="38"/>
      <c r="O353" s="37">
        <v>40</v>
      </c>
      <c r="P353" s="10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863"/>
      <c r="R353" s="863"/>
      <c r="S353" s="863"/>
      <c r="T353" s="86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IFERROR(IF(Y353=0,"",ROUNDUP(Y353/H353,0)*0.00753),"")</f>
        <v/>
      </c>
      <c r="AA353" s="68" t="s">
        <v>45</v>
      </c>
      <c r="AB353" s="69" t="s">
        <v>45</v>
      </c>
      <c r="AC353" s="440" t="s">
        <v>581</v>
      </c>
      <c r="AG353" s="78"/>
      <c r="AJ353" s="84" t="s">
        <v>45</v>
      </c>
      <c r="AK353" s="84">
        <v>0</v>
      </c>
      <c r="BB353" s="44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868"/>
      <c r="B354" s="868"/>
      <c r="C354" s="868"/>
      <c r="D354" s="868"/>
      <c r="E354" s="868"/>
      <c r="F354" s="868"/>
      <c r="G354" s="868"/>
      <c r="H354" s="868"/>
      <c r="I354" s="868"/>
      <c r="J354" s="868"/>
      <c r="K354" s="868"/>
      <c r="L354" s="868"/>
      <c r="M354" s="868"/>
      <c r="N354" s="868"/>
      <c r="O354" s="869"/>
      <c r="P354" s="865" t="s">
        <v>40</v>
      </c>
      <c r="Q354" s="866"/>
      <c r="R354" s="866"/>
      <c r="S354" s="866"/>
      <c r="T354" s="866"/>
      <c r="U354" s="866"/>
      <c r="V354" s="867"/>
      <c r="W354" s="42" t="s">
        <v>39</v>
      </c>
      <c r="X354" s="43">
        <f>IFERROR(X353/H353,"0")</f>
        <v>0</v>
      </c>
      <c r="Y354" s="43">
        <f>IFERROR(Y353/H353,"0")</f>
        <v>0</v>
      </c>
      <c r="Z354" s="43">
        <f>IFERROR(IF(Z353="",0,Z353),"0")</f>
        <v>0</v>
      </c>
      <c r="AA354" s="67"/>
      <c r="AB354" s="67"/>
      <c r="AC354" s="67"/>
    </row>
    <row r="355" spans="1:68" x14ac:dyDescent="0.2">
      <c r="A355" s="868"/>
      <c r="B355" s="868"/>
      <c r="C355" s="868"/>
      <c r="D355" s="868"/>
      <c r="E355" s="868"/>
      <c r="F355" s="868"/>
      <c r="G355" s="868"/>
      <c r="H355" s="868"/>
      <c r="I355" s="868"/>
      <c r="J355" s="868"/>
      <c r="K355" s="868"/>
      <c r="L355" s="868"/>
      <c r="M355" s="868"/>
      <c r="N355" s="868"/>
      <c r="O355" s="869"/>
      <c r="P355" s="865" t="s">
        <v>40</v>
      </c>
      <c r="Q355" s="866"/>
      <c r="R355" s="866"/>
      <c r="S355" s="866"/>
      <c r="T355" s="866"/>
      <c r="U355" s="866"/>
      <c r="V355" s="867"/>
      <c r="W355" s="42" t="s">
        <v>0</v>
      </c>
      <c r="X355" s="43">
        <f>IFERROR(SUM(X353:X353),"0")</f>
        <v>0</v>
      </c>
      <c r="Y355" s="43">
        <f>IFERROR(SUM(Y353:Y353),"0")</f>
        <v>0</v>
      </c>
      <c r="Z355" s="42"/>
      <c r="AA355" s="67"/>
      <c r="AB355" s="67"/>
      <c r="AC355" s="67"/>
    </row>
    <row r="356" spans="1:68" ht="16.5" customHeight="1" x14ac:dyDescent="0.25">
      <c r="A356" s="859" t="s">
        <v>582</v>
      </c>
      <c r="B356" s="859"/>
      <c r="C356" s="859"/>
      <c r="D356" s="859"/>
      <c r="E356" s="859"/>
      <c r="F356" s="859"/>
      <c r="G356" s="859"/>
      <c r="H356" s="859"/>
      <c r="I356" s="859"/>
      <c r="J356" s="859"/>
      <c r="K356" s="859"/>
      <c r="L356" s="859"/>
      <c r="M356" s="859"/>
      <c r="N356" s="859"/>
      <c r="O356" s="859"/>
      <c r="P356" s="859"/>
      <c r="Q356" s="859"/>
      <c r="R356" s="859"/>
      <c r="S356" s="859"/>
      <c r="T356" s="859"/>
      <c r="U356" s="859"/>
      <c r="V356" s="859"/>
      <c r="W356" s="859"/>
      <c r="X356" s="859"/>
      <c r="Y356" s="859"/>
      <c r="Z356" s="859"/>
      <c r="AA356" s="65"/>
      <c r="AB356" s="65"/>
      <c r="AC356" s="79"/>
    </row>
    <row r="357" spans="1:68" ht="14.25" customHeight="1" x14ac:dyDescent="0.25">
      <c r="A357" s="860" t="s">
        <v>129</v>
      </c>
      <c r="B357" s="860"/>
      <c r="C357" s="860"/>
      <c r="D357" s="860"/>
      <c r="E357" s="860"/>
      <c r="F357" s="860"/>
      <c r="G357" s="860"/>
      <c r="H357" s="860"/>
      <c r="I357" s="860"/>
      <c r="J357" s="860"/>
      <c r="K357" s="860"/>
      <c r="L357" s="860"/>
      <c r="M357" s="860"/>
      <c r="N357" s="860"/>
      <c r="O357" s="860"/>
      <c r="P357" s="860"/>
      <c r="Q357" s="860"/>
      <c r="R357" s="860"/>
      <c r="S357" s="860"/>
      <c r="T357" s="860"/>
      <c r="U357" s="860"/>
      <c r="V357" s="860"/>
      <c r="W357" s="860"/>
      <c r="X357" s="860"/>
      <c r="Y357" s="860"/>
      <c r="Z357" s="860"/>
      <c r="AA357" s="66"/>
      <c r="AB357" s="66"/>
      <c r="AC357" s="80"/>
    </row>
    <row r="358" spans="1:68" ht="27" customHeight="1" x14ac:dyDescent="0.25">
      <c r="A358" s="63" t="s">
        <v>583</v>
      </c>
      <c r="B358" s="63" t="s">
        <v>584</v>
      </c>
      <c r="C358" s="36">
        <v>4301012024</v>
      </c>
      <c r="D358" s="861">
        <v>4680115885615</v>
      </c>
      <c r="E358" s="861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134</v>
      </c>
      <c r="L358" s="37" t="s">
        <v>45</v>
      </c>
      <c r="M358" s="38" t="s">
        <v>88</v>
      </c>
      <c r="N358" s="38"/>
      <c r="O358" s="37">
        <v>55</v>
      </c>
      <c r="P358" s="10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863"/>
      <c r="R358" s="863"/>
      <c r="S358" s="863"/>
      <c r="T358" s="864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ref="Y358:Y366" si="71">IFERROR(IF(X358="",0,CEILING((X358/$H358),1)*$H358),"")</f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585</v>
      </c>
      <c r="AG358" s="78"/>
      <c r="AJ358" s="84" t="s">
        <v>45</v>
      </c>
      <c r="AK358" s="84">
        <v>0</v>
      </c>
      <c r="BB358" s="443" t="s">
        <v>66</v>
      </c>
      <c r="BM358" s="78">
        <f t="shared" ref="BM358:BM366" si="72">IFERROR(X358*I358/H358,"0")</f>
        <v>0</v>
      </c>
      <c r="BN358" s="78">
        <f t="shared" ref="BN358:BN366" si="73">IFERROR(Y358*I358/H358,"0")</f>
        <v>0</v>
      </c>
      <c r="BO358" s="78">
        <f t="shared" ref="BO358:BO366" si="74">IFERROR(1/J358*(X358/H358),"0")</f>
        <v>0</v>
      </c>
      <c r="BP358" s="78">
        <f t="shared" ref="BP358:BP366" si="75">IFERROR(1/J358*(Y358/H358),"0")</f>
        <v>0</v>
      </c>
    </row>
    <row r="359" spans="1:68" ht="27" customHeight="1" x14ac:dyDescent="0.25">
      <c r="A359" s="63" t="s">
        <v>586</v>
      </c>
      <c r="B359" s="63" t="s">
        <v>587</v>
      </c>
      <c r="C359" s="36">
        <v>4301011911</v>
      </c>
      <c r="D359" s="861">
        <v>4680115885554</v>
      </c>
      <c r="E359" s="861"/>
      <c r="F359" s="62">
        <v>1.35</v>
      </c>
      <c r="G359" s="37">
        <v>8</v>
      </c>
      <c r="H359" s="62">
        <v>10.8</v>
      </c>
      <c r="I359" s="62">
        <v>11.28</v>
      </c>
      <c r="J359" s="37">
        <v>48</v>
      </c>
      <c r="K359" s="37" t="s">
        <v>134</v>
      </c>
      <c r="L359" s="37" t="s">
        <v>45</v>
      </c>
      <c r="M359" s="38" t="s">
        <v>163</v>
      </c>
      <c r="N359" s="38"/>
      <c r="O359" s="37">
        <v>55</v>
      </c>
      <c r="P359" s="104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863"/>
      <c r="R359" s="863"/>
      <c r="S359" s="863"/>
      <c r="T359" s="864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1"/>
        <v>0</v>
      </c>
      <c r="Z359" s="41" t="str">
        <f>IFERROR(IF(Y359=0,"",ROUNDUP(Y359/H359,0)*0.02039),"")</f>
        <v/>
      </c>
      <c r="AA359" s="68" t="s">
        <v>45</v>
      </c>
      <c r="AB359" s="69" t="s">
        <v>45</v>
      </c>
      <c r="AC359" s="444" t="s">
        <v>588</v>
      </c>
      <c r="AG359" s="78"/>
      <c r="AJ359" s="84" t="s">
        <v>45</v>
      </c>
      <c r="AK359" s="84">
        <v>0</v>
      </c>
      <c r="BB359" s="445" t="s">
        <v>66</v>
      </c>
      <c r="BM359" s="78">
        <f t="shared" si="72"/>
        <v>0</v>
      </c>
      <c r="BN359" s="78">
        <f t="shared" si="73"/>
        <v>0</v>
      </c>
      <c r="BO359" s="78">
        <f t="shared" si="74"/>
        <v>0</v>
      </c>
      <c r="BP359" s="78">
        <f t="shared" si="75"/>
        <v>0</v>
      </c>
    </row>
    <row r="360" spans="1:68" ht="27" customHeight="1" x14ac:dyDescent="0.25">
      <c r="A360" s="63" t="s">
        <v>586</v>
      </c>
      <c r="B360" s="63" t="s">
        <v>589</v>
      </c>
      <c r="C360" s="36">
        <v>4301012016</v>
      </c>
      <c r="D360" s="861">
        <v>4680115885554</v>
      </c>
      <c r="E360" s="861"/>
      <c r="F360" s="62">
        <v>1.35</v>
      </c>
      <c r="G360" s="37">
        <v>8</v>
      </c>
      <c r="H360" s="62">
        <v>10.8</v>
      </c>
      <c r="I360" s="62">
        <v>11.28</v>
      </c>
      <c r="J360" s="37">
        <v>56</v>
      </c>
      <c r="K360" s="37" t="s">
        <v>134</v>
      </c>
      <c r="L360" s="37" t="s">
        <v>591</v>
      </c>
      <c r="M360" s="38" t="s">
        <v>88</v>
      </c>
      <c r="N360" s="38"/>
      <c r="O360" s="37">
        <v>55</v>
      </c>
      <c r="P360" s="104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63"/>
      <c r="R360" s="863"/>
      <c r="S360" s="863"/>
      <c r="T360" s="864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1"/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46" t="s">
        <v>590</v>
      </c>
      <c r="AG360" s="78"/>
      <c r="AJ360" s="84" t="s">
        <v>592</v>
      </c>
      <c r="AK360" s="84">
        <v>86.4</v>
      </c>
      <c r="BB360" s="447" t="s">
        <v>66</v>
      </c>
      <c r="BM360" s="78">
        <f t="shared" si="72"/>
        <v>0</v>
      </c>
      <c r="BN360" s="78">
        <f t="shared" si="73"/>
        <v>0</v>
      </c>
      <c r="BO360" s="78">
        <f t="shared" si="74"/>
        <v>0</v>
      </c>
      <c r="BP360" s="78">
        <f t="shared" si="75"/>
        <v>0</v>
      </c>
    </row>
    <row r="361" spans="1:68" ht="37.5" customHeight="1" x14ac:dyDescent="0.25">
      <c r="A361" s="63" t="s">
        <v>593</v>
      </c>
      <c r="B361" s="63" t="s">
        <v>594</v>
      </c>
      <c r="C361" s="36">
        <v>4301011858</v>
      </c>
      <c r="D361" s="861">
        <v>4680115885646</v>
      </c>
      <c r="E361" s="861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134</v>
      </c>
      <c r="L361" s="37" t="s">
        <v>45</v>
      </c>
      <c r="M361" s="38" t="s">
        <v>133</v>
      </c>
      <c r="N361" s="38"/>
      <c r="O361" s="37">
        <v>55</v>
      </c>
      <c r="P361" s="10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863"/>
      <c r="R361" s="863"/>
      <c r="S361" s="863"/>
      <c r="T361" s="86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1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595</v>
      </c>
      <c r="AG361" s="78"/>
      <c r="AJ361" s="84" t="s">
        <v>45</v>
      </c>
      <c r="AK361" s="84">
        <v>0</v>
      </c>
      <c r="BB361" s="449" t="s">
        <v>66</v>
      </c>
      <c r="BM361" s="78">
        <f t="shared" si="72"/>
        <v>0</v>
      </c>
      <c r="BN361" s="78">
        <f t="shared" si="73"/>
        <v>0</v>
      </c>
      <c r="BO361" s="78">
        <f t="shared" si="74"/>
        <v>0</v>
      </c>
      <c r="BP361" s="78">
        <f t="shared" si="75"/>
        <v>0</v>
      </c>
    </row>
    <row r="362" spans="1:68" ht="27" customHeight="1" x14ac:dyDescent="0.25">
      <c r="A362" s="63" t="s">
        <v>596</v>
      </c>
      <c r="B362" s="63" t="s">
        <v>597</v>
      </c>
      <c r="C362" s="36">
        <v>4301011857</v>
      </c>
      <c r="D362" s="861">
        <v>4680115885622</v>
      </c>
      <c r="E362" s="861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89</v>
      </c>
      <c r="L362" s="37" t="s">
        <v>45</v>
      </c>
      <c r="M362" s="38" t="s">
        <v>133</v>
      </c>
      <c r="N362" s="38"/>
      <c r="O362" s="37">
        <v>55</v>
      </c>
      <c r="P362" s="10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863"/>
      <c r="R362" s="863"/>
      <c r="S362" s="863"/>
      <c r="T362" s="864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1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585</v>
      </c>
      <c r="AG362" s="78"/>
      <c r="AJ362" s="84" t="s">
        <v>45</v>
      </c>
      <c r="AK362" s="84">
        <v>0</v>
      </c>
      <c r="BB362" s="451" t="s">
        <v>66</v>
      </c>
      <c r="BM362" s="78">
        <f t="shared" si="72"/>
        <v>0</v>
      </c>
      <c r="BN362" s="78">
        <f t="shared" si="73"/>
        <v>0</v>
      </c>
      <c r="BO362" s="78">
        <f t="shared" si="74"/>
        <v>0</v>
      </c>
      <c r="BP362" s="78">
        <f t="shared" si="75"/>
        <v>0</v>
      </c>
    </row>
    <row r="363" spans="1:68" ht="27" customHeight="1" x14ac:dyDescent="0.25">
      <c r="A363" s="63" t="s">
        <v>598</v>
      </c>
      <c r="B363" s="63" t="s">
        <v>599</v>
      </c>
      <c r="C363" s="36">
        <v>4301011573</v>
      </c>
      <c r="D363" s="861">
        <v>4680115881938</v>
      </c>
      <c r="E363" s="861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89</v>
      </c>
      <c r="L363" s="37" t="s">
        <v>45</v>
      </c>
      <c r="M363" s="38" t="s">
        <v>133</v>
      </c>
      <c r="N363" s="38"/>
      <c r="O363" s="37">
        <v>90</v>
      </c>
      <c r="P363" s="10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863"/>
      <c r="R363" s="863"/>
      <c r="S363" s="863"/>
      <c r="T363" s="864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1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600</v>
      </c>
      <c r="AG363" s="78"/>
      <c r="AJ363" s="84" t="s">
        <v>45</v>
      </c>
      <c r="AK363" s="84">
        <v>0</v>
      </c>
      <c r="BB363" s="453" t="s">
        <v>66</v>
      </c>
      <c r="BM363" s="78">
        <f t="shared" si="72"/>
        <v>0</v>
      </c>
      <c r="BN363" s="78">
        <f t="shared" si="73"/>
        <v>0</v>
      </c>
      <c r="BO363" s="78">
        <f t="shared" si="74"/>
        <v>0</v>
      </c>
      <c r="BP363" s="78">
        <f t="shared" si="75"/>
        <v>0</v>
      </c>
    </row>
    <row r="364" spans="1:68" ht="27" customHeight="1" x14ac:dyDescent="0.25">
      <c r="A364" s="63" t="s">
        <v>601</v>
      </c>
      <c r="B364" s="63" t="s">
        <v>602</v>
      </c>
      <c r="C364" s="36">
        <v>4301010944</v>
      </c>
      <c r="D364" s="861">
        <v>4607091387346</v>
      </c>
      <c r="E364" s="861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89</v>
      </c>
      <c r="L364" s="37" t="s">
        <v>45</v>
      </c>
      <c r="M364" s="38" t="s">
        <v>133</v>
      </c>
      <c r="N364" s="38"/>
      <c r="O364" s="37">
        <v>55</v>
      </c>
      <c r="P364" s="10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863"/>
      <c r="R364" s="863"/>
      <c r="S364" s="863"/>
      <c r="T364" s="864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1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603</v>
      </c>
      <c r="AG364" s="78"/>
      <c r="AJ364" s="84" t="s">
        <v>45</v>
      </c>
      <c r="AK364" s="84">
        <v>0</v>
      </c>
      <c r="BB364" s="455" t="s">
        <v>66</v>
      </c>
      <c r="BM364" s="78">
        <f t="shared" si="72"/>
        <v>0</v>
      </c>
      <c r="BN364" s="78">
        <f t="shared" si="73"/>
        <v>0</v>
      </c>
      <c r="BO364" s="78">
        <f t="shared" si="74"/>
        <v>0</v>
      </c>
      <c r="BP364" s="78">
        <f t="shared" si="75"/>
        <v>0</v>
      </c>
    </row>
    <row r="365" spans="1:68" ht="27" customHeight="1" x14ac:dyDescent="0.25">
      <c r="A365" s="63" t="s">
        <v>604</v>
      </c>
      <c r="B365" s="63" t="s">
        <v>605</v>
      </c>
      <c r="C365" s="36">
        <v>4301011323</v>
      </c>
      <c r="D365" s="861">
        <v>4607091386011</v>
      </c>
      <c r="E365" s="861"/>
      <c r="F365" s="62">
        <v>0.5</v>
      </c>
      <c r="G365" s="37">
        <v>10</v>
      </c>
      <c r="H365" s="62">
        <v>5</v>
      </c>
      <c r="I365" s="62">
        <v>5.21</v>
      </c>
      <c r="J365" s="37">
        <v>132</v>
      </c>
      <c r="K365" s="37" t="s">
        <v>89</v>
      </c>
      <c r="L365" s="37" t="s">
        <v>45</v>
      </c>
      <c r="M365" s="38" t="s">
        <v>88</v>
      </c>
      <c r="N365" s="38"/>
      <c r="O365" s="37">
        <v>55</v>
      </c>
      <c r="P365" s="10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863"/>
      <c r="R365" s="863"/>
      <c r="S365" s="863"/>
      <c r="T365" s="86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1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606</v>
      </c>
      <c r="AG365" s="78"/>
      <c r="AJ365" s="84" t="s">
        <v>45</v>
      </c>
      <c r="AK365" s="84">
        <v>0</v>
      </c>
      <c r="BB365" s="457" t="s">
        <v>66</v>
      </c>
      <c r="BM365" s="78">
        <f t="shared" si="72"/>
        <v>0</v>
      </c>
      <c r="BN365" s="78">
        <f t="shared" si="73"/>
        <v>0</v>
      </c>
      <c r="BO365" s="78">
        <f t="shared" si="74"/>
        <v>0</v>
      </c>
      <c r="BP365" s="78">
        <f t="shared" si="75"/>
        <v>0</v>
      </c>
    </row>
    <row r="366" spans="1:68" ht="27" customHeight="1" x14ac:dyDescent="0.25">
      <c r="A366" s="63" t="s">
        <v>607</v>
      </c>
      <c r="B366" s="63" t="s">
        <v>608</v>
      </c>
      <c r="C366" s="36">
        <v>4301011859</v>
      </c>
      <c r="D366" s="861">
        <v>4680115885608</v>
      </c>
      <c r="E366" s="861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89</v>
      </c>
      <c r="L366" s="37" t="s">
        <v>45</v>
      </c>
      <c r="M366" s="38" t="s">
        <v>133</v>
      </c>
      <c r="N366" s="38"/>
      <c r="O366" s="37">
        <v>55</v>
      </c>
      <c r="P366" s="10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863"/>
      <c r="R366" s="863"/>
      <c r="S366" s="863"/>
      <c r="T366" s="86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1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590</v>
      </c>
      <c r="AG366" s="78"/>
      <c r="AJ366" s="84" t="s">
        <v>45</v>
      </c>
      <c r="AK366" s="84">
        <v>0</v>
      </c>
      <c r="BB366" s="459" t="s">
        <v>66</v>
      </c>
      <c r="BM366" s="78">
        <f t="shared" si="72"/>
        <v>0</v>
      </c>
      <c r="BN366" s="78">
        <f t="shared" si="73"/>
        <v>0</v>
      </c>
      <c r="BO366" s="78">
        <f t="shared" si="74"/>
        <v>0</v>
      </c>
      <c r="BP366" s="78">
        <f t="shared" si="75"/>
        <v>0</v>
      </c>
    </row>
    <row r="367" spans="1:68" x14ac:dyDescent="0.2">
      <c r="A367" s="868"/>
      <c r="B367" s="868"/>
      <c r="C367" s="868"/>
      <c r="D367" s="868"/>
      <c r="E367" s="868"/>
      <c r="F367" s="868"/>
      <c r="G367" s="868"/>
      <c r="H367" s="868"/>
      <c r="I367" s="868"/>
      <c r="J367" s="868"/>
      <c r="K367" s="868"/>
      <c r="L367" s="868"/>
      <c r="M367" s="868"/>
      <c r="N367" s="868"/>
      <c r="O367" s="869"/>
      <c r="P367" s="865" t="s">
        <v>40</v>
      </c>
      <c r="Q367" s="866"/>
      <c r="R367" s="866"/>
      <c r="S367" s="866"/>
      <c r="T367" s="866"/>
      <c r="U367" s="866"/>
      <c r="V367" s="867"/>
      <c r="W367" s="42" t="s">
        <v>39</v>
      </c>
      <c r="X367" s="43">
        <f>IFERROR(X358/H358,"0")+IFERROR(X359/H359,"0")+IFERROR(X360/H360,"0")+IFERROR(X361/H361,"0")+IFERROR(X362/H362,"0")+IFERROR(X363/H363,"0")+IFERROR(X364/H364,"0")+IFERROR(X365/H365,"0")+IFERROR(X366/H366,"0")</f>
        <v>0</v>
      </c>
      <c r="Y367" s="43">
        <f>IFERROR(Y358/H358,"0")+IFERROR(Y359/H359,"0")+IFERROR(Y360/H360,"0")+IFERROR(Y361/H361,"0")+IFERROR(Y362/H362,"0")+IFERROR(Y363/H363,"0")+IFERROR(Y364/H364,"0")+IFERROR(Y365/H365,"0")+IFERROR(Y366/H366,"0")</f>
        <v>0</v>
      </c>
      <c r="Z367" s="4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868"/>
      <c r="B368" s="868"/>
      <c r="C368" s="868"/>
      <c r="D368" s="868"/>
      <c r="E368" s="868"/>
      <c r="F368" s="868"/>
      <c r="G368" s="868"/>
      <c r="H368" s="868"/>
      <c r="I368" s="868"/>
      <c r="J368" s="868"/>
      <c r="K368" s="868"/>
      <c r="L368" s="868"/>
      <c r="M368" s="868"/>
      <c r="N368" s="868"/>
      <c r="O368" s="869"/>
      <c r="P368" s="865" t="s">
        <v>40</v>
      </c>
      <c r="Q368" s="866"/>
      <c r="R368" s="866"/>
      <c r="S368" s="866"/>
      <c r="T368" s="866"/>
      <c r="U368" s="866"/>
      <c r="V368" s="867"/>
      <c r="W368" s="42" t="s">
        <v>0</v>
      </c>
      <c r="X368" s="43">
        <f>IFERROR(SUM(X358:X366),"0")</f>
        <v>0</v>
      </c>
      <c r="Y368" s="43">
        <f>IFERROR(SUM(Y358:Y366),"0")</f>
        <v>0</v>
      </c>
      <c r="Z368" s="42"/>
      <c r="AA368" s="67"/>
      <c r="AB368" s="67"/>
      <c r="AC368" s="67"/>
    </row>
    <row r="369" spans="1:68" ht="14.25" customHeight="1" x14ac:dyDescent="0.25">
      <c r="A369" s="860" t="s">
        <v>78</v>
      </c>
      <c r="B369" s="860"/>
      <c r="C369" s="860"/>
      <c r="D369" s="860"/>
      <c r="E369" s="860"/>
      <c r="F369" s="860"/>
      <c r="G369" s="860"/>
      <c r="H369" s="860"/>
      <c r="I369" s="860"/>
      <c r="J369" s="860"/>
      <c r="K369" s="860"/>
      <c r="L369" s="860"/>
      <c r="M369" s="860"/>
      <c r="N369" s="860"/>
      <c r="O369" s="860"/>
      <c r="P369" s="860"/>
      <c r="Q369" s="860"/>
      <c r="R369" s="860"/>
      <c r="S369" s="860"/>
      <c r="T369" s="860"/>
      <c r="U369" s="860"/>
      <c r="V369" s="860"/>
      <c r="W369" s="860"/>
      <c r="X369" s="860"/>
      <c r="Y369" s="860"/>
      <c r="Z369" s="860"/>
      <c r="AA369" s="66"/>
      <c r="AB369" s="66"/>
      <c r="AC369" s="80"/>
    </row>
    <row r="370" spans="1:68" ht="27" customHeight="1" x14ac:dyDescent="0.25">
      <c r="A370" s="63" t="s">
        <v>609</v>
      </c>
      <c r="B370" s="63" t="s">
        <v>610</v>
      </c>
      <c r="C370" s="36">
        <v>4301030878</v>
      </c>
      <c r="D370" s="861">
        <v>4607091387193</v>
      </c>
      <c r="E370" s="861"/>
      <c r="F370" s="62">
        <v>0.7</v>
      </c>
      <c r="G370" s="37">
        <v>6</v>
      </c>
      <c r="H370" s="62">
        <v>4.2</v>
      </c>
      <c r="I370" s="62">
        <v>4.46</v>
      </c>
      <c r="J370" s="37">
        <v>156</v>
      </c>
      <c r="K370" s="37" t="s">
        <v>89</v>
      </c>
      <c r="L370" s="37" t="s">
        <v>45</v>
      </c>
      <c r="M370" s="38" t="s">
        <v>82</v>
      </c>
      <c r="N370" s="38"/>
      <c r="O370" s="37">
        <v>35</v>
      </c>
      <c r="P370" s="10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863"/>
      <c r="R370" s="863"/>
      <c r="S370" s="863"/>
      <c r="T370" s="86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0" t="s">
        <v>611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612</v>
      </c>
      <c r="B371" s="63" t="s">
        <v>613</v>
      </c>
      <c r="C371" s="36">
        <v>4301031153</v>
      </c>
      <c r="D371" s="861">
        <v>4607091387230</v>
      </c>
      <c r="E371" s="861"/>
      <c r="F371" s="62">
        <v>0.7</v>
      </c>
      <c r="G371" s="37">
        <v>6</v>
      </c>
      <c r="H371" s="62">
        <v>4.2</v>
      </c>
      <c r="I371" s="62">
        <v>4.46</v>
      </c>
      <c r="J371" s="37">
        <v>156</v>
      </c>
      <c r="K371" s="37" t="s">
        <v>89</v>
      </c>
      <c r="L371" s="37" t="s">
        <v>45</v>
      </c>
      <c r="M371" s="38" t="s">
        <v>82</v>
      </c>
      <c r="N371" s="38"/>
      <c r="O371" s="37">
        <v>40</v>
      </c>
      <c r="P371" s="10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863"/>
      <c r="R371" s="863"/>
      <c r="S371" s="863"/>
      <c r="T371" s="86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IFERROR(IF(Y371=0,"",ROUNDUP(Y371/H371,0)*0.00753),"")</f>
        <v/>
      </c>
      <c r="AA371" s="68" t="s">
        <v>45</v>
      </c>
      <c r="AB371" s="69" t="s">
        <v>45</v>
      </c>
      <c r="AC371" s="462" t="s">
        <v>614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615</v>
      </c>
      <c r="B372" s="63" t="s">
        <v>616</v>
      </c>
      <c r="C372" s="36">
        <v>4301031154</v>
      </c>
      <c r="D372" s="861">
        <v>4607091387292</v>
      </c>
      <c r="E372" s="861"/>
      <c r="F372" s="62">
        <v>0.73</v>
      </c>
      <c r="G372" s="37">
        <v>6</v>
      </c>
      <c r="H372" s="62">
        <v>4.38</v>
      </c>
      <c r="I372" s="62">
        <v>4.6399999999999997</v>
      </c>
      <c r="J372" s="37">
        <v>156</v>
      </c>
      <c r="K372" s="37" t="s">
        <v>89</v>
      </c>
      <c r="L372" s="37" t="s">
        <v>45</v>
      </c>
      <c r="M372" s="38" t="s">
        <v>82</v>
      </c>
      <c r="N372" s="38"/>
      <c r="O372" s="37">
        <v>45</v>
      </c>
      <c r="P372" s="10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863"/>
      <c r="R372" s="863"/>
      <c r="S372" s="863"/>
      <c r="T372" s="86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617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618</v>
      </c>
      <c r="B373" s="63" t="s">
        <v>619</v>
      </c>
      <c r="C373" s="36">
        <v>4301031152</v>
      </c>
      <c r="D373" s="861">
        <v>4607091387285</v>
      </c>
      <c r="E373" s="861"/>
      <c r="F373" s="62">
        <v>0.35</v>
      </c>
      <c r="G373" s="37">
        <v>6</v>
      </c>
      <c r="H373" s="62">
        <v>2.1</v>
      </c>
      <c r="I373" s="62">
        <v>2.23</v>
      </c>
      <c r="J373" s="37">
        <v>234</v>
      </c>
      <c r="K373" s="37" t="s">
        <v>83</v>
      </c>
      <c r="L373" s="37" t="s">
        <v>45</v>
      </c>
      <c r="M373" s="38" t="s">
        <v>82</v>
      </c>
      <c r="N373" s="38"/>
      <c r="O373" s="37">
        <v>40</v>
      </c>
      <c r="P373" s="10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863"/>
      <c r="R373" s="863"/>
      <c r="S373" s="863"/>
      <c r="T373" s="86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IFERROR(IF(Y373=0,"",ROUNDUP(Y373/H373,0)*0.00502),"")</f>
        <v/>
      </c>
      <c r="AA373" s="68" t="s">
        <v>45</v>
      </c>
      <c r="AB373" s="69" t="s">
        <v>45</v>
      </c>
      <c r="AC373" s="466" t="s">
        <v>614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868"/>
      <c r="B374" s="868"/>
      <c r="C374" s="868"/>
      <c r="D374" s="868"/>
      <c r="E374" s="868"/>
      <c r="F374" s="868"/>
      <c r="G374" s="868"/>
      <c r="H374" s="868"/>
      <c r="I374" s="868"/>
      <c r="J374" s="868"/>
      <c r="K374" s="868"/>
      <c r="L374" s="868"/>
      <c r="M374" s="868"/>
      <c r="N374" s="868"/>
      <c r="O374" s="869"/>
      <c r="P374" s="865" t="s">
        <v>40</v>
      </c>
      <c r="Q374" s="866"/>
      <c r="R374" s="866"/>
      <c r="S374" s="866"/>
      <c r="T374" s="866"/>
      <c r="U374" s="866"/>
      <c r="V374" s="867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868"/>
      <c r="B375" s="868"/>
      <c r="C375" s="868"/>
      <c r="D375" s="868"/>
      <c r="E375" s="868"/>
      <c r="F375" s="868"/>
      <c r="G375" s="868"/>
      <c r="H375" s="868"/>
      <c r="I375" s="868"/>
      <c r="J375" s="868"/>
      <c r="K375" s="868"/>
      <c r="L375" s="868"/>
      <c r="M375" s="868"/>
      <c r="N375" s="868"/>
      <c r="O375" s="869"/>
      <c r="P375" s="865" t="s">
        <v>40</v>
      </c>
      <c r="Q375" s="866"/>
      <c r="R375" s="866"/>
      <c r="S375" s="866"/>
      <c r="T375" s="866"/>
      <c r="U375" s="866"/>
      <c r="V375" s="867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860" t="s">
        <v>84</v>
      </c>
      <c r="B376" s="860"/>
      <c r="C376" s="860"/>
      <c r="D376" s="860"/>
      <c r="E376" s="860"/>
      <c r="F376" s="860"/>
      <c r="G376" s="860"/>
      <c r="H376" s="860"/>
      <c r="I376" s="860"/>
      <c r="J376" s="860"/>
      <c r="K376" s="860"/>
      <c r="L376" s="860"/>
      <c r="M376" s="860"/>
      <c r="N376" s="860"/>
      <c r="O376" s="860"/>
      <c r="P376" s="860"/>
      <c r="Q376" s="860"/>
      <c r="R376" s="860"/>
      <c r="S376" s="860"/>
      <c r="T376" s="860"/>
      <c r="U376" s="860"/>
      <c r="V376" s="860"/>
      <c r="W376" s="860"/>
      <c r="X376" s="860"/>
      <c r="Y376" s="860"/>
      <c r="Z376" s="860"/>
      <c r="AA376" s="66"/>
      <c r="AB376" s="66"/>
      <c r="AC376" s="80"/>
    </row>
    <row r="377" spans="1:68" ht="48" customHeight="1" x14ac:dyDescent="0.25">
      <c r="A377" s="63" t="s">
        <v>620</v>
      </c>
      <c r="B377" s="63" t="s">
        <v>621</v>
      </c>
      <c r="C377" s="36">
        <v>4301051100</v>
      </c>
      <c r="D377" s="861">
        <v>4607091387766</v>
      </c>
      <c r="E377" s="861"/>
      <c r="F377" s="62">
        <v>1.3</v>
      </c>
      <c r="G377" s="37">
        <v>6</v>
      </c>
      <c r="H377" s="62">
        <v>7.8</v>
      </c>
      <c r="I377" s="62">
        <v>8.3580000000000005</v>
      </c>
      <c r="J377" s="37">
        <v>56</v>
      </c>
      <c r="K377" s="37" t="s">
        <v>134</v>
      </c>
      <c r="L377" s="37" t="s">
        <v>45</v>
      </c>
      <c r="M377" s="38" t="s">
        <v>88</v>
      </c>
      <c r="N377" s="38"/>
      <c r="O377" s="37">
        <v>40</v>
      </c>
      <c r="P377" s="10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863"/>
      <c r="R377" s="863"/>
      <c r="S377" s="863"/>
      <c r="T377" s="86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ref="Y377:Y382" si="76">IFERROR(IF(X377="",0,CEILING((X377/$H377),1)*$H377),"")</f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622</v>
      </c>
      <c r="AG377" s="78"/>
      <c r="AJ377" s="84" t="s">
        <v>45</v>
      </c>
      <c r="AK377" s="84">
        <v>0</v>
      </c>
      <c r="BB377" s="469" t="s">
        <v>66</v>
      </c>
      <c r="BM377" s="78">
        <f t="shared" ref="BM377:BM382" si="77">IFERROR(X377*I377/H377,"0")</f>
        <v>0</v>
      </c>
      <c r="BN377" s="78">
        <f t="shared" ref="BN377:BN382" si="78">IFERROR(Y377*I377/H377,"0")</f>
        <v>0</v>
      </c>
      <c r="BO377" s="78">
        <f t="shared" ref="BO377:BO382" si="79">IFERROR(1/J377*(X377/H377),"0")</f>
        <v>0</v>
      </c>
      <c r="BP377" s="78">
        <f t="shared" ref="BP377:BP382" si="80">IFERROR(1/J377*(Y377/H377),"0")</f>
        <v>0</v>
      </c>
    </row>
    <row r="378" spans="1:68" ht="37.5" customHeight="1" x14ac:dyDescent="0.25">
      <c r="A378" s="63" t="s">
        <v>623</v>
      </c>
      <c r="B378" s="63" t="s">
        <v>624</v>
      </c>
      <c r="C378" s="36">
        <v>4301051116</v>
      </c>
      <c r="D378" s="861">
        <v>4607091387957</v>
      </c>
      <c r="E378" s="861"/>
      <c r="F378" s="62">
        <v>1.3</v>
      </c>
      <c r="G378" s="37">
        <v>6</v>
      </c>
      <c r="H378" s="62">
        <v>7.8</v>
      </c>
      <c r="I378" s="62">
        <v>8.3640000000000008</v>
      </c>
      <c r="J378" s="37">
        <v>56</v>
      </c>
      <c r="K378" s="37" t="s">
        <v>134</v>
      </c>
      <c r="L378" s="37" t="s">
        <v>45</v>
      </c>
      <c r="M378" s="38" t="s">
        <v>82</v>
      </c>
      <c r="N378" s="38"/>
      <c r="O378" s="37">
        <v>40</v>
      </c>
      <c r="P378" s="10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863"/>
      <c r="R378" s="863"/>
      <c r="S378" s="863"/>
      <c r="T378" s="864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76"/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70" t="s">
        <v>625</v>
      </c>
      <c r="AG378" s="78"/>
      <c r="AJ378" s="84" t="s">
        <v>45</v>
      </c>
      <c r="AK378" s="84">
        <v>0</v>
      </c>
      <c r="BB378" s="471" t="s">
        <v>66</v>
      </c>
      <c r="BM378" s="78">
        <f t="shared" si="77"/>
        <v>0</v>
      </c>
      <c r="BN378" s="78">
        <f t="shared" si="78"/>
        <v>0</v>
      </c>
      <c r="BO378" s="78">
        <f t="shared" si="79"/>
        <v>0</v>
      </c>
      <c r="BP378" s="78">
        <f t="shared" si="80"/>
        <v>0</v>
      </c>
    </row>
    <row r="379" spans="1:68" ht="37.5" customHeight="1" x14ac:dyDescent="0.25">
      <c r="A379" s="63" t="s">
        <v>626</v>
      </c>
      <c r="B379" s="63" t="s">
        <v>627</v>
      </c>
      <c r="C379" s="36">
        <v>4301051115</v>
      </c>
      <c r="D379" s="861">
        <v>4607091387964</v>
      </c>
      <c r="E379" s="861"/>
      <c r="F379" s="62">
        <v>1.35</v>
      </c>
      <c r="G379" s="37">
        <v>6</v>
      </c>
      <c r="H379" s="62">
        <v>8.1</v>
      </c>
      <c r="I379" s="62">
        <v>8.6460000000000008</v>
      </c>
      <c r="J379" s="37">
        <v>56</v>
      </c>
      <c r="K379" s="37" t="s">
        <v>134</v>
      </c>
      <c r="L379" s="37" t="s">
        <v>45</v>
      </c>
      <c r="M379" s="38" t="s">
        <v>82</v>
      </c>
      <c r="N379" s="38"/>
      <c r="O379" s="37">
        <v>40</v>
      </c>
      <c r="P379" s="10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863"/>
      <c r="R379" s="863"/>
      <c r="S379" s="863"/>
      <c r="T379" s="864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76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628</v>
      </c>
      <c r="AG379" s="78"/>
      <c r="AJ379" s="84" t="s">
        <v>45</v>
      </c>
      <c r="AK379" s="84">
        <v>0</v>
      </c>
      <c r="BB379" s="473" t="s">
        <v>66</v>
      </c>
      <c r="BM379" s="78">
        <f t="shared" si="77"/>
        <v>0</v>
      </c>
      <c r="BN379" s="78">
        <f t="shared" si="78"/>
        <v>0</v>
      </c>
      <c r="BO379" s="78">
        <f t="shared" si="79"/>
        <v>0</v>
      </c>
      <c r="BP379" s="78">
        <f t="shared" si="80"/>
        <v>0</v>
      </c>
    </row>
    <row r="380" spans="1:68" ht="37.5" customHeight="1" x14ac:dyDescent="0.25">
      <c r="A380" s="63" t="s">
        <v>629</v>
      </c>
      <c r="B380" s="63" t="s">
        <v>630</v>
      </c>
      <c r="C380" s="36">
        <v>4301051705</v>
      </c>
      <c r="D380" s="861">
        <v>4680115884588</v>
      </c>
      <c r="E380" s="861"/>
      <c r="F380" s="62">
        <v>0.5</v>
      </c>
      <c r="G380" s="37">
        <v>6</v>
      </c>
      <c r="H380" s="62">
        <v>3</v>
      </c>
      <c r="I380" s="62">
        <v>3.266</v>
      </c>
      <c r="J380" s="37">
        <v>156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10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863"/>
      <c r="R380" s="863"/>
      <c r="S380" s="863"/>
      <c r="T380" s="86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6"/>
        <v>0</v>
      </c>
      <c r="Z380" s="41" t="str">
        <f>IFERROR(IF(Y380=0,"",ROUNDUP(Y380/H380,0)*0.00753),"")</f>
        <v/>
      </c>
      <c r="AA380" s="68" t="s">
        <v>45</v>
      </c>
      <c r="AB380" s="69" t="s">
        <v>45</v>
      </c>
      <c r="AC380" s="474" t="s">
        <v>631</v>
      </c>
      <c r="AG380" s="78"/>
      <c r="AJ380" s="84" t="s">
        <v>45</v>
      </c>
      <c r="AK380" s="84">
        <v>0</v>
      </c>
      <c r="BB380" s="475" t="s">
        <v>66</v>
      </c>
      <c r="BM380" s="78">
        <f t="shared" si="77"/>
        <v>0</v>
      </c>
      <c r="BN380" s="78">
        <f t="shared" si="78"/>
        <v>0</v>
      </c>
      <c r="BO380" s="78">
        <f t="shared" si="79"/>
        <v>0</v>
      </c>
      <c r="BP380" s="78">
        <f t="shared" si="80"/>
        <v>0</v>
      </c>
    </row>
    <row r="381" spans="1:68" ht="37.5" customHeight="1" x14ac:dyDescent="0.25">
      <c r="A381" s="63" t="s">
        <v>632</v>
      </c>
      <c r="B381" s="63" t="s">
        <v>633</v>
      </c>
      <c r="C381" s="36">
        <v>4301051130</v>
      </c>
      <c r="D381" s="861">
        <v>4607091387537</v>
      </c>
      <c r="E381" s="861"/>
      <c r="F381" s="62">
        <v>0.45</v>
      </c>
      <c r="G381" s="37">
        <v>6</v>
      </c>
      <c r="H381" s="62">
        <v>2.7</v>
      </c>
      <c r="I381" s="62">
        <v>2.99</v>
      </c>
      <c r="J381" s="37">
        <v>156</v>
      </c>
      <c r="K381" s="37" t="s">
        <v>89</v>
      </c>
      <c r="L381" s="37" t="s">
        <v>45</v>
      </c>
      <c r="M381" s="38" t="s">
        <v>82</v>
      </c>
      <c r="N381" s="38"/>
      <c r="O381" s="37">
        <v>40</v>
      </c>
      <c r="P381" s="10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863"/>
      <c r="R381" s="863"/>
      <c r="S381" s="863"/>
      <c r="T381" s="86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76"/>
        <v>0</v>
      </c>
      <c r="Z381" s="41" t="str">
        <f>IFERROR(IF(Y381=0,"",ROUNDUP(Y381/H381,0)*0.00753),"")</f>
        <v/>
      </c>
      <c r="AA381" s="68" t="s">
        <v>45</v>
      </c>
      <c r="AB381" s="69" t="s">
        <v>45</v>
      </c>
      <c r="AC381" s="476" t="s">
        <v>634</v>
      </c>
      <c r="AG381" s="78"/>
      <c r="AJ381" s="84" t="s">
        <v>45</v>
      </c>
      <c r="AK381" s="84">
        <v>0</v>
      </c>
      <c r="BB381" s="477" t="s">
        <v>66</v>
      </c>
      <c r="BM381" s="78">
        <f t="shared" si="77"/>
        <v>0</v>
      </c>
      <c r="BN381" s="78">
        <f t="shared" si="78"/>
        <v>0</v>
      </c>
      <c r="BO381" s="78">
        <f t="shared" si="79"/>
        <v>0</v>
      </c>
      <c r="BP381" s="78">
        <f t="shared" si="80"/>
        <v>0</v>
      </c>
    </row>
    <row r="382" spans="1:68" ht="48" customHeight="1" x14ac:dyDescent="0.25">
      <c r="A382" s="63" t="s">
        <v>635</v>
      </c>
      <c r="B382" s="63" t="s">
        <v>636</v>
      </c>
      <c r="C382" s="36">
        <v>4301051132</v>
      </c>
      <c r="D382" s="861">
        <v>4607091387513</v>
      </c>
      <c r="E382" s="861"/>
      <c r="F382" s="62">
        <v>0.45</v>
      </c>
      <c r="G382" s="37">
        <v>6</v>
      </c>
      <c r="H382" s="62">
        <v>2.7</v>
      </c>
      <c r="I382" s="62">
        <v>2.9780000000000002</v>
      </c>
      <c r="J382" s="37">
        <v>156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10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863"/>
      <c r="R382" s="863"/>
      <c r="S382" s="863"/>
      <c r="T382" s="86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76"/>
        <v>0</v>
      </c>
      <c r="Z382" s="41" t="str">
        <f>IFERROR(IF(Y382=0,"",ROUNDUP(Y382/H382,0)*0.00753),"")</f>
        <v/>
      </c>
      <c r="AA382" s="68" t="s">
        <v>45</v>
      </c>
      <c r="AB382" s="69" t="s">
        <v>45</v>
      </c>
      <c r="AC382" s="478" t="s">
        <v>637</v>
      </c>
      <c r="AG382" s="78"/>
      <c r="AJ382" s="84" t="s">
        <v>45</v>
      </c>
      <c r="AK382" s="84">
        <v>0</v>
      </c>
      <c r="BB382" s="479" t="s">
        <v>66</v>
      </c>
      <c r="BM382" s="78">
        <f t="shared" si="77"/>
        <v>0</v>
      </c>
      <c r="BN382" s="78">
        <f t="shared" si="78"/>
        <v>0</v>
      </c>
      <c r="BO382" s="78">
        <f t="shared" si="79"/>
        <v>0</v>
      </c>
      <c r="BP382" s="78">
        <f t="shared" si="80"/>
        <v>0</v>
      </c>
    </row>
    <row r="383" spans="1:68" x14ac:dyDescent="0.2">
      <c r="A383" s="868"/>
      <c r="B383" s="868"/>
      <c r="C383" s="868"/>
      <c r="D383" s="868"/>
      <c r="E383" s="868"/>
      <c r="F383" s="868"/>
      <c r="G383" s="868"/>
      <c r="H383" s="868"/>
      <c r="I383" s="868"/>
      <c r="J383" s="868"/>
      <c r="K383" s="868"/>
      <c r="L383" s="868"/>
      <c r="M383" s="868"/>
      <c r="N383" s="868"/>
      <c r="O383" s="869"/>
      <c r="P383" s="865" t="s">
        <v>40</v>
      </c>
      <c r="Q383" s="866"/>
      <c r="R383" s="866"/>
      <c r="S383" s="866"/>
      <c r="T383" s="866"/>
      <c r="U383" s="866"/>
      <c r="V383" s="867"/>
      <c r="W383" s="42" t="s">
        <v>39</v>
      </c>
      <c r="X383" s="43">
        <f>IFERROR(X377/H377,"0")+IFERROR(X378/H378,"0")+IFERROR(X379/H379,"0")+IFERROR(X380/H380,"0")+IFERROR(X381/H381,"0")+IFERROR(X382/H382,"0")</f>
        <v>0</v>
      </c>
      <c r="Y383" s="43">
        <f>IFERROR(Y377/H377,"0")+IFERROR(Y378/H378,"0")+IFERROR(Y379/H379,"0")+IFERROR(Y380/H380,"0")+IFERROR(Y381/H381,"0")+IFERROR(Y382/H382,"0")</f>
        <v>0</v>
      </c>
      <c r="Z383" s="43">
        <f>IFERROR(IF(Z377="",0,Z377),"0")+IFERROR(IF(Z378="",0,Z378),"0")+IFERROR(IF(Z379="",0,Z379),"0")+IFERROR(IF(Z380="",0,Z380),"0")+IFERROR(IF(Z381="",0,Z381),"0")+IFERROR(IF(Z382="",0,Z382),"0")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868"/>
      <c r="B384" s="868"/>
      <c r="C384" s="868"/>
      <c r="D384" s="868"/>
      <c r="E384" s="868"/>
      <c r="F384" s="868"/>
      <c r="G384" s="868"/>
      <c r="H384" s="868"/>
      <c r="I384" s="868"/>
      <c r="J384" s="868"/>
      <c r="K384" s="868"/>
      <c r="L384" s="868"/>
      <c r="M384" s="868"/>
      <c r="N384" s="868"/>
      <c r="O384" s="869"/>
      <c r="P384" s="865" t="s">
        <v>40</v>
      </c>
      <c r="Q384" s="866"/>
      <c r="R384" s="866"/>
      <c r="S384" s="866"/>
      <c r="T384" s="866"/>
      <c r="U384" s="866"/>
      <c r="V384" s="867"/>
      <c r="W384" s="42" t="s">
        <v>0</v>
      </c>
      <c r="X384" s="43">
        <f>IFERROR(SUM(X377:X382),"0")</f>
        <v>0</v>
      </c>
      <c r="Y384" s="43">
        <f>IFERROR(SUM(Y377:Y382),"0")</f>
        <v>0</v>
      </c>
      <c r="Z384" s="42"/>
      <c r="AA384" s="67"/>
      <c r="AB384" s="67"/>
      <c r="AC384" s="67"/>
    </row>
    <row r="385" spans="1:68" ht="14.25" customHeight="1" x14ac:dyDescent="0.25">
      <c r="A385" s="860" t="s">
        <v>226</v>
      </c>
      <c r="B385" s="860"/>
      <c r="C385" s="860"/>
      <c r="D385" s="860"/>
      <c r="E385" s="860"/>
      <c r="F385" s="860"/>
      <c r="G385" s="860"/>
      <c r="H385" s="860"/>
      <c r="I385" s="860"/>
      <c r="J385" s="860"/>
      <c r="K385" s="860"/>
      <c r="L385" s="860"/>
      <c r="M385" s="860"/>
      <c r="N385" s="860"/>
      <c r="O385" s="860"/>
      <c r="P385" s="860"/>
      <c r="Q385" s="860"/>
      <c r="R385" s="860"/>
      <c r="S385" s="860"/>
      <c r="T385" s="860"/>
      <c r="U385" s="860"/>
      <c r="V385" s="860"/>
      <c r="W385" s="860"/>
      <c r="X385" s="860"/>
      <c r="Y385" s="860"/>
      <c r="Z385" s="860"/>
      <c r="AA385" s="66"/>
      <c r="AB385" s="66"/>
      <c r="AC385" s="80"/>
    </row>
    <row r="386" spans="1:68" ht="37.5" customHeight="1" x14ac:dyDescent="0.25">
      <c r="A386" s="63" t="s">
        <v>638</v>
      </c>
      <c r="B386" s="63" t="s">
        <v>639</v>
      </c>
      <c r="C386" s="36">
        <v>4301060379</v>
      </c>
      <c r="D386" s="861">
        <v>4607091380880</v>
      </c>
      <c r="E386" s="861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134</v>
      </c>
      <c r="L386" s="37" t="s">
        <v>45</v>
      </c>
      <c r="M386" s="38" t="s">
        <v>82</v>
      </c>
      <c r="N386" s="38"/>
      <c r="O386" s="37">
        <v>30</v>
      </c>
      <c r="P386" s="10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863"/>
      <c r="R386" s="863"/>
      <c r="S386" s="863"/>
      <c r="T386" s="864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640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37.5" customHeight="1" x14ac:dyDescent="0.25">
      <c r="A387" s="63" t="s">
        <v>641</v>
      </c>
      <c r="B387" s="63" t="s">
        <v>642</v>
      </c>
      <c r="C387" s="36">
        <v>4301060308</v>
      </c>
      <c r="D387" s="861">
        <v>4607091384482</v>
      </c>
      <c r="E387" s="861"/>
      <c r="F387" s="62">
        <v>1.3</v>
      </c>
      <c r="G387" s="37">
        <v>6</v>
      </c>
      <c r="H387" s="62">
        <v>7.8</v>
      </c>
      <c r="I387" s="62">
        <v>8.3640000000000008</v>
      </c>
      <c r="J387" s="37">
        <v>56</v>
      </c>
      <c r="K387" s="37" t="s">
        <v>134</v>
      </c>
      <c r="L387" s="37" t="s">
        <v>45</v>
      </c>
      <c r="M387" s="38" t="s">
        <v>82</v>
      </c>
      <c r="N387" s="38"/>
      <c r="O387" s="37">
        <v>30</v>
      </c>
      <c r="P387" s="10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863"/>
      <c r="R387" s="863"/>
      <c r="S387" s="863"/>
      <c r="T387" s="86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643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16.5" customHeight="1" x14ac:dyDescent="0.25">
      <c r="A388" s="63" t="s">
        <v>644</v>
      </c>
      <c r="B388" s="63" t="s">
        <v>645</v>
      </c>
      <c r="C388" s="36">
        <v>4301060325</v>
      </c>
      <c r="D388" s="861">
        <v>4607091380897</v>
      </c>
      <c r="E388" s="861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134</v>
      </c>
      <c r="L388" s="37" t="s">
        <v>45</v>
      </c>
      <c r="M388" s="38" t="s">
        <v>82</v>
      </c>
      <c r="N388" s="38"/>
      <c r="O388" s="37">
        <v>30</v>
      </c>
      <c r="P388" s="106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863"/>
      <c r="R388" s="863"/>
      <c r="S388" s="863"/>
      <c r="T388" s="86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646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x14ac:dyDescent="0.2">
      <c r="A389" s="868"/>
      <c r="B389" s="868"/>
      <c r="C389" s="868"/>
      <c r="D389" s="868"/>
      <c r="E389" s="868"/>
      <c r="F389" s="868"/>
      <c r="G389" s="868"/>
      <c r="H389" s="868"/>
      <c r="I389" s="868"/>
      <c r="J389" s="868"/>
      <c r="K389" s="868"/>
      <c r="L389" s="868"/>
      <c r="M389" s="868"/>
      <c r="N389" s="868"/>
      <c r="O389" s="869"/>
      <c r="P389" s="865" t="s">
        <v>40</v>
      </c>
      <c r="Q389" s="866"/>
      <c r="R389" s="866"/>
      <c r="S389" s="866"/>
      <c r="T389" s="866"/>
      <c r="U389" s="866"/>
      <c r="V389" s="867"/>
      <c r="W389" s="42" t="s">
        <v>39</v>
      </c>
      <c r="X389" s="43">
        <f>IFERROR(X386/H386,"0")+IFERROR(X387/H387,"0")+IFERROR(X388/H388,"0")</f>
        <v>0</v>
      </c>
      <c r="Y389" s="43">
        <f>IFERROR(Y386/H386,"0")+IFERROR(Y387/H387,"0")+IFERROR(Y388/H388,"0")</f>
        <v>0</v>
      </c>
      <c r="Z389" s="43">
        <f>IFERROR(IF(Z386="",0,Z386),"0")+IFERROR(IF(Z387="",0,Z387),"0")+IFERROR(IF(Z388="",0,Z388),"0")</f>
        <v>0</v>
      </c>
      <c r="AA389" s="67"/>
      <c r="AB389" s="67"/>
      <c r="AC389" s="67"/>
    </row>
    <row r="390" spans="1:68" x14ac:dyDescent="0.2">
      <c r="A390" s="868"/>
      <c r="B390" s="868"/>
      <c r="C390" s="868"/>
      <c r="D390" s="868"/>
      <c r="E390" s="868"/>
      <c r="F390" s="868"/>
      <c r="G390" s="868"/>
      <c r="H390" s="868"/>
      <c r="I390" s="868"/>
      <c r="J390" s="868"/>
      <c r="K390" s="868"/>
      <c r="L390" s="868"/>
      <c r="M390" s="868"/>
      <c r="N390" s="868"/>
      <c r="O390" s="869"/>
      <c r="P390" s="865" t="s">
        <v>40</v>
      </c>
      <c r="Q390" s="866"/>
      <c r="R390" s="866"/>
      <c r="S390" s="866"/>
      <c r="T390" s="866"/>
      <c r="U390" s="866"/>
      <c r="V390" s="867"/>
      <c r="W390" s="42" t="s">
        <v>0</v>
      </c>
      <c r="X390" s="43">
        <f>IFERROR(SUM(X386:X388),"0")</f>
        <v>0</v>
      </c>
      <c r="Y390" s="43">
        <f>IFERROR(SUM(Y386:Y388),"0")</f>
        <v>0</v>
      </c>
      <c r="Z390" s="42"/>
      <c r="AA390" s="67"/>
      <c r="AB390" s="67"/>
      <c r="AC390" s="67"/>
    </row>
    <row r="391" spans="1:68" ht="14.25" customHeight="1" x14ac:dyDescent="0.25">
      <c r="A391" s="860" t="s">
        <v>118</v>
      </c>
      <c r="B391" s="860"/>
      <c r="C391" s="860"/>
      <c r="D391" s="860"/>
      <c r="E391" s="860"/>
      <c r="F391" s="860"/>
      <c r="G391" s="860"/>
      <c r="H391" s="860"/>
      <c r="I391" s="860"/>
      <c r="J391" s="860"/>
      <c r="K391" s="860"/>
      <c r="L391" s="860"/>
      <c r="M391" s="860"/>
      <c r="N391" s="860"/>
      <c r="O391" s="860"/>
      <c r="P391" s="860"/>
      <c r="Q391" s="860"/>
      <c r="R391" s="860"/>
      <c r="S391" s="860"/>
      <c r="T391" s="860"/>
      <c r="U391" s="860"/>
      <c r="V391" s="860"/>
      <c r="W391" s="860"/>
      <c r="X391" s="860"/>
      <c r="Y391" s="860"/>
      <c r="Z391" s="860"/>
      <c r="AA391" s="66"/>
      <c r="AB391" s="66"/>
      <c r="AC391" s="80"/>
    </row>
    <row r="392" spans="1:68" ht="16.5" customHeight="1" x14ac:dyDescent="0.25">
      <c r="A392" s="63" t="s">
        <v>647</v>
      </c>
      <c r="B392" s="63" t="s">
        <v>648</v>
      </c>
      <c r="C392" s="36">
        <v>4301030232</v>
      </c>
      <c r="D392" s="861">
        <v>4607091388374</v>
      </c>
      <c r="E392" s="861"/>
      <c r="F392" s="62">
        <v>0.38</v>
      </c>
      <c r="G392" s="37">
        <v>8</v>
      </c>
      <c r="H392" s="62">
        <v>3.04</v>
      </c>
      <c r="I392" s="62">
        <v>3.28</v>
      </c>
      <c r="J392" s="37">
        <v>156</v>
      </c>
      <c r="K392" s="37" t="s">
        <v>89</v>
      </c>
      <c r="L392" s="37" t="s">
        <v>45</v>
      </c>
      <c r="M392" s="38" t="s">
        <v>123</v>
      </c>
      <c r="N392" s="38"/>
      <c r="O392" s="37">
        <v>180</v>
      </c>
      <c r="P392" s="1069" t="s">
        <v>649</v>
      </c>
      <c r="Q392" s="863"/>
      <c r="R392" s="863"/>
      <c r="S392" s="863"/>
      <c r="T392" s="864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IFERROR(IF(Y392=0,"",ROUNDUP(Y392/H392,0)*0.00753),"")</f>
        <v/>
      </c>
      <c r="AA392" s="68" t="s">
        <v>45</v>
      </c>
      <c r="AB392" s="69" t="s">
        <v>45</v>
      </c>
      <c r="AC392" s="486" t="s">
        <v>650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651</v>
      </c>
      <c r="B393" s="63" t="s">
        <v>652</v>
      </c>
      <c r="C393" s="36">
        <v>4301030235</v>
      </c>
      <c r="D393" s="861">
        <v>4607091388381</v>
      </c>
      <c r="E393" s="861"/>
      <c r="F393" s="62">
        <v>0.38</v>
      </c>
      <c r="G393" s="37">
        <v>8</v>
      </c>
      <c r="H393" s="62">
        <v>3.04</v>
      </c>
      <c r="I393" s="62">
        <v>3.32</v>
      </c>
      <c r="J393" s="37">
        <v>156</v>
      </c>
      <c r="K393" s="37" t="s">
        <v>89</v>
      </c>
      <c r="L393" s="37" t="s">
        <v>45</v>
      </c>
      <c r="M393" s="38" t="s">
        <v>123</v>
      </c>
      <c r="N393" s="38"/>
      <c r="O393" s="37">
        <v>180</v>
      </c>
      <c r="P393" s="1070" t="s">
        <v>653</v>
      </c>
      <c r="Q393" s="863"/>
      <c r="R393" s="863"/>
      <c r="S393" s="863"/>
      <c r="T393" s="864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IFERROR(IF(Y393=0,"",ROUNDUP(Y393/H393,0)*0.00753),"")</f>
        <v/>
      </c>
      <c r="AA393" s="68" t="s">
        <v>45</v>
      </c>
      <c r="AB393" s="69" t="s">
        <v>45</v>
      </c>
      <c r="AC393" s="488" t="s">
        <v>650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654</v>
      </c>
      <c r="B394" s="63" t="s">
        <v>655</v>
      </c>
      <c r="C394" s="36">
        <v>4301032015</v>
      </c>
      <c r="D394" s="861">
        <v>4607091383102</v>
      </c>
      <c r="E394" s="861"/>
      <c r="F394" s="62">
        <v>0.17</v>
      </c>
      <c r="G394" s="37">
        <v>15</v>
      </c>
      <c r="H394" s="62">
        <v>2.5499999999999998</v>
      </c>
      <c r="I394" s="62">
        <v>2.9750000000000001</v>
      </c>
      <c r="J394" s="37">
        <v>156</v>
      </c>
      <c r="K394" s="37" t="s">
        <v>89</v>
      </c>
      <c r="L394" s="37" t="s">
        <v>45</v>
      </c>
      <c r="M394" s="38" t="s">
        <v>123</v>
      </c>
      <c r="N394" s="38"/>
      <c r="O394" s="37">
        <v>180</v>
      </c>
      <c r="P394" s="10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4" s="863"/>
      <c r="R394" s="863"/>
      <c r="S394" s="863"/>
      <c r="T394" s="86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656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657</v>
      </c>
      <c r="B395" s="63" t="s">
        <v>658</v>
      </c>
      <c r="C395" s="36">
        <v>4301030233</v>
      </c>
      <c r="D395" s="861">
        <v>4607091388404</v>
      </c>
      <c r="E395" s="861"/>
      <c r="F395" s="62">
        <v>0.17</v>
      </c>
      <c r="G395" s="37">
        <v>15</v>
      </c>
      <c r="H395" s="62">
        <v>2.5499999999999998</v>
      </c>
      <c r="I395" s="62">
        <v>2.9</v>
      </c>
      <c r="J395" s="37">
        <v>156</v>
      </c>
      <c r="K395" s="37" t="s">
        <v>89</v>
      </c>
      <c r="L395" s="37" t="s">
        <v>45</v>
      </c>
      <c r="M395" s="38" t="s">
        <v>123</v>
      </c>
      <c r="N395" s="38"/>
      <c r="O395" s="37">
        <v>180</v>
      </c>
      <c r="P395" s="10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5" s="863"/>
      <c r="R395" s="863"/>
      <c r="S395" s="863"/>
      <c r="T395" s="86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IFERROR(IF(Y395=0,"",ROUNDUP(Y395/H395,0)*0.00753),"")</f>
        <v/>
      </c>
      <c r="AA395" s="68" t="s">
        <v>45</v>
      </c>
      <c r="AB395" s="69" t="s">
        <v>45</v>
      </c>
      <c r="AC395" s="492" t="s">
        <v>650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868"/>
      <c r="B396" s="868"/>
      <c r="C396" s="868"/>
      <c r="D396" s="868"/>
      <c r="E396" s="868"/>
      <c r="F396" s="868"/>
      <c r="G396" s="868"/>
      <c r="H396" s="868"/>
      <c r="I396" s="868"/>
      <c r="J396" s="868"/>
      <c r="K396" s="868"/>
      <c r="L396" s="868"/>
      <c r="M396" s="868"/>
      <c r="N396" s="868"/>
      <c r="O396" s="869"/>
      <c r="P396" s="865" t="s">
        <v>40</v>
      </c>
      <c r="Q396" s="866"/>
      <c r="R396" s="866"/>
      <c r="S396" s="866"/>
      <c r="T396" s="866"/>
      <c r="U396" s="866"/>
      <c r="V396" s="867"/>
      <c r="W396" s="42" t="s">
        <v>39</v>
      </c>
      <c r="X396" s="43">
        <f>IFERROR(X392/H392,"0")+IFERROR(X393/H393,"0")+IFERROR(X394/H394,"0")+IFERROR(X395/H395,"0")</f>
        <v>0</v>
      </c>
      <c r="Y396" s="43">
        <f>IFERROR(Y392/H392,"0")+IFERROR(Y393/H393,"0")+IFERROR(Y394/H394,"0")+IFERROR(Y395/H395,"0")</f>
        <v>0</v>
      </c>
      <c r="Z396" s="43">
        <f>IFERROR(IF(Z392="",0,Z392),"0")+IFERROR(IF(Z393="",0,Z393),"0")+IFERROR(IF(Z394="",0,Z394),"0")+IFERROR(IF(Z395="",0,Z395),"0")</f>
        <v>0</v>
      </c>
      <c r="AA396" s="67"/>
      <c r="AB396" s="67"/>
      <c r="AC396" s="67"/>
    </row>
    <row r="397" spans="1:68" x14ac:dyDescent="0.2">
      <c r="A397" s="868"/>
      <c r="B397" s="868"/>
      <c r="C397" s="868"/>
      <c r="D397" s="868"/>
      <c r="E397" s="868"/>
      <c r="F397" s="868"/>
      <c r="G397" s="868"/>
      <c r="H397" s="868"/>
      <c r="I397" s="868"/>
      <c r="J397" s="868"/>
      <c r="K397" s="868"/>
      <c r="L397" s="868"/>
      <c r="M397" s="868"/>
      <c r="N397" s="868"/>
      <c r="O397" s="869"/>
      <c r="P397" s="865" t="s">
        <v>40</v>
      </c>
      <c r="Q397" s="866"/>
      <c r="R397" s="866"/>
      <c r="S397" s="866"/>
      <c r="T397" s="866"/>
      <c r="U397" s="866"/>
      <c r="V397" s="867"/>
      <c r="W397" s="42" t="s">
        <v>0</v>
      </c>
      <c r="X397" s="43">
        <f>IFERROR(SUM(X392:X395),"0")</f>
        <v>0</v>
      </c>
      <c r="Y397" s="43">
        <f>IFERROR(SUM(Y392:Y395),"0")</f>
        <v>0</v>
      </c>
      <c r="Z397" s="42"/>
      <c r="AA397" s="67"/>
      <c r="AB397" s="67"/>
      <c r="AC397" s="67"/>
    </row>
    <row r="398" spans="1:68" ht="14.25" customHeight="1" x14ac:dyDescent="0.25">
      <c r="A398" s="860" t="s">
        <v>659</v>
      </c>
      <c r="B398" s="860"/>
      <c r="C398" s="860"/>
      <c r="D398" s="860"/>
      <c r="E398" s="860"/>
      <c r="F398" s="860"/>
      <c r="G398" s="860"/>
      <c r="H398" s="860"/>
      <c r="I398" s="860"/>
      <c r="J398" s="860"/>
      <c r="K398" s="860"/>
      <c r="L398" s="860"/>
      <c r="M398" s="860"/>
      <c r="N398" s="860"/>
      <c r="O398" s="860"/>
      <c r="P398" s="860"/>
      <c r="Q398" s="860"/>
      <c r="R398" s="860"/>
      <c r="S398" s="860"/>
      <c r="T398" s="860"/>
      <c r="U398" s="860"/>
      <c r="V398" s="860"/>
      <c r="W398" s="860"/>
      <c r="X398" s="860"/>
      <c r="Y398" s="860"/>
      <c r="Z398" s="860"/>
      <c r="AA398" s="66"/>
      <c r="AB398" s="66"/>
      <c r="AC398" s="80"/>
    </row>
    <row r="399" spans="1:68" ht="16.5" customHeight="1" x14ac:dyDescent="0.25">
      <c r="A399" s="63" t="s">
        <v>660</v>
      </c>
      <c r="B399" s="63" t="s">
        <v>661</v>
      </c>
      <c r="C399" s="36">
        <v>4301180007</v>
      </c>
      <c r="D399" s="861">
        <v>4680115881808</v>
      </c>
      <c r="E399" s="861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195</v>
      </c>
      <c r="L399" s="37" t="s">
        <v>45</v>
      </c>
      <c r="M399" s="38" t="s">
        <v>663</v>
      </c>
      <c r="N399" s="38"/>
      <c r="O399" s="37">
        <v>730</v>
      </c>
      <c r="P399" s="10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9" s="863"/>
      <c r="R399" s="863"/>
      <c r="S399" s="863"/>
      <c r="T399" s="864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662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664</v>
      </c>
      <c r="B400" s="63" t="s">
        <v>665</v>
      </c>
      <c r="C400" s="36">
        <v>4301180006</v>
      </c>
      <c r="D400" s="861">
        <v>4680115881822</v>
      </c>
      <c r="E400" s="861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195</v>
      </c>
      <c r="L400" s="37" t="s">
        <v>45</v>
      </c>
      <c r="M400" s="38" t="s">
        <v>663</v>
      </c>
      <c r="N400" s="38"/>
      <c r="O400" s="37">
        <v>730</v>
      </c>
      <c r="P400" s="10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0" s="863"/>
      <c r="R400" s="863"/>
      <c r="S400" s="863"/>
      <c r="T400" s="86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662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666</v>
      </c>
      <c r="B401" s="63" t="s">
        <v>667</v>
      </c>
      <c r="C401" s="36">
        <v>4301180001</v>
      </c>
      <c r="D401" s="861">
        <v>4680115880016</v>
      </c>
      <c r="E401" s="861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195</v>
      </c>
      <c r="L401" s="37" t="s">
        <v>45</v>
      </c>
      <c r="M401" s="38" t="s">
        <v>663</v>
      </c>
      <c r="N401" s="38"/>
      <c r="O401" s="37">
        <v>730</v>
      </c>
      <c r="P401" s="10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1" s="863"/>
      <c r="R401" s="863"/>
      <c r="S401" s="863"/>
      <c r="T401" s="86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662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868"/>
      <c r="B402" s="868"/>
      <c r="C402" s="868"/>
      <c r="D402" s="868"/>
      <c r="E402" s="868"/>
      <c r="F402" s="868"/>
      <c r="G402" s="868"/>
      <c r="H402" s="868"/>
      <c r="I402" s="868"/>
      <c r="J402" s="868"/>
      <c r="K402" s="868"/>
      <c r="L402" s="868"/>
      <c r="M402" s="868"/>
      <c r="N402" s="868"/>
      <c r="O402" s="869"/>
      <c r="P402" s="865" t="s">
        <v>40</v>
      </c>
      <c r="Q402" s="866"/>
      <c r="R402" s="866"/>
      <c r="S402" s="866"/>
      <c r="T402" s="866"/>
      <c r="U402" s="866"/>
      <c r="V402" s="867"/>
      <c r="W402" s="42" t="s">
        <v>39</v>
      </c>
      <c r="X402" s="43">
        <f>IFERROR(X399/H399,"0")+IFERROR(X400/H400,"0")+IFERROR(X401/H401,"0")</f>
        <v>0</v>
      </c>
      <c r="Y402" s="43">
        <f>IFERROR(Y399/H399,"0")+IFERROR(Y400/H400,"0")+IFERROR(Y401/H401,"0")</f>
        <v>0</v>
      </c>
      <c r="Z402" s="43">
        <f>IFERROR(IF(Z399="",0,Z399),"0")+IFERROR(IF(Z400="",0,Z400),"0")+IFERROR(IF(Z401="",0,Z401),"0")</f>
        <v>0</v>
      </c>
      <c r="AA402" s="67"/>
      <c r="AB402" s="67"/>
      <c r="AC402" s="67"/>
    </row>
    <row r="403" spans="1:68" x14ac:dyDescent="0.2">
      <c r="A403" s="868"/>
      <c r="B403" s="868"/>
      <c r="C403" s="868"/>
      <c r="D403" s="868"/>
      <c r="E403" s="868"/>
      <c r="F403" s="868"/>
      <c r="G403" s="868"/>
      <c r="H403" s="868"/>
      <c r="I403" s="868"/>
      <c r="J403" s="868"/>
      <c r="K403" s="868"/>
      <c r="L403" s="868"/>
      <c r="M403" s="868"/>
      <c r="N403" s="868"/>
      <c r="O403" s="869"/>
      <c r="P403" s="865" t="s">
        <v>40</v>
      </c>
      <c r="Q403" s="866"/>
      <c r="R403" s="866"/>
      <c r="S403" s="866"/>
      <c r="T403" s="866"/>
      <c r="U403" s="866"/>
      <c r="V403" s="867"/>
      <c r="W403" s="42" t="s">
        <v>0</v>
      </c>
      <c r="X403" s="43">
        <f>IFERROR(SUM(X399:X401),"0")</f>
        <v>0</v>
      </c>
      <c r="Y403" s="43">
        <f>IFERROR(SUM(Y399:Y401),"0")</f>
        <v>0</v>
      </c>
      <c r="Z403" s="42"/>
      <c r="AA403" s="67"/>
      <c r="AB403" s="67"/>
      <c r="AC403" s="67"/>
    </row>
    <row r="404" spans="1:68" ht="16.5" customHeight="1" x14ac:dyDescent="0.25">
      <c r="A404" s="859" t="s">
        <v>668</v>
      </c>
      <c r="B404" s="859"/>
      <c r="C404" s="859"/>
      <c r="D404" s="859"/>
      <c r="E404" s="859"/>
      <c r="F404" s="859"/>
      <c r="G404" s="859"/>
      <c r="H404" s="859"/>
      <c r="I404" s="859"/>
      <c r="J404" s="859"/>
      <c r="K404" s="859"/>
      <c r="L404" s="859"/>
      <c r="M404" s="859"/>
      <c r="N404" s="859"/>
      <c r="O404" s="859"/>
      <c r="P404" s="859"/>
      <c r="Q404" s="859"/>
      <c r="R404" s="859"/>
      <c r="S404" s="859"/>
      <c r="T404" s="859"/>
      <c r="U404" s="859"/>
      <c r="V404" s="859"/>
      <c r="W404" s="859"/>
      <c r="X404" s="859"/>
      <c r="Y404" s="859"/>
      <c r="Z404" s="859"/>
      <c r="AA404" s="65"/>
      <c r="AB404" s="65"/>
      <c r="AC404" s="79"/>
    </row>
    <row r="405" spans="1:68" ht="14.25" customHeight="1" x14ac:dyDescent="0.25">
      <c r="A405" s="860" t="s">
        <v>78</v>
      </c>
      <c r="B405" s="860"/>
      <c r="C405" s="860"/>
      <c r="D405" s="860"/>
      <c r="E405" s="860"/>
      <c r="F405" s="860"/>
      <c r="G405" s="860"/>
      <c r="H405" s="860"/>
      <c r="I405" s="860"/>
      <c r="J405" s="860"/>
      <c r="K405" s="860"/>
      <c r="L405" s="860"/>
      <c r="M405" s="860"/>
      <c r="N405" s="860"/>
      <c r="O405" s="860"/>
      <c r="P405" s="860"/>
      <c r="Q405" s="860"/>
      <c r="R405" s="860"/>
      <c r="S405" s="860"/>
      <c r="T405" s="860"/>
      <c r="U405" s="860"/>
      <c r="V405" s="860"/>
      <c r="W405" s="860"/>
      <c r="X405" s="860"/>
      <c r="Y405" s="860"/>
      <c r="Z405" s="860"/>
      <c r="AA405" s="66"/>
      <c r="AB405" s="66"/>
      <c r="AC405" s="80"/>
    </row>
    <row r="406" spans="1:68" ht="27" customHeight="1" x14ac:dyDescent="0.25">
      <c r="A406" s="63" t="s">
        <v>669</v>
      </c>
      <c r="B406" s="63" t="s">
        <v>670</v>
      </c>
      <c r="C406" s="36">
        <v>4301031066</v>
      </c>
      <c r="D406" s="861">
        <v>4607091383836</v>
      </c>
      <c r="E406" s="861"/>
      <c r="F406" s="62">
        <v>0.3</v>
      </c>
      <c r="G406" s="37">
        <v>6</v>
      </c>
      <c r="H406" s="62">
        <v>1.8</v>
      </c>
      <c r="I406" s="62">
        <v>2.048</v>
      </c>
      <c r="J406" s="37">
        <v>156</v>
      </c>
      <c r="K406" s="37" t="s">
        <v>89</v>
      </c>
      <c r="L406" s="37" t="s">
        <v>45</v>
      </c>
      <c r="M406" s="38" t="s">
        <v>82</v>
      </c>
      <c r="N406" s="38"/>
      <c r="O406" s="37">
        <v>40</v>
      </c>
      <c r="P406" s="10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6" s="863"/>
      <c r="R406" s="863"/>
      <c r="S406" s="863"/>
      <c r="T406" s="86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IFERROR(IF(Y406=0,"",ROUNDUP(Y406/H406,0)*0.00753),"")</f>
        <v/>
      </c>
      <c r="AA406" s="68" t="s">
        <v>45</v>
      </c>
      <c r="AB406" s="69" t="s">
        <v>45</v>
      </c>
      <c r="AC406" s="500" t="s">
        <v>671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868"/>
      <c r="B407" s="868"/>
      <c r="C407" s="868"/>
      <c r="D407" s="868"/>
      <c r="E407" s="868"/>
      <c r="F407" s="868"/>
      <c r="G407" s="868"/>
      <c r="H407" s="868"/>
      <c r="I407" s="868"/>
      <c r="J407" s="868"/>
      <c r="K407" s="868"/>
      <c r="L407" s="868"/>
      <c r="M407" s="868"/>
      <c r="N407" s="868"/>
      <c r="O407" s="869"/>
      <c r="P407" s="865" t="s">
        <v>40</v>
      </c>
      <c r="Q407" s="866"/>
      <c r="R407" s="866"/>
      <c r="S407" s="866"/>
      <c r="T407" s="866"/>
      <c r="U407" s="866"/>
      <c r="V407" s="867"/>
      <c r="W407" s="42" t="s">
        <v>39</v>
      </c>
      <c r="X407" s="43">
        <f>IFERROR(X406/H406,"0")</f>
        <v>0</v>
      </c>
      <c r="Y407" s="43">
        <f>IFERROR(Y406/H406,"0")</f>
        <v>0</v>
      </c>
      <c r="Z407" s="43">
        <f>IFERROR(IF(Z406="",0,Z406),"0")</f>
        <v>0</v>
      </c>
      <c r="AA407" s="67"/>
      <c r="AB407" s="67"/>
      <c r="AC407" s="67"/>
    </row>
    <row r="408" spans="1:68" x14ac:dyDescent="0.2">
      <c r="A408" s="868"/>
      <c r="B408" s="868"/>
      <c r="C408" s="868"/>
      <c r="D408" s="868"/>
      <c r="E408" s="868"/>
      <c r="F408" s="868"/>
      <c r="G408" s="868"/>
      <c r="H408" s="868"/>
      <c r="I408" s="868"/>
      <c r="J408" s="868"/>
      <c r="K408" s="868"/>
      <c r="L408" s="868"/>
      <c r="M408" s="868"/>
      <c r="N408" s="868"/>
      <c r="O408" s="869"/>
      <c r="P408" s="865" t="s">
        <v>40</v>
      </c>
      <c r="Q408" s="866"/>
      <c r="R408" s="866"/>
      <c r="S408" s="866"/>
      <c r="T408" s="866"/>
      <c r="U408" s="866"/>
      <c r="V408" s="867"/>
      <c r="W408" s="42" t="s">
        <v>0</v>
      </c>
      <c r="X408" s="43">
        <f>IFERROR(SUM(X406:X406),"0")</f>
        <v>0</v>
      </c>
      <c r="Y408" s="43">
        <f>IFERROR(SUM(Y406:Y406),"0")</f>
        <v>0</v>
      </c>
      <c r="Z408" s="42"/>
      <c r="AA408" s="67"/>
      <c r="AB408" s="67"/>
      <c r="AC408" s="67"/>
    </row>
    <row r="409" spans="1:68" ht="14.25" customHeight="1" x14ac:dyDescent="0.25">
      <c r="A409" s="860" t="s">
        <v>84</v>
      </c>
      <c r="B409" s="860"/>
      <c r="C409" s="860"/>
      <c r="D409" s="860"/>
      <c r="E409" s="860"/>
      <c r="F409" s="860"/>
      <c r="G409" s="860"/>
      <c r="H409" s="860"/>
      <c r="I409" s="860"/>
      <c r="J409" s="860"/>
      <c r="K409" s="860"/>
      <c r="L409" s="860"/>
      <c r="M409" s="860"/>
      <c r="N409" s="860"/>
      <c r="O409" s="860"/>
      <c r="P409" s="860"/>
      <c r="Q409" s="860"/>
      <c r="R409" s="860"/>
      <c r="S409" s="860"/>
      <c r="T409" s="860"/>
      <c r="U409" s="860"/>
      <c r="V409" s="860"/>
      <c r="W409" s="860"/>
      <c r="X409" s="860"/>
      <c r="Y409" s="860"/>
      <c r="Z409" s="860"/>
      <c r="AA409" s="66"/>
      <c r="AB409" s="66"/>
      <c r="AC409" s="80"/>
    </row>
    <row r="410" spans="1:68" ht="37.5" customHeight="1" x14ac:dyDescent="0.25">
      <c r="A410" s="63" t="s">
        <v>672</v>
      </c>
      <c r="B410" s="63" t="s">
        <v>673</v>
      </c>
      <c r="C410" s="36">
        <v>4301051142</v>
      </c>
      <c r="D410" s="861">
        <v>4607091387919</v>
      </c>
      <c r="E410" s="861"/>
      <c r="F410" s="62">
        <v>1.35</v>
      </c>
      <c r="G410" s="37">
        <v>6</v>
      </c>
      <c r="H410" s="62">
        <v>8.1</v>
      </c>
      <c r="I410" s="62">
        <v>8.6639999999999997</v>
      </c>
      <c r="J410" s="37">
        <v>56</v>
      </c>
      <c r="K410" s="37" t="s">
        <v>134</v>
      </c>
      <c r="L410" s="37" t="s">
        <v>45</v>
      </c>
      <c r="M410" s="38" t="s">
        <v>82</v>
      </c>
      <c r="N410" s="38"/>
      <c r="O410" s="37">
        <v>45</v>
      </c>
      <c r="P410" s="10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0" s="863"/>
      <c r="R410" s="863"/>
      <c r="S410" s="863"/>
      <c r="T410" s="864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502" t="s">
        <v>674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37.5" customHeight="1" x14ac:dyDescent="0.25">
      <c r="A411" s="63" t="s">
        <v>675</v>
      </c>
      <c r="B411" s="63" t="s">
        <v>676</v>
      </c>
      <c r="C411" s="36">
        <v>4301051461</v>
      </c>
      <c r="D411" s="861">
        <v>4680115883604</v>
      </c>
      <c r="E411" s="861"/>
      <c r="F411" s="62">
        <v>0.35</v>
      </c>
      <c r="G411" s="37">
        <v>6</v>
      </c>
      <c r="H411" s="62">
        <v>2.1</v>
      </c>
      <c r="I411" s="62">
        <v>2.3519999999999999</v>
      </c>
      <c r="J411" s="37">
        <v>182</v>
      </c>
      <c r="K411" s="37" t="s">
        <v>195</v>
      </c>
      <c r="L411" s="37" t="s">
        <v>45</v>
      </c>
      <c r="M411" s="38" t="s">
        <v>88</v>
      </c>
      <c r="N411" s="38"/>
      <c r="O411" s="37">
        <v>45</v>
      </c>
      <c r="P411" s="10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1" s="863"/>
      <c r="R411" s="863"/>
      <c r="S411" s="863"/>
      <c r="T411" s="864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677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678</v>
      </c>
      <c r="B412" s="63" t="s">
        <v>679</v>
      </c>
      <c r="C412" s="36">
        <v>4301051485</v>
      </c>
      <c r="D412" s="861">
        <v>4680115883567</v>
      </c>
      <c r="E412" s="861"/>
      <c r="F412" s="62">
        <v>0.35</v>
      </c>
      <c r="G412" s="37">
        <v>6</v>
      </c>
      <c r="H412" s="62">
        <v>2.1</v>
      </c>
      <c r="I412" s="62">
        <v>2.36</v>
      </c>
      <c r="J412" s="37">
        <v>156</v>
      </c>
      <c r="K412" s="37" t="s">
        <v>89</v>
      </c>
      <c r="L412" s="37" t="s">
        <v>45</v>
      </c>
      <c r="M412" s="38" t="s">
        <v>82</v>
      </c>
      <c r="N412" s="38"/>
      <c r="O412" s="37">
        <v>40</v>
      </c>
      <c r="P412" s="10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2" s="863"/>
      <c r="R412" s="863"/>
      <c r="S412" s="863"/>
      <c r="T412" s="86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IFERROR(IF(Y412=0,"",ROUNDUP(Y412/H412,0)*0.00753),"")</f>
        <v/>
      </c>
      <c r="AA412" s="68" t="s">
        <v>45</v>
      </c>
      <c r="AB412" s="69" t="s">
        <v>45</v>
      </c>
      <c r="AC412" s="506" t="s">
        <v>680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868"/>
      <c r="B413" s="868"/>
      <c r="C413" s="868"/>
      <c r="D413" s="868"/>
      <c r="E413" s="868"/>
      <c r="F413" s="868"/>
      <c r="G413" s="868"/>
      <c r="H413" s="868"/>
      <c r="I413" s="868"/>
      <c r="J413" s="868"/>
      <c r="K413" s="868"/>
      <c r="L413" s="868"/>
      <c r="M413" s="868"/>
      <c r="N413" s="868"/>
      <c r="O413" s="869"/>
      <c r="P413" s="865" t="s">
        <v>40</v>
      </c>
      <c r="Q413" s="866"/>
      <c r="R413" s="866"/>
      <c r="S413" s="866"/>
      <c r="T413" s="866"/>
      <c r="U413" s="866"/>
      <c r="V413" s="867"/>
      <c r="W413" s="42" t="s">
        <v>39</v>
      </c>
      <c r="X413" s="43">
        <f>IFERROR(X410/H410,"0")+IFERROR(X411/H411,"0")+IFERROR(X412/H412,"0")</f>
        <v>0</v>
      </c>
      <c r="Y413" s="43">
        <f>IFERROR(Y410/H410,"0")+IFERROR(Y411/H411,"0")+IFERROR(Y412/H412,"0")</f>
        <v>0</v>
      </c>
      <c r="Z413" s="43">
        <f>IFERROR(IF(Z410="",0,Z410),"0")+IFERROR(IF(Z411="",0,Z411),"0")+IFERROR(IF(Z412="",0,Z412),"0")</f>
        <v>0</v>
      </c>
      <c r="AA413" s="67"/>
      <c r="AB413" s="67"/>
      <c r="AC413" s="67"/>
    </row>
    <row r="414" spans="1:68" x14ac:dyDescent="0.2">
      <c r="A414" s="868"/>
      <c r="B414" s="868"/>
      <c r="C414" s="868"/>
      <c r="D414" s="868"/>
      <c r="E414" s="868"/>
      <c r="F414" s="868"/>
      <c r="G414" s="868"/>
      <c r="H414" s="868"/>
      <c r="I414" s="868"/>
      <c r="J414" s="868"/>
      <c r="K414" s="868"/>
      <c r="L414" s="868"/>
      <c r="M414" s="868"/>
      <c r="N414" s="868"/>
      <c r="O414" s="869"/>
      <c r="P414" s="865" t="s">
        <v>40</v>
      </c>
      <c r="Q414" s="866"/>
      <c r="R414" s="866"/>
      <c r="S414" s="866"/>
      <c r="T414" s="866"/>
      <c r="U414" s="866"/>
      <c r="V414" s="867"/>
      <c r="W414" s="42" t="s">
        <v>0</v>
      </c>
      <c r="X414" s="43">
        <f>IFERROR(SUM(X410:X412),"0")</f>
        <v>0</v>
      </c>
      <c r="Y414" s="43">
        <f>IFERROR(SUM(Y410:Y412),"0")</f>
        <v>0</v>
      </c>
      <c r="Z414" s="42"/>
      <c r="AA414" s="67"/>
      <c r="AB414" s="67"/>
      <c r="AC414" s="67"/>
    </row>
    <row r="415" spans="1:68" ht="27.75" customHeight="1" x14ac:dyDescent="0.2">
      <c r="A415" s="858" t="s">
        <v>681</v>
      </c>
      <c r="B415" s="858"/>
      <c r="C415" s="858"/>
      <c r="D415" s="858"/>
      <c r="E415" s="858"/>
      <c r="F415" s="858"/>
      <c r="G415" s="858"/>
      <c r="H415" s="858"/>
      <c r="I415" s="858"/>
      <c r="J415" s="858"/>
      <c r="K415" s="858"/>
      <c r="L415" s="858"/>
      <c r="M415" s="858"/>
      <c r="N415" s="858"/>
      <c r="O415" s="858"/>
      <c r="P415" s="858"/>
      <c r="Q415" s="858"/>
      <c r="R415" s="858"/>
      <c r="S415" s="858"/>
      <c r="T415" s="858"/>
      <c r="U415" s="858"/>
      <c r="V415" s="858"/>
      <c r="W415" s="858"/>
      <c r="X415" s="858"/>
      <c r="Y415" s="858"/>
      <c r="Z415" s="858"/>
      <c r="AA415" s="54"/>
      <c r="AB415" s="54"/>
      <c r="AC415" s="54"/>
    </row>
    <row r="416" spans="1:68" ht="16.5" customHeight="1" x14ac:dyDescent="0.25">
      <c r="A416" s="859" t="s">
        <v>682</v>
      </c>
      <c r="B416" s="859"/>
      <c r="C416" s="859"/>
      <c r="D416" s="859"/>
      <c r="E416" s="859"/>
      <c r="F416" s="859"/>
      <c r="G416" s="859"/>
      <c r="H416" s="859"/>
      <c r="I416" s="859"/>
      <c r="J416" s="859"/>
      <c r="K416" s="859"/>
      <c r="L416" s="859"/>
      <c r="M416" s="859"/>
      <c r="N416" s="859"/>
      <c r="O416" s="859"/>
      <c r="P416" s="859"/>
      <c r="Q416" s="859"/>
      <c r="R416" s="859"/>
      <c r="S416" s="859"/>
      <c r="T416" s="859"/>
      <c r="U416" s="859"/>
      <c r="V416" s="859"/>
      <c r="W416" s="859"/>
      <c r="X416" s="859"/>
      <c r="Y416" s="859"/>
      <c r="Z416" s="859"/>
      <c r="AA416" s="65"/>
      <c r="AB416" s="65"/>
      <c r="AC416" s="79"/>
    </row>
    <row r="417" spans="1:68" ht="14.25" customHeight="1" x14ac:dyDescent="0.25">
      <c r="A417" s="860" t="s">
        <v>129</v>
      </c>
      <c r="B417" s="860"/>
      <c r="C417" s="860"/>
      <c r="D417" s="860"/>
      <c r="E417" s="860"/>
      <c r="F417" s="860"/>
      <c r="G417" s="860"/>
      <c r="H417" s="860"/>
      <c r="I417" s="860"/>
      <c r="J417" s="860"/>
      <c r="K417" s="860"/>
      <c r="L417" s="860"/>
      <c r="M417" s="860"/>
      <c r="N417" s="860"/>
      <c r="O417" s="860"/>
      <c r="P417" s="860"/>
      <c r="Q417" s="860"/>
      <c r="R417" s="860"/>
      <c r="S417" s="860"/>
      <c r="T417" s="860"/>
      <c r="U417" s="860"/>
      <c r="V417" s="860"/>
      <c r="W417" s="860"/>
      <c r="X417" s="860"/>
      <c r="Y417" s="860"/>
      <c r="Z417" s="860"/>
      <c r="AA417" s="66"/>
      <c r="AB417" s="66"/>
      <c r="AC417" s="80"/>
    </row>
    <row r="418" spans="1:68" ht="27" customHeight="1" x14ac:dyDescent="0.25">
      <c r="A418" s="63" t="s">
        <v>683</v>
      </c>
      <c r="B418" s="63" t="s">
        <v>684</v>
      </c>
      <c r="C418" s="36">
        <v>4301011869</v>
      </c>
      <c r="D418" s="861">
        <v>4680115884847</v>
      </c>
      <c r="E418" s="861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134</v>
      </c>
      <c r="L418" s="37" t="s">
        <v>142</v>
      </c>
      <c r="M418" s="38" t="s">
        <v>82</v>
      </c>
      <c r="N418" s="38"/>
      <c r="O418" s="37">
        <v>60</v>
      </c>
      <c r="P418" s="10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863"/>
      <c r="R418" s="863"/>
      <c r="S418" s="863"/>
      <c r="T418" s="864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ref="Y418:Y428" si="81">IFERROR(IF(X418="",0,CEILING((X418/$H418),1)*$H418),"")</f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685</v>
      </c>
      <c r="AG418" s="78"/>
      <c r="AJ418" s="84" t="s">
        <v>143</v>
      </c>
      <c r="AK418" s="84">
        <v>720</v>
      </c>
      <c r="BB418" s="509" t="s">
        <v>66</v>
      </c>
      <c r="BM418" s="78">
        <f t="shared" ref="BM418:BM428" si="82">IFERROR(X418*I418/H418,"0")</f>
        <v>0</v>
      </c>
      <c r="BN418" s="78">
        <f t="shared" ref="BN418:BN428" si="83">IFERROR(Y418*I418/H418,"0")</f>
        <v>0</v>
      </c>
      <c r="BO418" s="78">
        <f t="shared" ref="BO418:BO428" si="84">IFERROR(1/J418*(X418/H418),"0")</f>
        <v>0</v>
      </c>
      <c r="BP418" s="78">
        <f t="shared" ref="BP418:BP428" si="85">IFERROR(1/J418*(Y418/H418),"0")</f>
        <v>0</v>
      </c>
    </row>
    <row r="419" spans="1:68" ht="27" customHeight="1" x14ac:dyDescent="0.25">
      <c r="A419" s="63" t="s">
        <v>683</v>
      </c>
      <c r="B419" s="63" t="s">
        <v>686</v>
      </c>
      <c r="C419" s="36">
        <v>4301011946</v>
      </c>
      <c r="D419" s="861">
        <v>4680115884847</v>
      </c>
      <c r="E419" s="86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134</v>
      </c>
      <c r="L419" s="37" t="s">
        <v>45</v>
      </c>
      <c r="M419" s="38" t="s">
        <v>163</v>
      </c>
      <c r="N419" s="38"/>
      <c r="O419" s="37">
        <v>60</v>
      </c>
      <c r="P419" s="108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863"/>
      <c r="R419" s="863"/>
      <c r="S419" s="863"/>
      <c r="T419" s="86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1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687</v>
      </c>
      <c r="AG419" s="78"/>
      <c r="AJ419" s="84" t="s">
        <v>45</v>
      </c>
      <c r="AK419" s="84">
        <v>0</v>
      </c>
      <c r="BB419" s="511" t="s">
        <v>66</v>
      </c>
      <c r="BM419" s="78">
        <f t="shared" si="82"/>
        <v>0</v>
      </c>
      <c r="BN419" s="78">
        <f t="shared" si="83"/>
        <v>0</v>
      </c>
      <c r="BO419" s="78">
        <f t="shared" si="84"/>
        <v>0</v>
      </c>
      <c r="BP419" s="78">
        <f t="shared" si="85"/>
        <v>0</v>
      </c>
    </row>
    <row r="420" spans="1:68" ht="27" customHeight="1" x14ac:dyDescent="0.25">
      <c r="A420" s="63" t="s">
        <v>688</v>
      </c>
      <c r="B420" s="63" t="s">
        <v>689</v>
      </c>
      <c r="C420" s="36">
        <v>4301011870</v>
      </c>
      <c r="D420" s="861">
        <v>4680115884854</v>
      </c>
      <c r="E420" s="861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134</v>
      </c>
      <c r="L420" s="37" t="s">
        <v>142</v>
      </c>
      <c r="M420" s="38" t="s">
        <v>82</v>
      </c>
      <c r="N420" s="38"/>
      <c r="O420" s="37">
        <v>60</v>
      </c>
      <c r="P420" s="10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863"/>
      <c r="R420" s="863"/>
      <c r="S420" s="863"/>
      <c r="T420" s="86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1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690</v>
      </c>
      <c r="AG420" s="78"/>
      <c r="AJ420" s="84" t="s">
        <v>143</v>
      </c>
      <c r="AK420" s="84">
        <v>720</v>
      </c>
      <c r="BB420" s="513" t="s">
        <v>66</v>
      </c>
      <c r="BM420" s="78">
        <f t="shared" si="82"/>
        <v>0</v>
      </c>
      <c r="BN420" s="78">
        <f t="shared" si="83"/>
        <v>0</v>
      </c>
      <c r="BO420" s="78">
        <f t="shared" si="84"/>
        <v>0</v>
      </c>
      <c r="BP420" s="78">
        <f t="shared" si="85"/>
        <v>0</v>
      </c>
    </row>
    <row r="421" spans="1:68" ht="27" customHeight="1" x14ac:dyDescent="0.25">
      <c r="A421" s="63" t="s">
        <v>688</v>
      </c>
      <c r="B421" s="63" t="s">
        <v>691</v>
      </c>
      <c r="C421" s="36">
        <v>4301011947</v>
      </c>
      <c r="D421" s="861">
        <v>4680115884854</v>
      </c>
      <c r="E421" s="86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134</v>
      </c>
      <c r="L421" s="37" t="s">
        <v>45</v>
      </c>
      <c r="M421" s="38" t="s">
        <v>163</v>
      </c>
      <c r="N421" s="38"/>
      <c r="O421" s="37">
        <v>60</v>
      </c>
      <c r="P421" s="10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63"/>
      <c r="R421" s="863"/>
      <c r="S421" s="863"/>
      <c r="T421" s="86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1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14" t="s">
        <v>687</v>
      </c>
      <c r="AG421" s="78"/>
      <c r="AJ421" s="84" t="s">
        <v>45</v>
      </c>
      <c r="AK421" s="84">
        <v>0</v>
      </c>
      <c r="BB421" s="515" t="s">
        <v>66</v>
      </c>
      <c r="BM421" s="78">
        <f t="shared" si="82"/>
        <v>0</v>
      </c>
      <c r="BN421" s="78">
        <f t="shared" si="83"/>
        <v>0</v>
      </c>
      <c r="BO421" s="78">
        <f t="shared" si="84"/>
        <v>0</v>
      </c>
      <c r="BP421" s="78">
        <f t="shared" si="85"/>
        <v>0</v>
      </c>
    </row>
    <row r="422" spans="1:68" ht="27" customHeight="1" x14ac:dyDescent="0.25">
      <c r="A422" s="63" t="s">
        <v>692</v>
      </c>
      <c r="B422" s="63" t="s">
        <v>693</v>
      </c>
      <c r="C422" s="36">
        <v>4301011339</v>
      </c>
      <c r="D422" s="861">
        <v>4607091383997</v>
      </c>
      <c r="E422" s="861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134</v>
      </c>
      <c r="L422" s="37" t="s">
        <v>45</v>
      </c>
      <c r="M422" s="38" t="s">
        <v>82</v>
      </c>
      <c r="N422" s="38"/>
      <c r="O422" s="37">
        <v>60</v>
      </c>
      <c r="P422" s="10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63"/>
      <c r="R422" s="863"/>
      <c r="S422" s="863"/>
      <c r="T422" s="86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1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694</v>
      </c>
      <c r="AG422" s="78"/>
      <c r="AJ422" s="84" t="s">
        <v>45</v>
      </c>
      <c r="AK422" s="84">
        <v>0</v>
      </c>
      <c r="BB422" s="517" t="s">
        <v>66</v>
      </c>
      <c r="BM422" s="78">
        <f t="shared" si="82"/>
        <v>0</v>
      </c>
      <c r="BN422" s="78">
        <f t="shared" si="83"/>
        <v>0</v>
      </c>
      <c r="BO422" s="78">
        <f t="shared" si="84"/>
        <v>0</v>
      </c>
      <c r="BP422" s="78">
        <f t="shared" si="85"/>
        <v>0</v>
      </c>
    </row>
    <row r="423" spans="1:68" ht="27" customHeight="1" x14ac:dyDescent="0.25">
      <c r="A423" s="63" t="s">
        <v>695</v>
      </c>
      <c r="B423" s="63" t="s">
        <v>696</v>
      </c>
      <c r="C423" s="36">
        <v>4301011943</v>
      </c>
      <c r="D423" s="861">
        <v>4680115884830</v>
      </c>
      <c r="E423" s="861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134</v>
      </c>
      <c r="L423" s="37" t="s">
        <v>45</v>
      </c>
      <c r="M423" s="38" t="s">
        <v>163</v>
      </c>
      <c r="N423" s="38"/>
      <c r="O423" s="37">
        <v>60</v>
      </c>
      <c r="P423" s="10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63"/>
      <c r="R423" s="863"/>
      <c r="S423" s="863"/>
      <c r="T423" s="86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1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8" t="s">
        <v>687</v>
      </c>
      <c r="AG423" s="78"/>
      <c r="AJ423" s="84" t="s">
        <v>45</v>
      </c>
      <c r="AK423" s="84">
        <v>0</v>
      </c>
      <c r="BB423" s="519" t="s">
        <v>66</v>
      </c>
      <c r="BM423" s="78">
        <f t="shared" si="82"/>
        <v>0</v>
      </c>
      <c r="BN423" s="78">
        <f t="shared" si="83"/>
        <v>0</v>
      </c>
      <c r="BO423" s="78">
        <f t="shared" si="84"/>
        <v>0</v>
      </c>
      <c r="BP423" s="78">
        <f t="shared" si="85"/>
        <v>0</v>
      </c>
    </row>
    <row r="424" spans="1:68" ht="27" customHeight="1" x14ac:dyDescent="0.25">
      <c r="A424" s="63" t="s">
        <v>695</v>
      </c>
      <c r="B424" s="63" t="s">
        <v>697</v>
      </c>
      <c r="C424" s="36">
        <v>4301011867</v>
      </c>
      <c r="D424" s="861">
        <v>4680115884830</v>
      </c>
      <c r="E424" s="861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134</v>
      </c>
      <c r="L424" s="37" t="s">
        <v>142</v>
      </c>
      <c r="M424" s="38" t="s">
        <v>82</v>
      </c>
      <c r="N424" s="38"/>
      <c r="O424" s="37">
        <v>60</v>
      </c>
      <c r="P424" s="10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63"/>
      <c r="R424" s="863"/>
      <c r="S424" s="863"/>
      <c r="T424" s="86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1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0" t="s">
        <v>698</v>
      </c>
      <c r="AG424" s="78"/>
      <c r="AJ424" s="84" t="s">
        <v>143</v>
      </c>
      <c r="AK424" s="84">
        <v>720</v>
      </c>
      <c r="BB424" s="521" t="s">
        <v>66</v>
      </c>
      <c r="BM424" s="78">
        <f t="shared" si="82"/>
        <v>0</v>
      </c>
      <c r="BN424" s="78">
        <f t="shared" si="83"/>
        <v>0</v>
      </c>
      <c r="BO424" s="78">
        <f t="shared" si="84"/>
        <v>0</v>
      </c>
      <c r="BP424" s="78">
        <f t="shared" si="85"/>
        <v>0</v>
      </c>
    </row>
    <row r="425" spans="1:68" ht="27" customHeight="1" x14ac:dyDescent="0.25">
      <c r="A425" s="63" t="s">
        <v>699</v>
      </c>
      <c r="B425" s="63" t="s">
        <v>700</v>
      </c>
      <c r="C425" s="36">
        <v>4301011433</v>
      </c>
      <c r="D425" s="861">
        <v>4680115882638</v>
      </c>
      <c r="E425" s="861"/>
      <c r="F425" s="62">
        <v>0.4</v>
      </c>
      <c r="G425" s="37">
        <v>10</v>
      </c>
      <c r="H425" s="62">
        <v>4</v>
      </c>
      <c r="I425" s="62">
        <v>4.21</v>
      </c>
      <c r="J425" s="37">
        <v>132</v>
      </c>
      <c r="K425" s="37" t="s">
        <v>89</v>
      </c>
      <c r="L425" s="37" t="s">
        <v>45</v>
      </c>
      <c r="M425" s="38" t="s">
        <v>133</v>
      </c>
      <c r="N425" s="38"/>
      <c r="O425" s="37">
        <v>90</v>
      </c>
      <c r="P425" s="108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5" s="863"/>
      <c r="R425" s="863"/>
      <c r="S425" s="863"/>
      <c r="T425" s="86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1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701</v>
      </c>
      <c r="AG425" s="78"/>
      <c r="AJ425" s="84" t="s">
        <v>45</v>
      </c>
      <c r="AK425" s="84">
        <v>0</v>
      </c>
      <c r="BB425" s="523" t="s">
        <v>66</v>
      </c>
      <c r="BM425" s="78">
        <f t="shared" si="82"/>
        <v>0</v>
      </c>
      <c r="BN425" s="78">
        <f t="shared" si="83"/>
        <v>0</v>
      </c>
      <c r="BO425" s="78">
        <f t="shared" si="84"/>
        <v>0</v>
      </c>
      <c r="BP425" s="78">
        <f t="shared" si="85"/>
        <v>0</v>
      </c>
    </row>
    <row r="426" spans="1:68" ht="27" customHeight="1" x14ac:dyDescent="0.25">
      <c r="A426" s="63" t="s">
        <v>702</v>
      </c>
      <c r="B426" s="63" t="s">
        <v>703</v>
      </c>
      <c r="C426" s="36">
        <v>4301011952</v>
      </c>
      <c r="D426" s="861">
        <v>4680115884922</v>
      </c>
      <c r="E426" s="861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89</v>
      </c>
      <c r="L426" s="37" t="s">
        <v>45</v>
      </c>
      <c r="M426" s="38" t="s">
        <v>82</v>
      </c>
      <c r="N426" s="38"/>
      <c r="O426" s="37">
        <v>60</v>
      </c>
      <c r="P426" s="10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6" s="863"/>
      <c r="R426" s="863"/>
      <c r="S426" s="863"/>
      <c r="T426" s="86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1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690</v>
      </c>
      <c r="AG426" s="78"/>
      <c r="AJ426" s="84" t="s">
        <v>45</v>
      </c>
      <c r="AK426" s="84">
        <v>0</v>
      </c>
      <c r="BB426" s="525" t="s">
        <v>66</v>
      </c>
      <c r="BM426" s="78">
        <f t="shared" si="82"/>
        <v>0</v>
      </c>
      <c r="BN426" s="78">
        <f t="shared" si="83"/>
        <v>0</v>
      </c>
      <c r="BO426" s="78">
        <f t="shared" si="84"/>
        <v>0</v>
      </c>
      <c r="BP426" s="78">
        <f t="shared" si="85"/>
        <v>0</v>
      </c>
    </row>
    <row r="427" spans="1:68" ht="27" customHeight="1" x14ac:dyDescent="0.25">
      <c r="A427" s="63" t="s">
        <v>704</v>
      </c>
      <c r="B427" s="63" t="s">
        <v>705</v>
      </c>
      <c r="C427" s="36">
        <v>4301011866</v>
      </c>
      <c r="D427" s="861">
        <v>4680115884878</v>
      </c>
      <c r="E427" s="861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89</v>
      </c>
      <c r="L427" s="37" t="s">
        <v>45</v>
      </c>
      <c r="M427" s="38" t="s">
        <v>82</v>
      </c>
      <c r="N427" s="38"/>
      <c r="O427" s="37">
        <v>60</v>
      </c>
      <c r="P427" s="108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863"/>
      <c r="R427" s="863"/>
      <c r="S427" s="863"/>
      <c r="T427" s="86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1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706</v>
      </c>
      <c r="AG427" s="78"/>
      <c r="AJ427" s="84" t="s">
        <v>45</v>
      </c>
      <c r="AK427" s="84">
        <v>0</v>
      </c>
      <c r="BB427" s="527" t="s">
        <v>66</v>
      </c>
      <c r="BM427" s="78">
        <f t="shared" si="82"/>
        <v>0</v>
      </c>
      <c r="BN427" s="78">
        <f t="shared" si="83"/>
        <v>0</v>
      </c>
      <c r="BO427" s="78">
        <f t="shared" si="84"/>
        <v>0</v>
      </c>
      <c r="BP427" s="78">
        <f t="shared" si="85"/>
        <v>0</v>
      </c>
    </row>
    <row r="428" spans="1:68" ht="27" customHeight="1" x14ac:dyDescent="0.25">
      <c r="A428" s="63" t="s">
        <v>707</v>
      </c>
      <c r="B428" s="63" t="s">
        <v>708</v>
      </c>
      <c r="C428" s="36">
        <v>4301011868</v>
      </c>
      <c r="D428" s="861">
        <v>4680115884861</v>
      </c>
      <c r="E428" s="861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89</v>
      </c>
      <c r="L428" s="37" t="s">
        <v>45</v>
      </c>
      <c r="M428" s="38" t="s">
        <v>82</v>
      </c>
      <c r="N428" s="38"/>
      <c r="O428" s="37">
        <v>60</v>
      </c>
      <c r="P428" s="109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863"/>
      <c r="R428" s="863"/>
      <c r="S428" s="863"/>
      <c r="T428" s="86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1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698</v>
      </c>
      <c r="AG428" s="78"/>
      <c r="AJ428" s="84" t="s">
        <v>45</v>
      </c>
      <c r="AK428" s="84">
        <v>0</v>
      </c>
      <c r="BB428" s="529" t="s">
        <v>66</v>
      </c>
      <c r="BM428" s="78">
        <f t="shared" si="82"/>
        <v>0</v>
      </c>
      <c r="BN428" s="78">
        <f t="shared" si="83"/>
        <v>0</v>
      </c>
      <c r="BO428" s="78">
        <f t="shared" si="84"/>
        <v>0</v>
      </c>
      <c r="BP428" s="78">
        <f t="shared" si="85"/>
        <v>0</v>
      </c>
    </row>
    <row r="429" spans="1:68" x14ac:dyDescent="0.2">
      <c r="A429" s="868"/>
      <c r="B429" s="868"/>
      <c r="C429" s="868"/>
      <c r="D429" s="868"/>
      <c r="E429" s="868"/>
      <c r="F429" s="868"/>
      <c r="G429" s="868"/>
      <c r="H429" s="868"/>
      <c r="I429" s="868"/>
      <c r="J429" s="868"/>
      <c r="K429" s="868"/>
      <c r="L429" s="868"/>
      <c r="M429" s="868"/>
      <c r="N429" s="868"/>
      <c r="O429" s="869"/>
      <c r="P429" s="865" t="s">
        <v>40</v>
      </c>
      <c r="Q429" s="866"/>
      <c r="R429" s="866"/>
      <c r="S429" s="866"/>
      <c r="T429" s="866"/>
      <c r="U429" s="866"/>
      <c r="V429" s="867"/>
      <c r="W429" s="42" t="s">
        <v>39</v>
      </c>
      <c r="X429" s="43">
        <f>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43">
        <f>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43">
        <f>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868"/>
      <c r="B430" s="868"/>
      <c r="C430" s="868"/>
      <c r="D430" s="868"/>
      <c r="E430" s="868"/>
      <c r="F430" s="868"/>
      <c r="G430" s="868"/>
      <c r="H430" s="868"/>
      <c r="I430" s="868"/>
      <c r="J430" s="868"/>
      <c r="K430" s="868"/>
      <c r="L430" s="868"/>
      <c r="M430" s="868"/>
      <c r="N430" s="868"/>
      <c r="O430" s="869"/>
      <c r="P430" s="865" t="s">
        <v>40</v>
      </c>
      <c r="Q430" s="866"/>
      <c r="R430" s="866"/>
      <c r="S430" s="866"/>
      <c r="T430" s="866"/>
      <c r="U430" s="866"/>
      <c r="V430" s="867"/>
      <c r="W430" s="42" t="s">
        <v>0</v>
      </c>
      <c r="X430" s="43">
        <f>IFERROR(SUM(X418:X428),"0")</f>
        <v>0</v>
      </c>
      <c r="Y430" s="43">
        <f>IFERROR(SUM(Y418:Y428),"0")</f>
        <v>0</v>
      </c>
      <c r="Z430" s="42"/>
      <c r="AA430" s="67"/>
      <c r="AB430" s="67"/>
      <c r="AC430" s="67"/>
    </row>
    <row r="431" spans="1:68" ht="14.25" customHeight="1" x14ac:dyDescent="0.25">
      <c r="A431" s="860" t="s">
        <v>184</v>
      </c>
      <c r="B431" s="860"/>
      <c r="C431" s="860"/>
      <c r="D431" s="860"/>
      <c r="E431" s="860"/>
      <c r="F431" s="860"/>
      <c r="G431" s="860"/>
      <c r="H431" s="860"/>
      <c r="I431" s="860"/>
      <c r="J431" s="860"/>
      <c r="K431" s="860"/>
      <c r="L431" s="860"/>
      <c r="M431" s="860"/>
      <c r="N431" s="860"/>
      <c r="O431" s="860"/>
      <c r="P431" s="860"/>
      <c r="Q431" s="860"/>
      <c r="R431" s="860"/>
      <c r="S431" s="860"/>
      <c r="T431" s="860"/>
      <c r="U431" s="860"/>
      <c r="V431" s="860"/>
      <c r="W431" s="860"/>
      <c r="X431" s="860"/>
      <c r="Y431" s="860"/>
      <c r="Z431" s="860"/>
      <c r="AA431" s="66"/>
      <c r="AB431" s="66"/>
      <c r="AC431" s="80"/>
    </row>
    <row r="432" spans="1:68" ht="27" customHeight="1" x14ac:dyDescent="0.25">
      <c r="A432" s="63" t="s">
        <v>709</v>
      </c>
      <c r="B432" s="63" t="s">
        <v>710</v>
      </c>
      <c r="C432" s="36">
        <v>4301020178</v>
      </c>
      <c r="D432" s="861">
        <v>4607091383980</v>
      </c>
      <c r="E432" s="861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134</v>
      </c>
      <c r="L432" s="37" t="s">
        <v>142</v>
      </c>
      <c r="M432" s="38" t="s">
        <v>133</v>
      </c>
      <c r="N432" s="38"/>
      <c r="O432" s="37">
        <v>50</v>
      </c>
      <c r="P432" s="10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863"/>
      <c r="R432" s="863"/>
      <c r="S432" s="863"/>
      <c r="T432" s="864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30" t="s">
        <v>711</v>
      </c>
      <c r="AG432" s="78"/>
      <c r="AJ432" s="84" t="s">
        <v>143</v>
      </c>
      <c r="AK432" s="84">
        <v>720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712</v>
      </c>
      <c r="B433" s="63" t="s">
        <v>713</v>
      </c>
      <c r="C433" s="36">
        <v>4301020179</v>
      </c>
      <c r="D433" s="861">
        <v>4607091384178</v>
      </c>
      <c r="E433" s="861"/>
      <c r="F433" s="62">
        <v>0.4</v>
      </c>
      <c r="G433" s="37">
        <v>10</v>
      </c>
      <c r="H433" s="62">
        <v>4</v>
      </c>
      <c r="I433" s="62">
        <v>4.21</v>
      </c>
      <c r="J433" s="37">
        <v>132</v>
      </c>
      <c r="K433" s="37" t="s">
        <v>89</v>
      </c>
      <c r="L433" s="37" t="s">
        <v>45</v>
      </c>
      <c r="M433" s="38" t="s">
        <v>133</v>
      </c>
      <c r="N433" s="38"/>
      <c r="O433" s="37">
        <v>50</v>
      </c>
      <c r="P433" s="10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863"/>
      <c r="R433" s="863"/>
      <c r="S433" s="863"/>
      <c r="T433" s="864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532" t="s">
        <v>711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868"/>
      <c r="B434" s="868"/>
      <c r="C434" s="868"/>
      <c r="D434" s="868"/>
      <c r="E434" s="868"/>
      <c r="F434" s="868"/>
      <c r="G434" s="868"/>
      <c r="H434" s="868"/>
      <c r="I434" s="868"/>
      <c r="J434" s="868"/>
      <c r="K434" s="868"/>
      <c r="L434" s="868"/>
      <c r="M434" s="868"/>
      <c r="N434" s="868"/>
      <c r="O434" s="869"/>
      <c r="P434" s="865" t="s">
        <v>40</v>
      </c>
      <c r="Q434" s="866"/>
      <c r="R434" s="866"/>
      <c r="S434" s="866"/>
      <c r="T434" s="866"/>
      <c r="U434" s="866"/>
      <c r="V434" s="867"/>
      <c r="W434" s="42" t="s">
        <v>39</v>
      </c>
      <c r="X434" s="43">
        <f>IFERROR(X432/H432,"0")+IFERROR(X433/H433,"0")</f>
        <v>0</v>
      </c>
      <c r="Y434" s="43">
        <f>IFERROR(Y432/H432,"0")+IFERROR(Y433/H433,"0")</f>
        <v>0</v>
      </c>
      <c r="Z434" s="43">
        <f>IFERROR(IF(Z432="",0,Z432),"0")+IFERROR(IF(Z433="",0,Z433),"0")</f>
        <v>0</v>
      </c>
      <c r="AA434" s="67"/>
      <c r="AB434" s="67"/>
      <c r="AC434" s="67"/>
    </row>
    <row r="435" spans="1:68" x14ac:dyDescent="0.2">
      <c r="A435" s="868"/>
      <c r="B435" s="868"/>
      <c r="C435" s="868"/>
      <c r="D435" s="868"/>
      <c r="E435" s="868"/>
      <c r="F435" s="868"/>
      <c r="G435" s="868"/>
      <c r="H435" s="868"/>
      <c r="I435" s="868"/>
      <c r="J435" s="868"/>
      <c r="K435" s="868"/>
      <c r="L435" s="868"/>
      <c r="M435" s="868"/>
      <c r="N435" s="868"/>
      <c r="O435" s="869"/>
      <c r="P435" s="865" t="s">
        <v>40</v>
      </c>
      <c r="Q435" s="866"/>
      <c r="R435" s="866"/>
      <c r="S435" s="866"/>
      <c r="T435" s="866"/>
      <c r="U435" s="866"/>
      <c r="V435" s="867"/>
      <c r="W435" s="42" t="s">
        <v>0</v>
      </c>
      <c r="X435" s="43">
        <f>IFERROR(SUM(X432:X433),"0")</f>
        <v>0</v>
      </c>
      <c r="Y435" s="43">
        <f>IFERROR(SUM(Y432:Y433),"0")</f>
        <v>0</v>
      </c>
      <c r="Z435" s="42"/>
      <c r="AA435" s="67"/>
      <c r="AB435" s="67"/>
      <c r="AC435" s="67"/>
    </row>
    <row r="436" spans="1:68" ht="14.25" customHeight="1" x14ac:dyDescent="0.25">
      <c r="A436" s="860" t="s">
        <v>84</v>
      </c>
      <c r="B436" s="860"/>
      <c r="C436" s="860"/>
      <c r="D436" s="860"/>
      <c r="E436" s="860"/>
      <c r="F436" s="860"/>
      <c r="G436" s="860"/>
      <c r="H436" s="860"/>
      <c r="I436" s="860"/>
      <c r="J436" s="860"/>
      <c r="K436" s="860"/>
      <c r="L436" s="860"/>
      <c r="M436" s="860"/>
      <c r="N436" s="860"/>
      <c r="O436" s="860"/>
      <c r="P436" s="860"/>
      <c r="Q436" s="860"/>
      <c r="R436" s="860"/>
      <c r="S436" s="860"/>
      <c r="T436" s="860"/>
      <c r="U436" s="860"/>
      <c r="V436" s="860"/>
      <c r="W436" s="860"/>
      <c r="X436" s="860"/>
      <c r="Y436" s="860"/>
      <c r="Z436" s="860"/>
      <c r="AA436" s="66"/>
      <c r="AB436" s="66"/>
      <c r="AC436" s="80"/>
    </row>
    <row r="437" spans="1:68" ht="27" customHeight="1" x14ac:dyDescent="0.25">
      <c r="A437" s="63" t="s">
        <v>714</v>
      </c>
      <c r="B437" s="63" t="s">
        <v>715</v>
      </c>
      <c r="C437" s="36">
        <v>4301051903</v>
      </c>
      <c r="D437" s="861">
        <v>4607091383928</v>
      </c>
      <c r="E437" s="861"/>
      <c r="F437" s="62">
        <v>1.5</v>
      </c>
      <c r="G437" s="37">
        <v>6</v>
      </c>
      <c r="H437" s="62">
        <v>9</v>
      </c>
      <c r="I437" s="62">
        <v>9.57</v>
      </c>
      <c r="J437" s="37">
        <v>56</v>
      </c>
      <c r="K437" s="37" t="s">
        <v>134</v>
      </c>
      <c r="L437" s="37" t="s">
        <v>45</v>
      </c>
      <c r="M437" s="38" t="s">
        <v>88</v>
      </c>
      <c r="N437" s="38"/>
      <c r="O437" s="37">
        <v>40</v>
      </c>
      <c r="P437" s="1093" t="s">
        <v>716</v>
      </c>
      <c r="Q437" s="863"/>
      <c r="R437" s="863"/>
      <c r="S437" s="863"/>
      <c r="T437" s="86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717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27" customHeight="1" x14ac:dyDescent="0.25">
      <c r="A438" s="63" t="s">
        <v>718</v>
      </c>
      <c r="B438" s="63" t="s">
        <v>719</v>
      </c>
      <c r="C438" s="36">
        <v>4301051897</v>
      </c>
      <c r="D438" s="861">
        <v>4607091384260</v>
      </c>
      <c r="E438" s="861"/>
      <c r="F438" s="62">
        <v>1.5</v>
      </c>
      <c r="G438" s="37">
        <v>6</v>
      </c>
      <c r="H438" s="62">
        <v>9</v>
      </c>
      <c r="I438" s="62">
        <v>9.5640000000000001</v>
      </c>
      <c r="J438" s="37">
        <v>56</v>
      </c>
      <c r="K438" s="37" t="s">
        <v>134</v>
      </c>
      <c r="L438" s="37" t="s">
        <v>45</v>
      </c>
      <c r="M438" s="38" t="s">
        <v>88</v>
      </c>
      <c r="N438" s="38"/>
      <c r="O438" s="37">
        <v>40</v>
      </c>
      <c r="P438" s="1094" t="s">
        <v>720</v>
      </c>
      <c r="Q438" s="863"/>
      <c r="R438" s="863"/>
      <c r="S438" s="863"/>
      <c r="T438" s="864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721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868"/>
      <c r="B439" s="868"/>
      <c r="C439" s="868"/>
      <c r="D439" s="868"/>
      <c r="E439" s="868"/>
      <c r="F439" s="868"/>
      <c r="G439" s="868"/>
      <c r="H439" s="868"/>
      <c r="I439" s="868"/>
      <c r="J439" s="868"/>
      <c r="K439" s="868"/>
      <c r="L439" s="868"/>
      <c r="M439" s="868"/>
      <c r="N439" s="868"/>
      <c r="O439" s="869"/>
      <c r="P439" s="865" t="s">
        <v>40</v>
      </c>
      <c r="Q439" s="866"/>
      <c r="R439" s="866"/>
      <c r="S439" s="866"/>
      <c r="T439" s="866"/>
      <c r="U439" s="866"/>
      <c r="V439" s="867"/>
      <c r="W439" s="42" t="s">
        <v>39</v>
      </c>
      <c r="X439" s="43">
        <f>IFERROR(X437/H437,"0")+IFERROR(X438/H438,"0")</f>
        <v>0</v>
      </c>
      <c r="Y439" s="43">
        <f>IFERROR(Y437/H437,"0")+IFERROR(Y438/H438,"0")</f>
        <v>0</v>
      </c>
      <c r="Z439" s="43">
        <f>IFERROR(IF(Z437="",0,Z437),"0")+IFERROR(IF(Z438="",0,Z438),"0")</f>
        <v>0</v>
      </c>
      <c r="AA439" s="67"/>
      <c r="AB439" s="67"/>
      <c r="AC439" s="67"/>
    </row>
    <row r="440" spans="1:68" x14ac:dyDescent="0.2">
      <c r="A440" s="868"/>
      <c r="B440" s="868"/>
      <c r="C440" s="868"/>
      <c r="D440" s="868"/>
      <c r="E440" s="868"/>
      <c r="F440" s="868"/>
      <c r="G440" s="868"/>
      <c r="H440" s="868"/>
      <c r="I440" s="868"/>
      <c r="J440" s="868"/>
      <c r="K440" s="868"/>
      <c r="L440" s="868"/>
      <c r="M440" s="868"/>
      <c r="N440" s="868"/>
      <c r="O440" s="869"/>
      <c r="P440" s="865" t="s">
        <v>40</v>
      </c>
      <c r="Q440" s="866"/>
      <c r="R440" s="866"/>
      <c r="S440" s="866"/>
      <c r="T440" s="866"/>
      <c r="U440" s="866"/>
      <c r="V440" s="867"/>
      <c r="W440" s="42" t="s">
        <v>0</v>
      </c>
      <c r="X440" s="43">
        <f>IFERROR(SUM(X437:X438),"0")</f>
        <v>0</v>
      </c>
      <c r="Y440" s="43">
        <f>IFERROR(SUM(Y437:Y438),"0")</f>
        <v>0</v>
      </c>
      <c r="Z440" s="42"/>
      <c r="AA440" s="67"/>
      <c r="AB440" s="67"/>
      <c r="AC440" s="67"/>
    </row>
    <row r="441" spans="1:68" ht="14.25" customHeight="1" x14ac:dyDescent="0.25">
      <c r="A441" s="860" t="s">
        <v>226</v>
      </c>
      <c r="B441" s="860"/>
      <c r="C441" s="860"/>
      <c r="D441" s="860"/>
      <c r="E441" s="860"/>
      <c r="F441" s="860"/>
      <c r="G441" s="860"/>
      <c r="H441" s="860"/>
      <c r="I441" s="860"/>
      <c r="J441" s="860"/>
      <c r="K441" s="860"/>
      <c r="L441" s="860"/>
      <c r="M441" s="860"/>
      <c r="N441" s="860"/>
      <c r="O441" s="860"/>
      <c r="P441" s="860"/>
      <c r="Q441" s="860"/>
      <c r="R441" s="860"/>
      <c r="S441" s="860"/>
      <c r="T441" s="860"/>
      <c r="U441" s="860"/>
      <c r="V441" s="860"/>
      <c r="W441" s="860"/>
      <c r="X441" s="860"/>
      <c r="Y441" s="860"/>
      <c r="Z441" s="860"/>
      <c r="AA441" s="66"/>
      <c r="AB441" s="66"/>
      <c r="AC441" s="80"/>
    </row>
    <row r="442" spans="1:68" ht="27" customHeight="1" x14ac:dyDescent="0.25">
      <c r="A442" s="63" t="s">
        <v>722</v>
      </c>
      <c r="B442" s="63" t="s">
        <v>723</v>
      </c>
      <c r="C442" s="36">
        <v>4301060439</v>
      </c>
      <c r="D442" s="861">
        <v>4607091384673</v>
      </c>
      <c r="E442" s="861"/>
      <c r="F442" s="62">
        <v>1.5</v>
      </c>
      <c r="G442" s="37">
        <v>6</v>
      </c>
      <c r="H442" s="62">
        <v>9</v>
      </c>
      <c r="I442" s="62">
        <v>9.5640000000000001</v>
      </c>
      <c r="J442" s="37">
        <v>56</v>
      </c>
      <c r="K442" s="37" t="s">
        <v>134</v>
      </c>
      <c r="L442" s="37" t="s">
        <v>45</v>
      </c>
      <c r="M442" s="38" t="s">
        <v>88</v>
      </c>
      <c r="N442" s="38"/>
      <c r="O442" s="37">
        <v>30</v>
      </c>
      <c r="P442" s="1095" t="s">
        <v>724</v>
      </c>
      <c r="Q442" s="863"/>
      <c r="R442" s="863"/>
      <c r="S442" s="863"/>
      <c r="T442" s="864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IFERROR(IF(Y442=0,"",ROUNDUP(Y442/H442,0)*0.02175),"")</f>
        <v/>
      </c>
      <c r="AA442" s="68" t="s">
        <v>45</v>
      </c>
      <c r="AB442" s="69" t="s">
        <v>45</v>
      </c>
      <c r="AC442" s="538" t="s">
        <v>725</v>
      </c>
      <c r="AG442" s="78"/>
      <c r="AJ442" s="84" t="s">
        <v>45</v>
      </c>
      <c r="AK442" s="84">
        <v>0</v>
      </c>
      <c r="BB442" s="539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868"/>
      <c r="B443" s="868"/>
      <c r="C443" s="868"/>
      <c r="D443" s="868"/>
      <c r="E443" s="868"/>
      <c r="F443" s="868"/>
      <c r="G443" s="868"/>
      <c r="H443" s="868"/>
      <c r="I443" s="868"/>
      <c r="J443" s="868"/>
      <c r="K443" s="868"/>
      <c r="L443" s="868"/>
      <c r="M443" s="868"/>
      <c r="N443" s="868"/>
      <c r="O443" s="869"/>
      <c r="P443" s="865" t="s">
        <v>40</v>
      </c>
      <c r="Q443" s="866"/>
      <c r="R443" s="866"/>
      <c r="S443" s="866"/>
      <c r="T443" s="866"/>
      <c r="U443" s="866"/>
      <c r="V443" s="867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868"/>
      <c r="B444" s="868"/>
      <c r="C444" s="868"/>
      <c r="D444" s="868"/>
      <c r="E444" s="868"/>
      <c r="F444" s="868"/>
      <c r="G444" s="868"/>
      <c r="H444" s="868"/>
      <c r="I444" s="868"/>
      <c r="J444" s="868"/>
      <c r="K444" s="868"/>
      <c r="L444" s="868"/>
      <c r="M444" s="868"/>
      <c r="N444" s="868"/>
      <c r="O444" s="869"/>
      <c r="P444" s="865" t="s">
        <v>40</v>
      </c>
      <c r="Q444" s="866"/>
      <c r="R444" s="866"/>
      <c r="S444" s="866"/>
      <c r="T444" s="866"/>
      <c r="U444" s="866"/>
      <c r="V444" s="867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6.5" customHeight="1" x14ac:dyDescent="0.25">
      <c r="A445" s="859" t="s">
        <v>726</v>
      </c>
      <c r="B445" s="859"/>
      <c r="C445" s="859"/>
      <c r="D445" s="859"/>
      <c r="E445" s="859"/>
      <c r="F445" s="859"/>
      <c r="G445" s="859"/>
      <c r="H445" s="859"/>
      <c r="I445" s="859"/>
      <c r="J445" s="859"/>
      <c r="K445" s="859"/>
      <c r="L445" s="859"/>
      <c r="M445" s="859"/>
      <c r="N445" s="859"/>
      <c r="O445" s="859"/>
      <c r="P445" s="859"/>
      <c r="Q445" s="859"/>
      <c r="R445" s="859"/>
      <c r="S445" s="859"/>
      <c r="T445" s="859"/>
      <c r="U445" s="859"/>
      <c r="V445" s="859"/>
      <c r="W445" s="859"/>
      <c r="X445" s="859"/>
      <c r="Y445" s="859"/>
      <c r="Z445" s="859"/>
      <c r="AA445" s="65"/>
      <c r="AB445" s="65"/>
      <c r="AC445" s="79"/>
    </row>
    <row r="446" spans="1:68" ht="14.25" customHeight="1" x14ac:dyDescent="0.25">
      <c r="A446" s="860" t="s">
        <v>129</v>
      </c>
      <c r="B446" s="860"/>
      <c r="C446" s="860"/>
      <c r="D446" s="860"/>
      <c r="E446" s="860"/>
      <c r="F446" s="860"/>
      <c r="G446" s="860"/>
      <c r="H446" s="860"/>
      <c r="I446" s="860"/>
      <c r="J446" s="860"/>
      <c r="K446" s="860"/>
      <c r="L446" s="860"/>
      <c r="M446" s="860"/>
      <c r="N446" s="860"/>
      <c r="O446" s="860"/>
      <c r="P446" s="860"/>
      <c r="Q446" s="860"/>
      <c r="R446" s="860"/>
      <c r="S446" s="860"/>
      <c r="T446" s="860"/>
      <c r="U446" s="860"/>
      <c r="V446" s="860"/>
      <c r="W446" s="860"/>
      <c r="X446" s="860"/>
      <c r="Y446" s="860"/>
      <c r="Z446" s="860"/>
      <c r="AA446" s="66"/>
      <c r="AB446" s="66"/>
      <c r="AC446" s="80"/>
    </row>
    <row r="447" spans="1:68" ht="27" customHeight="1" x14ac:dyDescent="0.25">
      <c r="A447" s="63" t="s">
        <v>727</v>
      </c>
      <c r="B447" s="63" t="s">
        <v>728</v>
      </c>
      <c r="C447" s="36">
        <v>4301011873</v>
      </c>
      <c r="D447" s="861">
        <v>4680115881907</v>
      </c>
      <c r="E447" s="861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134</v>
      </c>
      <c r="L447" s="37" t="s">
        <v>45</v>
      </c>
      <c r="M447" s="38" t="s">
        <v>82</v>
      </c>
      <c r="N447" s="38"/>
      <c r="O447" s="37">
        <v>60</v>
      </c>
      <c r="P447" s="109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63"/>
      <c r="R447" s="863"/>
      <c r="S447" s="863"/>
      <c r="T447" s="86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ref="Y447:Y454" si="86">IFERROR(IF(X447="",0,CEILING((X447/$H447),1)*$H447),"")</f>
        <v>0</v>
      </c>
      <c r="Z447" s="41" t="str">
        <f t="shared" ref="Z447:Z453" si="87">IFERROR(IF(Y447=0,"",ROUNDUP(Y447/H447,0)*0.02175),"")</f>
        <v/>
      </c>
      <c r="AA447" s="68" t="s">
        <v>45</v>
      </c>
      <c r="AB447" s="69" t="s">
        <v>45</v>
      </c>
      <c r="AC447" s="540" t="s">
        <v>729</v>
      </c>
      <c r="AG447" s="78"/>
      <c r="AJ447" s="84" t="s">
        <v>45</v>
      </c>
      <c r="AK447" s="84">
        <v>0</v>
      </c>
      <c r="BB447" s="541" t="s">
        <v>66</v>
      </c>
      <c r="BM447" s="78">
        <f t="shared" ref="BM447:BM454" si="88">IFERROR(X447*I447/H447,"0")</f>
        <v>0</v>
      </c>
      <c r="BN447" s="78">
        <f t="shared" ref="BN447:BN454" si="89">IFERROR(Y447*I447/H447,"0")</f>
        <v>0</v>
      </c>
      <c r="BO447" s="78">
        <f t="shared" ref="BO447:BO454" si="90">IFERROR(1/J447*(X447/H447),"0")</f>
        <v>0</v>
      </c>
      <c r="BP447" s="78">
        <f t="shared" ref="BP447:BP454" si="91">IFERROR(1/J447*(Y447/H447),"0")</f>
        <v>0</v>
      </c>
    </row>
    <row r="448" spans="1:68" ht="27" customHeight="1" x14ac:dyDescent="0.25">
      <c r="A448" s="63" t="s">
        <v>727</v>
      </c>
      <c r="B448" s="63" t="s">
        <v>730</v>
      </c>
      <c r="C448" s="36">
        <v>4301011483</v>
      </c>
      <c r="D448" s="861">
        <v>4680115881907</v>
      </c>
      <c r="E448" s="861"/>
      <c r="F448" s="62">
        <v>1.8</v>
      </c>
      <c r="G448" s="37">
        <v>6</v>
      </c>
      <c r="H448" s="62">
        <v>10.8</v>
      </c>
      <c r="I448" s="62">
        <v>11.28</v>
      </c>
      <c r="J448" s="37">
        <v>56</v>
      </c>
      <c r="K448" s="37" t="s">
        <v>134</v>
      </c>
      <c r="L448" s="37" t="s">
        <v>45</v>
      </c>
      <c r="M448" s="38" t="s">
        <v>82</v>
      </c>
      <c r="N448" s="38"/>
      <c r="O448" s="37">
        <v>60</v>
      </c>
      <c r="P448" s="10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63"/>
      <c r="R448" s="863"/>
      <c r="S448" s="863"/>
      <c r="T448" s="86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6"/>
        <v>0</v>
      </c>
      <c r="Z448" s="41" t="str">
        <f t="shared" si="87"/>
        <v/>
      </c>
      <c r="AA448" s="68" t="s">
        <v>45</v>
      </c>
      <c r="AB448" s="69" t="s">
        <v>45</v>
      </c>
      <c r="AC448" s="542" t="s">
        <v>731</v>
      </c>
      <c r="AG448" s="78"/>
      <c r="AJ448" s="84" t="s">
        <v>45</v>
      </c>
      <c r="AK448" s="84">
        <v>0</v>
      </c>
      <c r="BB448" s="543" t="s">
        <v>66</v>
      </c>
      <c r="BM448" s="78">
        <f t="shared" si="88"/>
        <v>0</v>
      </c>
      <c r="BN448" s="78">
        <f t="shared" si="89"/>
        <v>0</v>
      </c>
      <c r="BO448" s="78">
        <f t="shared" si="90"/>
        <v>0</v>
      </c>
      <c r="BP448" s="78">
        <f t="shared" si="91"/>
        <v>0</v>
      </c>
    </row>
    <row r="449" spans="1:68" ht="27" customHeight="1" x14ac:dyDescent="0.25">
      <c r="A449" s="63" t="s">
        <v>732</v>
      </c>
      <c r="B449" s="63" t="s">
        <v>733</v>
      </c>
      <c r="C449" s="36">
        <v>4301011872</v>
      </c>
      <c r="D449" s="861">
        <v>4680115883925</v>
      </c>
      <c r="E449" s="861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134</v>
      </c>
      <c r="L449" s="37" t="s">
        <v>45</v>
      </c>
      <c r="M449" s="38" t="s">
        <v>82</v>
      </c>
      <c r="N449" s="38"/>
      <c r="O449" s="37">
        <v>60</v>
      </c>
      <c r="P449" s="10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63"/>
      <c r="R449" s="863"/>
      <c r="S449" s="863"/>
      <c r="T449" s="86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6"/>
        <v>0</v>
      </c>
      <c r="Z449" s="41" t="str">
        <f t="shared" si="87"/>
        <v/>
      </c>
      <c r="AA449" s="68" t="s">
        <v>45</v>
      </c>
      <c r="AB449" s="69" t="s">
        <v>45</v>
      </c>
      <c r="AC449" s="544" t="s">
        <v>729</v>
      </c>
      <c r="AG449" s="78"/>
      <c r="AJ449" s="84" t="s">
        <v>45</v>
      </c>
      <c r="AK449" s="84">
        <v>0</v>
      </c>
      <c r="BB449" s="545" t="s">
        <v>66</v>
      </c>
      <c r="BM449" s="78">
        <f t="shared" si="88"/>
        <v>0</v>
      </c>
      <c r="BN449" s="78">
        <f t="shared" si="89"/>
        <v>0</v>
      </c>
      <c r="BO449" s="78">
        <f t="shared" si="90"/>
        <v>0</v>
      </c>
      <c r="BP449" s="78">
        <f t="shared" si="91"/>
        <v>0</v>
      </c>
    </row>
    <row r="450" spans="1:68" ht="27" customHeight="1" x14ac:dyDescent="0.25">
      <c r="A450" s="63" t="s">
        <v>732</v>
      </c>
      <c r="B450" s="63" t="s">
        <v>734</v>
      </c>
      <c r="C450" s="36">
        <v>4301011655</v>
      </c>
      <c r="D450" s="861">
        <v>4680115883925</v>
      </c>
      <c r="E450" s="861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134</v>
      </c>
      <c r="L450" s="37" t="s">
        <v>45</v>
      </c>
      <c r="M450" s="38" t="s">
        <v>82</v>
      </c>
      <c r="N450" s="38"/>
      <c r="O450" s="37">
        <v>60</v>
      </c>
      <c r="P450" s="10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63"/>
      <c r="R450" s="863"/>
      <c r="S450" s="863"/>
      <c r="T450" s="86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6"/>
        <v>0</v>
      </c>
      <c r="Z450" s="41" t="str">
        <f t="shared" si="87"/>
        <v/>
      </c>
      <c r="AA450" s="68" t="s">
        <v>45</v>
      </c>
      <c r="AB450" s="69" t="s">
        <v>45</v>
      </c>
      <c r="AC450" s="546" t="s">
        <v>731</v>
      </c>
      <c r="AG450" s="78"/>
      <c r="AJ450" s="84" t="s">
        <v>45</v>
      </c>
      <c r="AK450" s="84">
        <v>0</v>
      </c>
      <c r="BB450" s="547" t="s">
        <v>66</v>
      </c>
      <c r="BM450" s="78">
        <f t="shared" si="88"/>
        <v>0</v>
      </c>
      <c r="BN450" s="78">
        <f t="shared" si="89"/>
        <v>0</v>
      </c>
      <c r="BO450" s="78">
        <f t="shared" si="90"/>
        <v>0</v>
      </c>
      <c r="BP450" s="78">
        <f t="shared" si="91"/>
        <v>0</v>
      </c>
    </row>
    <row r="451" spans="1:68" ht="37.5" customHeight="1" x14ac:dyDescent="0.25">
      <c r="A451" s="63" t="s">
        <v>735</v>
      </c>
      <c r="B451" s="63" t="s">
        <v>736</v>
      </c>
      <c r="C451" s="36">
        <v>4301011312</v>
      </c>
      <c r="D451" s="861">
        <v>4607091384192</v>
      </c>
      <c r="E451" s="861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134</v>
      </c>
      <c r="L451" s="37" t="s">
        <v>45</v>
      </c>
      <c r="M451" s="38" t="s">
        <v>133</v>
      </c>
      <c r="N451" s="38"/>
      <c r="O451" s="37">
        <v>60</v>
      </c>
      <c r="P451" s="11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863"/>
      <c r="R451" s="863"/>
      <c r="S451" s="863"/>
      <c r="T451" s="86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6"/>
        <v>0</v>
      </c>
      <c r="Z451" s="41" t="str">
        <f t="shared" si="87"/>
        <v/>
      </c>
      <c r="AA451" s="68" t="s">
        <v>45</v>
      </c>
      <c r="AB451" s="69" t="s">
        <v>45</v>
      </c>
      <c r="AC451" s="548" t="s">
        <v>737</v>
      </c>
      <c r="AG451" s="78"/>
      <c r="AJ451" s="84" t="s">
        <v>45</v>
      </c>
      <c r="AK451" s="84">
        <v>0</v>
      </c>
      <c r="BB451" s="549" t="s">
        <v>66</v>
      </c>
      <c r="BM451" s="78">
        <f t="shared" si="88"/>
        <v>0</v>
      </c>
      <c r="BN451" s="78">
        <f t="shared" si="89"/>
        <v>0</v>
      </c>
      <c r="BO451" s="78">
        <f t="shared" si="90"/>
        <v>0</v>
      </c>
      <c r="BP451" s="78">
        <f t="shared" si="91"/>
        <v>0</v>
      </c>
    </row>
    <row r="452" spans="1:68" ht="37.5" customHeight="1" x14ac:dyDescent="0.25">
      <c r="A452" s="63" t="s">
        <v>738</v>
      </c>
      <c r="B452" s="63" t="s">
        <v>739</v>
      </c>
      <c r="C452" s="36">
        <v>4301011874</v>
      </c>
      <c r="D452" s="861">
        <v>4680115884892</v>
      </c>
      <c r="E452" s="861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134</v>
      </c>
      <c r="L452" s="37" t="s">
        <v>45</v>
      </c>
      <c r="M452" s="38" t="s">
        <v>82</v>
      </c>
      <c r="N452" s="38"/>
      <c r="O452" s="37">
        <v>60</v>
      </c>
      <c r="P452" s="11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863"/>
      <c r="R452" s="863"/>
      <c r="S452" s="863"/>
      <c r="T452" s="86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6"/>
        <v>0</v>
      </c>
      <c r="Z452" s="41" t="str">
        <f t="shared" si="87"/>
        <v/>
      </c>
      <c r="AA452" s="68" t="s">
        <v>45</v>
      </c>
      <c r="AB452" s="69" t="s">
        <v>45</v>
      </c>
      <c r="AC452" s="550" t="s">
        <v>740</v>
      </c>
      <c r="AG452" s="78"/>
      <c r="AJ452" s="84" t="s">
        <v>45</v>
      </c>
      <c r="AK452" s="84">
        <v>0</v>
      </c>
      <c r="BB452" s="551" t="s">
        <v>66</v>
      </c>
      <c r="BM452" s="78">
        <f t="shared" si="88"/>
        <v>0</v>
      </c>
      <c r="BN452" s="78">
        <f t="shared" si="89"/>
        <v>0</v>
      </c>
      <c r="BO452" s="78">
        <f t="shared" si="90"/>
        <v>0</v>
      </c>
      <c r="BP452" s="78">
        <f t="shared" si="91"/>
        <v>0</v>
      </c>
    </row>
    <row r="453" spans="1:68" ht="27" customHeight="1" x14ac:dyDescent="0.25">
      <c r="A453" s="63" t="s">
        <v>741</v>
      </c>
      <c r="B453" s="63" t="s">
        <v>742</v>
      </c>
      <c r="C453" s="36">
        <v>4301011875</v>
      </c>
      <c r="D453" s="861">
        <v>4680115884885</v>
      </c>
      <c r="E453" s="861"/>
      <c r="F453" s="62">
        <v>0.8</v>
      </c>
      <c r="G453" s="37">
        <v>15</v>
      </c>
      <c r="H453" s="62">
        <v>12</v>
      </c>
      <c r="I453" s="62">
        <v>12.48</v>
      </c>
      <c r="J453" s="37">
        <v>56</v>
      </c>
      <c r="K453" s="37" t="s">
        <v>134</v>
      </c>
      <c r="L453" s="37" t="s">
        <v>45</v>
      </c>
      <c r="M453" s="38" t="s">
        <v>82</v>
      </c>
      <c r="N453" s="38"/>
      <c r="O453" s="37">
        <v>60</v>
      </c>
      <c r="P453" s="11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863"/>
      <c r="R453" s="863"/>
      <c r="S453" s="863"/>
      <c r="T453" s="86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6"/>
        <v>0</v>
      </c>
      <c r="Z453" s="41" t="str">
        <f t="shared" si="87"/>
        <v/>
      </c>
      <c r="AA453" s="68" t="s">
        <v>45</v>
      </c>
      <c r="AB453" s="69" t="s">
        <v>45</v>
      </c>
      <c r="AC453" s="552" t="s">
        <v>740</v>
      </c>
      <c r="AG453" s="78"/>
      <c r="AJ453" s="84" t="s">
        <v>45</v>
      </c>
      <c r="AK453" s="84">
        <v>0</v>
      </c>
      <c r="BB453" s="553" t="s">
        <v>66</v>
      </c>
      <c r="BM453" s="78">
        <f t="shared" si="88"/>
        <v>0</v>
      </c>
      <c r="BN453" s="78">
        <f t="shared" si="89"/>
        <v>0</v>
      </c>
      <c r="BO453" s="78">
        <f t="shared" si="90"/>
        <v>0</v>
      </c>
      <c r="BP453" s="78">
        <f t="shared" si="91"/>
        <v>0</v>
      </c>
    </row>
    <row r="454" spans="1:68" ht="37.5" customHeight="1" x14ac:dyDescent="0.25">
      <c r="A454" s="63" t="s">
        <v>743</v>
      </c>
      <c r="B454" s="63" t="s">
        <v>744</v>
      </c>
      <c r="C454" s="36">
        <v>4301011871</v>
      </c>
      <c r="D454" s="861">
        <v>4680115884908</v>
      </c>
      <c r="E454" s="861"/>
      <c r="F454" s="62">
        <v>0.4</v>
      </c>
      <c r="G454" s="37">
        <v>10</v>
      </c>
      <c r="H454" s="62">
        <v>4</v>
      </c>
      <c r="I454" s="62">
        <v>4.21</v>
      </c>
      <c r="J454" s="37">
        <v>132</v>
      </c>
      <c r="K454" s="37" t="s">
        <v>89</v>
      </c>
      <c r="L454" s="37" t="s">
        <v>45</v>
      </c>
      <c r="M454" s="38" t="s">
        <v>82</v>
      </c>
      <c r="N454" s="38"/>
      <c r="O454" s="37">
        <v>60</v>
      </c>
      <c r="P454" s="11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863"/>
      <c r="R454" s="863"/>
      <c r="S454" s="863"/>
      <c r="T454" s="86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6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54" t="s">
        <v>740</v>
      </c>
      <c r="AG454" s="78"/>
      <c r="AJ454" s="84" t="s">
        <v>45</v>
      </c>
      <c r="AK454" s="84">
        <v>0</v>
      </c>
      <c r="BB454" s="555" t="s">
        <v>66</v>
      </c>
      <c r="BM454" s="78">
        <f t="shared" si="88"/>
        <v>0</v>
      </c>
      <c r="BN454" s="78">
        <f t="shared" si="89"/>
        <v>0</v>
      </c>
      <c r="BO454" s="78">
        <f t="shared" si="90"/>
        <v>0</v>
      </c>
      <c r="BP454" s="78">
        <f t="shared" si="91"/>
        <v>0</v>
      </c>
    </row>
    <row r="455" spans="1:68" x14ac:dyDescent="0.2">
      <c r="A455" s="868"/>
      <c r="B455" s="868"/>
      <c r="C455" s="868"/>
      <c r="D455" s="868"/>
      <c r="E455" s="868"/>
      <c r="F455" s="868"/>
      <c r="G455" s="868"/>
      <c r="H455" s="868"/>
      <c r="I455" s="868"/>
      <c r="J455" s="868"/>
      <c r="K455" s="868"/>
      <c r="L455" s="868"/>
      <c r="M455" s="868"/>
      <c r="N455" s="868"/>
      <c r="O455" s="869"/>
      <c r="P455" s="865" t="s">
        <v>40</v>
      </c>
      <c r="Q455" s="866"/>
      <c r="R455" s="866"/>
      <c r="S455" s="866"/>
      <c r="T455" s="866"/>
      <c r="U455" s="866"/>
      <c r="V455" s="867"/>
      <c r="W455" s="42" t="s">
        <v>39</v>
      </c>
      <c r="X455" s="43">
        <f>IFERROR(X447/H447,"0")+IFERROR(X448/H448,"0")+IFERROR(X449/H449,"0")+IFERROR(X450/H450,"0")+IFERROR(X451/H451,"0")+IFERROR(X452/H452,"0")+IFERROR(X453/H453,"0")+IFERROR(X454/H454,"0")</f>
        <v>0</v>
      </c>
      <c r="Y455" s="43">
        <f>IFERROR(Y447/H447,"0")+IFERROR(Y448/H448,"0")+IFERROR(Y449/H449,"0")+IFERROR(Y450/H450,"0")+IFERROR(Y451/H451,"0")+IFERROR(Y452/H452,"0")+IFERROR(Y453/H453,"0")+IFERROR(Y454/H454,"0")</f>
        <v>0</v>
      </c>
      <c r="Z455" s="4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68"/>
      <c r="B456" s="868"/>
      <c r="C456" s="868"/>
      <c r="D456" s="868"/>
      <c r="E456" s="868"/>
      <c r="F456" s="868"/>
      <c r="G456" s="868"/>
      <c r="H456" s="868"/>
      <c r="I456" s="868"/>
      <c r="J456" s="868"/>
      <c r="K456" s="868"/>
      <c r="L456" s="868"/>
      <c r="M456" s="868"/>
      <c r="N456" s="868"/>
      <c r="O456" s="869"/>
      <c r="P456" s="865" t="s">
        <v>40</v>
      </c>
      <c r="Q456" s="866"/>
      <c r="R456" s="866"/>
      <c r="S456" s="866"/>
      <c r="T456" s="866"/>
      <c r="U456" s="866"/>
      <c r="V456" s="867"/>
      <c r="W456" s="42" t="s">
        <v>0</v>
      </c>
      <c r="X456" s="43">
        <f>IFERROR(SUM(X447:X454),"0")</f>
        <v>0</v>
      </c>
      <c r="Y456" s="43">
        <f>IFERROR(SUM(Y447:Y454),"0")</f>
        <v>0</v>
      </c>
      <c r="Z456" s="42"/>
      <c r="AA456" s="67"/>
      <c r="AB456" s="67"/>
      <c r="AC456" s="67"/>
    </row>
    <row r="457" spans="1:68" ht="14.25" customHeight="1" x14ac:dyDescent="0.25">
      <c r="A457" s="860" t="s">
        <v>78</v>
      </c>
      <c r="B457" s="860"/>
      <c r="C457" s="860"/>
      <c r="D457" s="860"/>
      <c r="E457" s="860"/>
      <c r="F457" s="860"/>
      <c r="G457" s="860"/>
      <c r="H457" s="860"/>
      <c r="I457" s="860"/>
      <c r="J457" s="860"/>
      <c r="K457" s="860"/>
      <c r="L457" s="860"/>
      <c r="M457" s="860"/>
      <c r="N457" s="860"/>
      <c r="O457" s="860"/>
      <c r="P457" s="860"/>
      <c r="Q457" s="860"/>
      <c r="R457" s="860"/>
      <c r="S457" s="860"/>
      <c r="T457" s="860"/>
      <c r="U457" s="860"/>
      <c r="V457" s="860"/>
      <c r="W457" s="860"/>
      <c r="X457" s="860"/>
      <c r="Y457" s="860"/>
      <c r="Z457" s="860"/>
      <c r="AA457" s="66"/>
      <c r="AB457" s="66"/>
      <c r="AC457" s="80"/>
    </row>
    <row r="458" spans="1:68" ht="27" customHeight="1" x14ac:dyDescent="0.25">
      <c r="A458" s="63" t="s">
        <v>745</v>
      </c>
      <c r="B458" s="63" t="s">
        <v>746</v>
      </c>
      <c r="C458" s="36">
        <v>4301031303</v>
      </c>
      <c r="D458" s="861">
        <v>4607091384802</v>
      </c>
      <c r="E458" s="861"/>
      <c r="F458" s="62">
        <v>0.73</v>
      </c>
      <c r="G458" s="37">
        <v>6</v>
      </c>
      <c r="H458" s="62">
        <v>4.38</v>
      </c>
      <c r="I458" s="62">
        <v>4.6399999999999997</v>
      </c>
      <c r="J458" s="37">
        <v>156</v>
      </c>
      <c r="K458" s="37" t="s">
        <v>89</v>
      </c>
      <c r="L458" s="37" t="s">
        <v>45</v>
      </c>
      <c r="M458" s="38" t="s">
        <v>82</v>
      </c>
      <c r="N458" s="38"/>
      <c r="O458" s="37">
        <v>35</v>
      </c>
      <c r="P458" s="11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863"/>
      <c r="R458" s="863"/>
      <c r="S458" s="863"/>
      <c r="T458" s="86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IFERROR(IF(Y458=0,"",ROUNDUP(Y458/H458,0)*0.00753),"")</f>
        <v/>
      </c>
      <c r="AA458" s="68" t="s">
        <v>45</v>
      </c>
      <c r="AB458" s="69" t="s">
        <v>45</v>
      </c>
      <c r="AC458" s="556" t="s">
        <v>747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748</v>
      </c>
      <c r="B459" s="63" t="s">
        <v>749</v>
      </c>
      <c r="C459" s="36">
        <v>4301031304</v>
      </c>
      <c r="D459" s="861">
        <v>4607091384826</v>
      </c>
      <c r="E459" s="861"/>
      <c r="F459" s="62">
        <v>0.35</v>
      </c>
      <c r="G459" s="37">
        <v>8</v>
      </c>
      <c r="H459" s="62">
        <v>2.8</v>
      </c>
      <c r="I459" s="62">
        <v>2.98</v>
      </c>
      <c r="J459" s="37">
        <v>234</v>
      </c>
      <c r="K459" s="37" t="s">
        <v>83</v>
      </c>
      <c r="L459" s="37" t="s">
        <v>45</v>
      </c>
      <c r="M459" s="38" t="s">
        <v>82</v>
      </c>
      <c r="N459" s="38"/>
      <c r="O459" s="37">
        <v>35</v>
      </c>
      <c r="P459" s="11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863"/>
      <c r="R459" s="863"/>
      <c r="S459" s="863"/>
      <c r="T459" s="86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58" t="s">
        <v>747</v>
      </c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868"/>
      <c r="B460" s="868"/>
      <c r="C460" s="868"/>
      <c r="D460" s="868"/>
      <c r="E460" s="868"/>
      <c r="F460" s="868"/>
      <c r="G460" s="868"/>
      <c r="H460" s="868"/>
      <c r="I460" s="868"/>
      <c r="J460" s="868"/>
      <c r="K460" s="868"/>
      <c r="L460" s="868"/>
      <c r="M460" s="868"/>
      <c r="N460" s="868"/>
      <c r="O460" s="869"/>
      <c r="P460" s="865" t="s">
        <v>40</v>
      </c>
      <c r="Q460" s="866"/>
      <c r="R460" s="866"/>
      <c r="S460" s="866"/>
      <c r="T460" s="866"/>
      <c r="U460" s="866"/>
      <c r="V460" s="867"/>
      <c r="W460" s="42" t="s">
        <v>39</v>
      </c>
      <c r="X460" s="43">
        <f>IFERROR(X458/H458,"0")+IFERROR(X459/H459,"0")</f>
        <v>0</v>
      </c>
      <c r="Y460" s="43">
        <f>IFERROR(Y458/H458,"0")+IFERROR(Y459/H459,"0")</f>
        <v>0</v>
      </c>
      <c r="Z460" s="43">
        <f>IFERROR(IF(Z458="",0,Z458),"0")+IFERROR(IF(Z459="",0,Z459),"0")</f>
        <v>0</v>
      </c>
      <c r="AA460" s="67"/>
      <c r="AB460" s="67"/>
      <c r="AC460" s="67"/>
    </row>
    <row r="461" spans="1:68" x14ac:dyDescent="0.2">
      <c r="A461" s="868"/>
      <c r="B461" s="868"/>
      <c r="C461" s="868"/>
      <c r="D461" s="868"/>
      <c r="E461" s="868"/>
      <c r="F461" s="868"/>
      <c r="G461" s="868"/>
      <c r="H461" s="868"/>
      <c r="I461" s="868"/>
      <c r="J461" s="868"/>
      <c r="K461" s="868"/>
      <c r="L461" s="868"/>
      <c r="M461" s="868"/>
      <c r="N461" s="868"/>
      <c r="O461" s="869"/>
      <c r="P461" s="865" t="s">
        <v>40</v>
      </c>
      <c r="Q461" s="866"/>
      <c r="R461" s="866"/>
      <c r="S461" s="866"/>
      <c r="T461" s="866"/>
      <c r="U461" s="866"/>
      <c r="V461" s="867"/>
      <c r="W461" s="42" t="s">
        <v>0</v>
      </c>
      <c r="X461" s="43">
        <f>IFERROR(SUM(X458:X459),"0")</f>
        <v>0</v>
      </c>
      <c r="Y461" s="43">
        <f>IFERROR(SUM(Y458:Y459),"0")</f>
        <v>0</v>
      </c>
      <c r="Z461" s="42"/>
      <c r="AA461" s="67"/>
      <c r="AB461" s="67"/>
      <c r="AC461" s="67"/>
    </row>
    <row r="462" spans="1:68" ht="14.25" customHeight="1" x14ac:dyDescent="0.25">
      <c r="A462" s="860" t="s">
        <v>84</v>
      </c>
      <c r="B462" s="860"/>
      <c r="C462" s="860"/>
      <c r="D462" s="860"/>
      <c r="E462" s="860"/>
      <c r="F462" s="860"/>
      <c r="G462" s="860"/>
      <c r="H462" s="860"/>
      <c r="I462" s="860"/>
      <c r="J462" s="860"/>
      <c r="K462" s="860"/>
      <c r="L462" s="860"/>
      <c r="M462" s="860"/>
      <c r="N462" s="860"/>
      <c r="O462" s="860"/>
      <c r="P462" s="860"/>
      <c r="Q462" s="860"/>
      <c r="R462" s="860"/>
      <c r="S462" s="860"/>
      <c r="T462" s="860"/>
      <c r="U462" s="860"/>
      <c r="V462" s="860"/>
      <c r="W462" s="860"/>
      <c r="X462" s="860"/>
      <c r="Y462" s="860"/>
      <c r="Z462" s="860"/>
      <c r="AA462" s="66"/>
      <c r="AB462" s="66"/>
      <c r="AC462" s="80"/>
    </row>
    <row r="463" spans="1:68" ht="27" customHeight="1" x14ac:dyDescent="0.25">
      <c r="A463" s="63" t="s">
        <v>750</v>
      </c>
      <c r="B463" s="63" t="s">
        <v>751</v>
      </c>
      <c r="C463" s="36">
        <v>4301051899</v>
      </c>
      <c r="D463" s="861">
        <v>4607091384246</v>
      </c>
      <c r="E463" s="861"/>
      <c r="F463" s="62">
        <v>1.5</v>
      </c>
      <c r="G463" s="37">
        <v>6</v>
      </c>
      <c r="H463" s="62">
        <v>9</v>
      </c>
      <c r="I463" s="62">
        <v>9.5640000000000001</v>
      </c>
      <c r="J463" s="37">
        <v>56</v>
      </c>
      <c r="K463" s="37" t="s">
        <v>134</v>
      </c>
      <c r="L463" s="37" t="s">
        <v>45</v>
      </c>
      <c r="M463" s="38" t="s">
        <v>88</v>
      </c>
      <c r="N463" s="38"/>
      <c r="O463" s="37">
        <v>40</v>
      </c>
      <c r="P463" s="1106" t="s">
        <v>752</v>
      </c>
      <c r="Q463" s="863"/>
      <c r="R463" s="863"/>
      <c r="S463" s="863"/>
      <c r="T463" s="86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753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754</v>
      </c>
      <c r="B464" s="63" t="s">
        <v>755</v>
      </c>
      <c r="C464" s="36">
        <v>4301051901</v>
      </c>
      <c r="D464" s="861">
        <v>4680115881976</v>
      </c>
      <c r="E464" s="861"/>
      <c r="F464" s="62">
        <v>1.5</v>
      </c>
      <c r="G464" s="37">
        <v>6</v>
      </c>
      <c r="H464" s="62">
        <v>9</v>
      </c>
      <c r="I464" s="62">
        <v>9.48</v>
      </c>
      <c r="J464" s="37">
        <v>56</v>
      </c>
      <c r="K464" s="37" t="s">
        <v>134</v>
      </c>
      <c r="L464" s="37" t="s">
        <v>45</v>
      </c>
      <c r="M464" s="38" t="s">
        <v>88</v>
      </c>
      <c r="N464" s="38"/>
      <c r="O464" s="37">
        <v>40</v>
      </c>
      <c r="P464" s="1107" t="s">
        <v>756</v>
      </c>
      <c r="Q464" s="863"/>
      <c r="R464" s="863"/>
      <c r="S464" s="863"/>
      <c r="T464" s="86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2" t="s">
        <v>757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758</v>
      </c>
      <c r="B465" s="63" t="s">
        <v>759</v>
      </c>
      <c r="C465" s="36">
        <v>4301051297</v>
      </c>
      <c r="D465" s="861">
        <v>4607091384253</v>
      </c>
      <c r="E465" s="861"/>
      <c r="F465" s="62">
        <v>0.4</v>
      </c>
      <c r="G465" s="37">
        <v>6</v>
      </c>
      <c r="H465" s="62">
        <v>2.4</v>
      </c>
      <c r="I465" s="62">
        <v>2.6840000000000002</v>
      </c>
      <c r="J465" s="37">
        <v>156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863"/>
      <c r="R465" s="863"/>
      <c r="S465" s="863"/>
      <c r="T465" s="86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64" t="s">
        <v>760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37.5" customHeight="1" x14ac:dyDescent="0.25">
      <c r="A466" s="63" t="s">
        <v>758</v>
      </c>
      <c r="B466" s="63" t="s">
        <v>761</v>
      </c>
      <c r="C466" s="36">
        <v>4301051634</v>
      </c>
      <c r="D466" s="861">
        <v>4607091384253</v>
      </c>
      <c r="E466" s="861"/>
      <c r="F466" s="62">
        <v>0.4</v>
      </c>
      <c r="G466" s="37">
        <v>6</v>
      </c>
      <c r="H466" s="62">
        <v>2.4</v>
      </c>
      <c r="I466" s="62">
        <v>2.6840000000000002</v>
      </c>
      <c r="J466" s="37">
        <v>156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11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863"/>
      <c r="R466" s="863"/>
      <c r="S466" s="863"/>
      <c r="T466" s="86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IFERROR(IF(Y466=0,"",ROUNDUP(Y466/H466,0)*0.00753),"")</f>
        <v/>
      </c>
      <c r="AA466" s="68" t="s">
        <v>45</v>
      </c>
      <c r="AB466" s="69" t="s">
        <v>45</v>
      </c>
      <c r="AC466" s="566" t="s">
        <v>762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763</v>
      </c>
      <c r="B467" s="63" t="s">
        <v>764</v>
      </c>
      <c r="C467" s="36">
        <v>4301051444</v>
      </c>
      <c r="D467" s="861">
        <v>4680115881969</v>
      </c>
      <c r="E467" s="861"/>
      <c r="F467" s="62">
        <v>0.4</v>
      </c>
      <c r="G467" s="37">
        <v>6</v>
      </c>
      <c r="H467" s="62">
        <v>2.4</v>
      </c>
      <c r="I467" s="62">
        <v>2.6</v>
      </c>
      <c r="J467" s="37">
        <v>156</v>
      </c>
      <c r="K467" s="37" t="s">
        <v>89</v>
      </c>
      <c r="L467" s="37" t="s">
        <v>45</v>
      </c>
      <c r="M467" s="38" t="s">
        <v>82</v>
      </c>
      <c r="N467" s="38"/>
      <c r="O467" s="37">
        <v>40</v>
      </c>
      <c r="P467" s="1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863"/>
      <c r="R467" s="863"/>
      <c r="S467" s="863"/>
      <c r="T467" s="86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IFERROR(IF(Y467=0,"",ROUNDUP(Y467/H467,0)*0.00753),"")</f>
        <v/>
      </c>
      <c r="AA467" s="68" t="s">
        <v>45</v>
      </c>
      <c r="AB467" s="69" t="s">
        <v>45</v>
      </c>
      <c r="AC467" s="568" t="s">
        <v>765</v>
      </c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68"/>
      <c r="B468" s="868"/>
      <c r="C468" s="868"/>
      <c r="D468" s="868"/>
      <c r="E468" s="868"/>
      <c r="F468" s="868"/>
      <c r="G468" s="868"/>
      <c r="H468" s="868"/>
      <c r="I468" s="868"/>
      <c r="J468" s="868"/>
      <c r="K468" s="868"/>
      <c r="L468" s="868"/>
      <c r="M468" s="868"/>
      <c r="N468" s="868"/>
      <c r="O468" s="869"/>
      <c r="P468" s="865" t="s">
        <v>40</v>
      </c>
      <c r="Q468" s="866"/>
      <c r="R468" s="866"/>
      <c r="S468" s="866"/>
      <c r="T468" s="866"/>
      <c r="U468" s="866"/>
      <c r="V468" s="867"/>
      <c r="W468" s="42" t="s">
        <v>39</v>
      </c>
      <c r="X468" s="43">
        <f>IFERROR(X463/H463,"0")+IFERROR(X464/H464,"0")+IFERROR(X465/H465,"0")+IFERROR(X466/H466,"0")+IFERROR(X467/H467,"0")</f>
        <v>0</v>
      </c>
      <c r="Y468" s="43">
        <f>IFERROR(Y463/H463,"0")+IFERROR(Y464/H464,"0")+IFERROR(Y465/H465,"0")+IFERROR(Y466/H466,"0")+IFERROR(Y467/H467,"0")</f>
        <v>0</v>
      </c>
      <c r="Z468" s="43">
        <f>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868"/>
      <c r="B469" s="868"/>
      <c r="C469" s="868"/>
      <c r="D469" s="868"/>
      <c r="E469" s="868"/>
      <c r="F469" s="868"/>
      <c r="G469" s="868"/>
      <c r="H469" s="868"/>
      <c r="I469" s="868"/>
      <c r="J469" s="868"/>
      <c r="K469" s="868"/>
      <c r="L469" s="868"/>
      <c r="M469" s="868"/>
      <c r="N469" s="868"/>
      <c r="O469" s="869"/>
      <c r="P469" s="865" t="s">
        <v>40</v>
      </c>
      <c r="Q469" s="866"/>
      <c r="R469" s="866"/>
      <c r="S469" s="866"/>
      <c r="T469" s="866"/>
      <c r="U469" s="866"/>
      <c r="V469" s="867"/>
      <c r="W469" s="42" t="s">
        <v>0</v>
      </c>
      <c r="X469" s="43">
        <f>IFERROR(SUM(X463:X467),"0")</f>
        <v>0</v>
      </c>
      <c r="Y469" s="43">
        <f>IFERROR(SUM(Y463:Y467),"0")</f>
        <v>0</v>
      </c>
      <c r="Z469" s="42"/>
      <c r="AA469" s="67"/>
      <c r="AB469" s="67"/>
      <c r="AC469" s="67"/>
    </row>
    <row r="470" spans="1:68" ht="14.25" customHeight="1" x14ac:dyDescent="0.25">
      <c r="A470" s="860" t="s">
        <v>226</v>
      </c>
      <c r="B470" s="860"/>
      <c r="C470" s="860"/>
      <c r="D470" s="860"/>
      <c r="E470" s="860"/>
      <c r="F470" s="860"/>
      <c r="G470" s="860"/>
      <c r="H470" s="860"/>
      <c r="I470" s="860"/>
      <c r="J470" s="860"/>
      <c r="K470" s="860"/>
      <c r="L470" s="860"/>
      <c r="M470" s="860"/>
      <c r="N470" s="860"/>
      <c r="O470" s="860"/>
      <c r="P470" s="860"/>
      <c r="Q470" s="860"/>
      <c r="R470" s="860"/>
      <c r="S470" s="860"/>
      <c r="T470" s="860"/>
      <c r="U470" s="860"/>
      <c r="V470" s="860"/>
      <c r="W470" s="860"/>
      <c r="X470" s="860"/>
      <c r="Y470" s="860"/>
      <c r="Z470" s="860"/>
      <c r="AA470" s="66"/>
      <c r="AB470" s="66"/>
      <c r="AC470" s="80"/>
    </row>
    <row r="471" spans="1:68" ht="27" customHeight="1" x14ac:dyDescent="0.25">
      <c r="A471" s="63" t="s">
        <v>766</v>
      </c>
      <c r="B471" s="63" t="s">
        <v>767</v>
      </c>
      <c r="C471" s="36">
        <v>4301060441</v>
      </c>
      <c r="D471" s="861">
        <v>4607091389357</v>
      </c>
      <c r="E471" s="861"/>
      <c r="F471" s="62">
        <v>1.5</v>
      </c>
      <c r="G471" s="37">
        <v>6</v>
      </c>
      <c r="H471" s="62">
        <v>9</v>
      </c>
      <c r="I471" s="62">
        <v>9.48</v>
      </c>
      <c r="J471" s="37">
        <v>56</v>
      </c>
      <c r="K471" s="37" t="s">
        <v>134</v>
      </c>
      <c r="L471" s="37" t="s">
        <v>45</v>
      </c>
      <c r="M471" s="38" t="s">
        <v>88</v>
      </c>
      <c r="N471" s="38"/>
      <c r="O471" s="37">
        <v>40</v>
      </c>
      <c r="P471" s="1111" t="s">
        <v>768</v>
      </c>
      <c r="Q471" s="863"/>
      <c r="R471" s="863"/>
      <c r="S471" s="863"/>
      <c r="T471" s="86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IFERROR(IF(Y471=0,"",ROUNDUP(Y471/H471,0)*0.02175),"")</f>
        <v/>
      </c>
      <c r="AA471" s="68" t="s">
        <v>45</v>
      </c>
      <c r="AB471" s="69" t="s">
        <v>45</v>
      </c>
      <c r="AC471" s="570" t="s">
        <v>769</v>
      </c>
      <c r="AG471" s="78"/>
      <c r="AJ471" s="84" t="s">
        <v>45</v>
      </c>
      <c r="AK471" s="84">
        <v>0</v>
      </c>
      <c r="BB471" s="571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868"/>
      <c r="B472" s="868"/>
      <c r="C472" s="868"/>
      <c r="D472" s="868"/>
      <c r="E472" s="868"/>
      <c r="F472" s="868"/>
      <c r="G472" s="868"/>
      <c r="H472" s="868"/>
      <c r="I472" s="868"/>
      <c r="J472" s="868"/>
      <c r="K472" s="868"/>
      <c r="L472" s="868"/>
      <c r="M472" s="868"/>
      <c r="N472" s="868"/>
      <c r="O472" s="869"/>
      <c r="P472" s="865" t="s">
        <v>40</v>
      </c>
      <c r="Q472" s="866"/>
      <c r="R472" s="866"/>
      <c r="S472" s="866"/>
      <c r="T472" s="866"/>
      <c r="U472" s="866"/>
      <c r="V472" s="867"/>
      <c r="W472" s="42" t="s">
        <v>39</v>
      </c>
      <c r="X472" s="43">
        <f>IFERROR(X471/H471,"0")</f>
        <v>0</v>
      </c>
      <c r="Y472" s="43">
        <f>IFERROR(Y471/H471,"0")</f>
        <v>0</v>
      </c>
      <c r="Z472" s="43">
        <f>IFERROR(IF(Z471="",0,Z471),"0")</f>
        <v>0</v>
      </c>
      <c r="AA472" s="67"/>
      <c r="AB472" s="67"/>
      <c r="AC472" s="67"/>
    </row>
    <row r="473" spans="1:68" x14ac:dyDescent="0.2">
      <c r="A473" s="868"/>
      <c r="B473" s="868"/>
      <c r="C473" s="868"/>
      <c r="D473" s="868"/>
      <c r="E473" s="868"/>
      <c r="F473" s="868"/>
      <c r="G473" s="868"/>
      <c r="H473" s="868"/>
      <c r="I473" s="868"/>
      <c r="J473" s="868"/>
      <c r="K473" s="868"/>
      <c r="L473" s="868"/>
      <c r="M473" s="868"/>
      <c r="N473" s="868"/>
      <c r="O473" s="869"/>
      <c r="P473" s="865" t="s">
        <v>40</v>
      </c>
      <c r="Q473" s="866"/>
      <c r="R473" s="866"/>
      <c r="S473" s="866"/>
      <c r="T473" s="866"/>
      <c r="U473" s="866"/>
      <c r="V473" s="867"/>
      <c r="W473" s="42" t="s">
        <v>0</v>
      </c>
      <c r="X473" s="43">
        <f>IFERROR(SUM(X471:X471),"0")</f>
        <v>0</v>
      </c>
      <c r="Y473" s="43">
        <f>IFERROR(SUM(Y471:Y471),"0")</f>
        <v>0</v>
      </c>
      <c r="Z473" s="42"/>
      <c r="AA473" s="67"/>
      <c r="AB473" s="67"/>
      <c r="AC473" s="67"/>
    </row>
    <row r="474" spans="1:68" ht="27.75" customHeight="1" x14ac:dyDescent="0.2">
      <c r="A474" s="858" t="s">
        <v>770</v>
      </c>
      <c r="B474" s="858"/>
      <c r="C474" s="858"/>
      <c r="D474" s="858"/>
      <c r="E474" s="858"/>
      <c r="F474" s="858"/>
      <c r="G474" s="858"/>
      <c r="H474" s="858"/>
      <c r="I474" s="858"/>
      <c r="J474" s="858"/>
      <c r="K474" s="858"/>
      <c r="L474" s="858"/>
      <c r="M474" s="858"/>
      <c r="N474" s="858"/>
      <c r="O474" s="858"/>
      <c r="P474" s="858"/>
      <c r="Q474" s="858"/>
      <c r="R474" s="858"/>
      <c r="S474" s="858"/>
      <c r="T474" s="858"/>
      <c r="U474" s="858"/>
      <c r="V474" s="858"/>
      <c r="W474" s="858"/>
      <c r="X474" s="858"/>
      <c r="Y474" s="858"/>
      <c r="Z474" s="858"/>
      <c r="AA474" s="54"/>
      <c r="AB474" s="54"/>
      <c r="AC474" s="54"/>
    </row>
    <row r="475" spans="1:68" ht="16.5" customHeight="1" x14ac:dyDescent="0.25">
      <c r="A475" s="859" t="s">
        <v>771</v>
      </c>
      <c r="B475" s="859"/>
      <c r="C475" s="859"/>
      <c r="D475" s="859"/>
      <c r="E475" s="859"/>
      <c r="F475" s="859"/>
      <c r="G475" s="859"/>
      <c r="H475" s="859"/>
      <c r="I475" s="859"/>
      <c r="J475" s="859"/>
      <c r="K475" s="859"/>
      <c r="L475" s="859"/>
      <c r="M475" s="859"/>
      <c r="N475" s="859"/>
      <c r="O475" s="859"/>
      <c r="P475" s="859"/>
      <c r="Q475" s="859"/>
      <c r="R475" s="859"/>
      <c r="S475" s="859"/>
      <c r="T475" s="859"/>
      <c r="U475" s="859"/>
      <c r="V475" s="859"/>
      <c r="W475" s="859"/>
      <c r="X475" s="859"/>
      <c r="Y475" s="859"/>
      <c r="Z475" s="859"/>
      <c r="AA475" s="65"/>
      <c r="AB475" s="65"/>
      <c r="AC475" s="79"/>
    </row>
    <row r="476" spans="1:68" ht="14.25" customHeight="1" x14ac:dyDescent="0.25">
      <c r="A476" s="860" t="s">
        <v>129</v>
      </c>
      <c r="B476" s="860"/>
      <c r="C476" s="860"/>
      <c r="D476" s="860"/>
      <c r="E476" s="860"/>
      <c r="F476" s="860"/>
      <c r="G476" s="860"/>
      <c r="H476" s="860"/>
      <c r="I476" s="860"/>
      <c r="J476" s="860"/>
      <c r="K476" s="860"/>
      <c r="L476" s="860"/>
      <c r="M476" s="860"/>
      <c r="N476" s="860"/>
      <c r="O476" s="860"/>
      <c r="P476" s="860"/>
      <c r="Q476" s="860"/>
      <c r="R476" s="860"/>
      <c r="S476" s="860"/>
      <c r="T476" s="860"/>
      <c r="U476" s="860"/>
      <c r="V476" s="860"/>
      <c r="W476" s="860"/>
      <c r="X476" s="860"/>
      <c r="Y476" s="860"/>
      <c r="Z476" s="860"/>
      <c r="AA476" s="66"/>
      <c r="AB476" s="66"/>
      <c r="AC476" s="80"/>
    </row>
    <row r="477" spans="1:68" ht="27" customHeight="1" x14ac:dyDescent="0.25">
      <c r="A477" s="63" t="s">
        <v>772</v>
      </c>
      <c r="B477" s="63" t="s">
        <v>773</v>
      </c>
      <c r="C477" s="36">
        <v>4301011428</v>
      </c>
      <c r="D477" s="861">
        <v>4607091389708</v>
      </c>
      <c r="E477" s="861"/>
      <c r="F477" s="62">
        <v>0.45</v>
      </c>
      <c r="G477" s="37">
        <v>6</v>
      </c>
      <c r="H477" s="62">
        <v>2.7</v>
      </c>
      <c r="I477" s="62">
        <v>2.9</v>
      </c>
      <c r="J477" s="37">
        <v>156</v>
      </c>
      <c r="K477" s="37" t="s">
        <v>89</v>
      </c>
      <c r="L477" s="37" t="s">
        <v>45</v>
      </c>
      <c r="M477" s="38" t="s">
        <v>133</v>
      </c>
      <c r="N477" s="38"/>
      <c r="O477" s="37">
        <v>50</v>
      </c>
      <c r="P477" s="11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863"/>
      <c r="R477" s="863"/>
      <c r="S477" s="863"/>
      <c r="T477" s="86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774</v>
      </c>
      <c r="AG477" s="78"/>
      <c r="AJ477" s="84" t="s">
        <v>45</v>
      </c>
      <c r="AK477" s="84">
        <v>0</v>
      </c>
      <c r="BB477" s="57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868"/>
      <c r="B478" s="868"/>
      <c r="C478" s="868"/>
      <c r="D478" s="868"/>
      <c r="E478" s="868"/>
      <c r="F478" s="868"/>
      <c r="G478" s="868"/>
      <c r="H478" s="868"/>
      <c r="I478" s="868"/>
      <c r="J478" s="868"/>
      <c r="K478" s="868"/>
      <c r="L478" s="868"/>
      <c r="M478" s="868"/>
      <c r="N478" s="868"/>
      <c r="O478" s="869"/>
      <c r="P478" s="865" t="s">
        <v>40</v>
      </c>
      <c r="Q478" s="866"/>
      <c r="R478" s="866"/>
      <c r="S478" s="866"/>
      <c r="T478" s="866"/>
      <c r="U478" s="866"/>
      <c r="V478" s="867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868"/>
      <c r="B479" s="868"/>
      <c r="C479" s="868"/>
      <c r="D479" s="868"/>
      <c r="E479" s="868"/>
      <c r="F479" s="868"/>
      <c r="G479" s="868"/>
      <c r="H479" s="868"/>
      <c r="I479" s="868"/>
      <c r="J479" s="868"/>
      <c r="K479" s="868"/>
      <c r="L479" s="868"/>
      <c r="M479" s="868"/>
      <c r="N479" s="868"/>
      <c r="O479" s="869"/>
      <c r="P479" s="865" t="s">
        <v>40</v>
      </c>
      <c r="Q479" s="866"/>
      <c r="R479" s="866"/>
      <c r="S479" s="866"/>
      <c r="T479" s="866"/>
      <c r="U479" s="866"/>
      <c r="V479" s="867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860" t="s">
        <v>78</v>
      </c>
      <c r="B480" s="860"/>
      <c r="C480" s="860"/>
      <c r="D480" s="860"/>
      <c r="E480" s="860"/>
      <c r="F480" s="860"/>
      <c r="G480" s="860"/>
      <c r="H480" s="860"/>
      <c r="I480" s="860"/>
      <c r="J480" s="860"/>
      <c r="K480" s="860"/>
      <c r="L480" s="860"/>
      <c r="M480" s="860"/>
      <c r="N480" s="860"/>
      <c r="O480" s="860"/>
      <c r="P480" s="860"/>
      <c r="Q480" s="860"/>
      <c r="R480" s="860"/>
      <c r="S480" s="860"/>
      <c r="T480" s="860"/>
      <c r="U480" s="860"/>
      <c r="V480" s="860"/>
      <c r="W480" s="860"/>
      <c r="X480" s="860"/>
      <c r="Y480" s="860"/>
      <c r="Z480" s="860"/>
      <c r="AA480" s="66"/>
      <c r="AB480" s="66"/>
      <c r="AC480" s="80"/>
    </row>
    <row r="481" spans="1:68" ht="27" customHeight="1" x14ac:dyDescent="0.25">
      <c r="A481" s="63" t="s">
        <v>775</v>
      </c>
      <c r="B481" s="63" t="s">
        <v>776</v>
      </c>
      <c r="C481" s="36">
        <v>4301031322</v>
      </c>
      <c r="D481" s="861">
        <v>4607091389753</v>
      </c>
      <c r="E481" s="861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89</v>
      </c>
      <c r="L481" s="37" t="s">
        <v>45</v>
      </c>
      <c r="M481" s="38" t="s">
        <v>82</v>
      </c>
      <c r="N481" s="38"/>
      <c r="O481" s="37">
        <v>50</v>
      </c>
      <c r="P481" s="111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863"/>
      <c r="R481" s="863"/>
      <c r="S481" s="863"/>
      <c r="T481" s="864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ref="Y481:Y504" si="92">IFERROR(IF(X481="",0,CEILING((X481/$H481),1)*$H481),"")</f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74" t="s">
        <v>777</v>
      </c>
      <c r="AG481" s="78"/>
      <c r="AJ481" s="84" t="s">
        <v>45</v>
      </c>
      <c r="AK481" s="84">
        <v>0</v>
      </c>
      <c r="BB481" s="575" t="s">
        <v>66</v>
      </c>
      <c r="BM481" s="78">
        <f t="shared" ref="BM481:BM504" si="93">IFERROR(X481*I481/H481,"0")</f>
        <v>0</v>
      </c>
      <c r="BN481" s="78">
        <f t="shared" ref="BN481:BN504" si="94">IFERROR(Y481*I481/H481,"0")</f>
        <v>0</v>
      </c>
      <c r="BO481" s="78">
        <f t="shared" ref="BO481:BO504" si="95">IFERROR(1/J481*(X481/H481),"0")</f>
        <v>0</v>
      </c>
      <c r="BP481" s="78">
        <f t="shared" ref="BP481:BP504" si="96">IFERROR(1/J481*(Y481/H481),"0")</f>
        <v>0</v>
      </c>
    </row>
    <row r="482" spans="1:68" ht="27" customHeight="1" x14ac:dyDescent="0.25">
      <c r="A482" s="63" t="s">
        <v>775</v>
      </c>
      <c r="B482" s="63" t="s">
        <v>778</v>
      </c>
      <c r="C482" s="36">
        <v>4301031355</v>
      </c>
      <c r="D482" s="861">
        <v>4607091389753</v>
      </c>
      <c r="E482" s="861"/>
      <c r="F482" s="62">
        <v>0.7</v>
      </c>
      <c r="G482" s="37">
        <v>6</v>
      </c>
      <c r="H482" s="62">
        <v>4.2</v>
      </c>
      <c r="I482" s="62">
        <v>4.43</v>
      </c>
      <c r="J482" s="37">
        <v>156</v>
      </c>
      <c r="K482" s="37" t="s">
        <v>89</v>
      </c>
      <c r="L482" s="37" t="s">
        <v>45</v>
      </c>
      <c r="M482" s="38" t="s">
        <v>82</v>
      </c>
      <c r="N482" s="38"/>
      <c r="O482" s="37">
        <v>50</v>
      </c>
      <c r="P482" s="111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863"/>
      <c r="R482" s="863"/>
      <c r="S482" s="863"/>
      <c r="T482" s="864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2"/>
        <v>0</v>
      </c>
      <c r="Z482" s="41" t="str">
        <f>IFERROR(IF(Y482=0,"",ROUNDUP(Y482/H482,0)*0.00753),"")</f>
        <v/>
      </c>
      <c r="AA482" s="68" t="s">
        <v>45</v>
      </c>
      <c r="AB482" s="69" t="s">
        <v>45</v>
      </c>
      <c r="AC482" s="576" t="s">
        <v>777</v>
      </c>
      <c r="AG482" s="78"/>
      <c r="AJ482" s="84" t="s">
        <v>45</v>
      </c>
      <c r="AK482" s="84">
        <v>0</v>
      </c>
      <c r="BB482" s="577" t="s">
        <v>66</v>
      </c>
      <c r="BM482" s="78">
        <f t="shared" si="93"/>
        <v>0</v>
      </c>
      <c r="BN482" s="78">
        <f t="shared" si="94"/>
        <v>0</v>
      </c>
      <c r="BO482" s="78">
        <f t="shared" si="95"/>
        <v>0</v>
      </c>
      <c r="BP482" s="78">
        <f t="shared" si="96"/>
        <v>0</v>
      </c>
    </row>
    <row r="483" spans="1:68" ht="27" customHeight="1" x14ac:dyDescent="0.25">
      <c r="A483" s="63" t="s">
        <v>775</v>
      </c>
      <c r="B483" s="63" t="s">
        <v>779</v>
      </c>
      <c r="C483" s="36">
        <v>4301031405</v>
      </c>
      <c r="D483" s="861">
        <v>4680115886100</v>
      </c>
      <c r="E483" s="861"/>
      <c r="F483" s="62">
        <v>0.9</v>
      </c>
      <c r="G483" s="37">
        <v>6</v>
      </c>
      <c r="H483" s="62">
        <v>5.4</v>
      </c>
      <c r="I483" s="62">
        <v>5.61</v>
      </c>
      <c r="J483" s="37">
        <v>132</v>
      </c>
      <c r="K483" s="37" t="s">
        <v>89</v>
      </c>
      <c r="L483" s="37" t="s">
        <v>45</v>
      </c>
      <c r="M483" s="38" t="s">
        <v>82</v>
      </c>
      <c r="N483" s="38"/>
      <c r="O483" s="37">
        <v>50</v>
      </c>
      <c r="P483" s="1115" t="s">
        <v>780</v>
      </c>
      <c r="Q483" s="863"/>
      <c r="R483" s="863"/>
      <c r="S483" s="863"/>
      <c r="T483" s="864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2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777</v>
      </c>
      <c r="AG483" s="78"/>
      <c r="AJ483" s="84" t="s">
        <v>45</v>
      </c>
      <c r="AK483" s="84">
        <v>0</v>
      </c>
      <c r="BB483" s="579" t="s">
        <v>66</v>
      </c>
      <c r="BM483" s="78">
        <f t="shared" si="93"/>
        <v>0</v>
      </c>
      <c r="BN483" s="78">
        <f t="shared" si="94"/>
        <v>0</v>
      </c>
      <c r="BO483" s="78">
        <f t="shared" si="95"/>
        <v>0</v>
      </c>
      <c r="BP483" s="78">
        <f t="shared" si="96"/>
        <v>0</v>
      </c>
    </row>
    <row r="484" spans="1:68" ht="27" customHeight="1" x14ac:dyDescent="0.25">
      <c r="A484" s="63" t="s">
        <v>781</v>
      </c>
      <c r="B484" s="63" t="s">
        <v>782</v>
      </c>
      <c r="C484" s="36">
        <v>4301031323</v>
      </c>
      <c r="D484" s="861">
        <v>4607091389760</v>
      </c>
      <c r="E484" s="861"/>
      <c r="F484" s="62">
        <v>0.7</v>
      </c>
      <c r="G484" s="37">
        <v>6</v>
      </c>
      <c r="H484" s="62">
        <v>4.2</v>
      </c>
      <c r="I484" s="62">
        <v>4.43</v>
      </c>
      <c r="J484" s="37">
        <v>156</v>
      </c>
      <c r="K484" s="37" t="s">
        <v>89</v>
      </c>
      <c r="L484" s="37" t="s">
        <v>45</v>
      </c>
      <c r="M484" s="38" t="s">
        <v>82</v>
      </c>
      <c r="N484" s="38"/>
      <c r="O484" s="37">
        <v>50</v>
      </c>
      <c r="P484" s="111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4" s="863"/>
      <c r="R484" s="863"/>
      <c r="S484" s="863"/>
      <c r="T484" s="86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2"/>
        <v>0</v>
      </c>
      <c r="Z484" s="41" t="str">
        <f>IFERROR(IF(Y484=0,"",ROUNDUP(Y484/H484,0)*0.00753),"")</f>
        <v/>
      </c>
      <c r="AA484" s="68" t="s">
        <v>45</v>
      </c>
      <c r="AB484" s="69" t="s">
        <v>45</v>
      </c>
      <c r="AC484" s="580" t="s">
        <v>783</v>
      </c>
      <c r="AG484" s="78"/>
      <c r="AJ484" s="84" t="s">
        <v>45</v>
      </c>
      <c r="AK484" s="84">
        <v>0</v>
      </c>
      <c r="BB484" s="581" t="s">
        <v>66</v>
      </c>
      <c r="BM484" s="78">
        <f t="shared" si="93"/>
        <v>0</v>
      </c>
      <c r="BN484" s="78">
        <f t="shared" si="94"/>
        <v>0</v>
      </c>
      <c r="BO484" s="78">
        <f t="shared" si="95"/>
        <v>0</v>
      </c>
      <c r="BP484" s="78">
        <f t="shared" si="96"/>
        <v>0</v>
      </c>
    </row>
    <row r="485" spans="1:68" ht="27" customHeight="1" x14ac:dyDescent="0.25">
      <c r="A485" s="63" t="s">
        <v>781</v>
      </c>
      <c r="B485" s="63" t="s">
        <v>784</v>
      </c>
      <c r="C485" s="36">
        <v>4301031406</v>
      </c>
      <c r="D485" s="861">
        <v>4680115886117</v>
      </c>
      <c r="E485" s="861"/>
      <c r="F485" s="62">
        <v>0.9</v>
      </c>
      <c r="G485" s="37">
        <v>6</v>
      </c>
      <c r="H485" s="62">
        <v>5.4</v>
      </c>
      <c r="I485" s="62">
        <v>5.61</v>
      </c>
      <c r="J485" s="37">
        <v>132</v>
      </c>
      <c r="K485" s="37" t="s">
        <v>89</v>
      </c>
      <c r="L485" s="37" t="s">
        <v>45</v>
      </c>
      <c r="M485" s="38" t="s">
        <v>82</v>
      </c>
      <c r="N485" s="38"/>
      <c r="O485" s="37">
        <v>50</v>
      </c>
      <c r="P485" s="1117" t="s">
        <v>785</v>
      </c>
      <c r="Q485" s="863"/>
      <c r="R485" s="863"/>
      <c r="S485" s="863"/>
      <c r="T485" s="86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2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82" t="s">
        <v>783</v>
      </c>
      <c r="AG485" s="78"/>
      <c r="AJ485" s="84" t="s">
        <v>45</v>
      </c>
      <c r="AK485" s="84">
        <v>0</v>
      </c>
      <c r="BB485" s="583" t="s">
        <v>66</v>
      </c>
      <c r="BM485" s="78">
        <f t="shared" si="93"/>
        <v>0</v>
      </c>
      <c r="BN485" s="78">
        <f t="shared" si="94"/>
        <v>0</v>
      </c>
      <c r="BO485" s="78">
        <f t="shared" si="95"/>
        <v>0</v>
      </c>
      <c r="BP485" s="78">
        <f t="shared" si="96"/>
        <v>0</v>
      </c>
    </row>
    <row r="486" spans="1:68" ht="27" customHeight="1" x14ac:dyDescent="0.25">
      <c r="A486" s="63" t="s">
        <v>786</v>
      </c>
      <c r="B486" s="63" t="s">
        <v>787</v>
      </c>
      <c r="C486" s="36">
        <v>4301031325</v>
      </c>
      <c r="D486" s="861">
        <v>4607091389746</v>
      </c>
      <c r="E486" s="861"/>
      <c r="F486" s="62">
        <v>0.7</v>
      </c>
      <c r="G486" s="37">
        <v>6</v>
      </c>
      <c r="H486" s="62">
        <v>4.2</v>
      </c>
      <c r="I486" s="62">
        <v>4.43</v>
      </c>
      <c r="J486" s="37">
        <v>156</v>
      </c>
      <c r="K486" s="37" t="s">
        <v>89</v>
      </c>
      <c r="L486" s="37" t="s">
        <v>45</v>
      </c>
      <c r="M486" s="38" t="s">
        <v>82</v>
      </c>
      <c r="N486" s="38"/>
      <c r="O486" s="37">
        <v>50</v>
      </c>
      <c r="P486" s="111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63"/>
      <c r="R486" s="863"/>
      <c r="S486" s="863"/>
      <c r="T486" s="86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2"/>
        <v>0</v>
      </c>
      <c r="Z486" s="41" t="str">
        <f>IFERROR(IF(Y486=0,"",ROUNDUP(Y486/H486,0)*0.00753),"")</f>
        <v/>
      </c>
      <c r="AA486" s="68" t="s">
        <v>45</v>
      </c>
      <c r="AB486" s="69" t="s">
        <v>45</v>
      </c>
      <c r="AC486" s="584" t="s">
        <v>788</v>
      </c>
      <c r="AG486" s="78"/>
      <c r="AJ486" s="84" t="s">
        <v>45</v>
      </c>
      <c r="AK486" s="84">
        <v>0</v>
      </c>
      <c r="BB486" s="585" t="s">
        <v>66</v>
      </c>
      <c r="BM486" s="78">
        <f t="shared" si="93"/>
        <v>0</v>
      </c>
      <c r="BN486" s="78">
        <f t="shared" si="94"/>
        <v>0</v>
      </c>
      <c r="BO486" s="78">
        <f t="shared" si="95"/>
        <v>0</v>
      </c>
      <c r="BP486" s="78">
        <f t="shared" si="96"/>
        <v>0</v>
      </c>
    </row>
    <row r="487" spans="1:68" ht="27" customHeight="1" x14ac:dyDescent="0.25">
      <c r="A487" s="63" t="s">
        <v>786</v>
      </c>
      <c r="B487" s="63" t="s">
        <v>789</v>
      </c>
      <c r="C487" s="36">
        <v>4301031356</v>
      </c>
      <c r="D487" s="861">
        <v>4607091389746</v>
      </c>
      <c r="E487" s="861"/>
      <c r="F487" s="62">
        <v>0.7</v>
      </c>
      <c r="G487" s="37">
        <v>6</v>
      </c>
      <c r="H487" s="62">
        <v>4.2</v>
      </c>
      <c r="I487" s="62">
        <v>4.43</v>
      </c>
      <c r="J487" s="37">
        <v>156</v>
      </c>
      <c r="K487" s="37" t="s">
        <v>89</v>
      </c>
      <c r="L487" s="37" t="s">
        <v>45</v>
      </c>
      <c r="M487" s="38" t="s">
        <v>82</v>
      </c>
      <c r="N487" s="38"/>
      <c r="O487" s="37">
        <v>50</v>
      </c>
      <c r="P487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63"/>
      <c r="R487" s="863"/>
      <c r="S487" s="863"/>
      <c r="T487" s="86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2"/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86" t="s">
        <v>788</v>
      </c>
      <c r="AG487" s="78"/>
      <c r="AJ487" s="84" t="s">
        <v>45</v>
      </c>
      <c r="AK487" s="84">
        <v>0</v>
      </c>
      <c r="BB487" s="587" t="s">
        <v>66</v>
      </c>
      <c r="BM487" s="78">
        <f t="shared" si="93"/>
        <v>0</v>
      </c>
      <c r="BN487" s="78">
        <f t="shared" si="94"/>
        <v>0</v>
      </c>
      <c r="BO487" s="78">
        <f t="shared" si="95"/>
        <v>0</v>
      </c>
      <c r="BP487" s="78">
        <f t="shared" si="96"/>
        <v>0</v>
      </c>
    </row>
    <row r="488" spans="1:68" ht="27" customHeight="1" x14ac:dyDescent="0.25">
      <c r="A488" s="63" t="s">
        <v>790</v>
      </c>
      <c r="B488" s="63" t="s">
        <v>791</v>
      </c>
      <c r="C488" s="36">
        <v>4301031335</v>
      </c>
      <c r="D488" s="861">
        <v>4680115883147</v>
      </c>
      <c r="E488" s="861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63"/>
      <c r="R488" s="863"/>
      <c r="S488" s="863"/>
      <c r="T488" s="86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2"/>
        <v>0</v>
      </c>
      <c r="Z488" s="41" t="str">
        <f t="shared" ref="Z488:Z504" si="97">IFERROR(IF(Y488=0,"",ROUNDUP(Y488/H488,0)*0.00502),"")</f>
        <v/>
      </c>
      <c r="AA488" s="68" t="s">
        <v>45</v>
      </c>
      <c r="AB488" s="69" t="s">
        <v>45</v>
      </c>
      <c r="AC488" s="588" t="s">
        <v>777</v>
      </c>
      <c r="AG488" s="78"/>
      <c r="AJ488" s="84" t="s">
        <v>45</v>
      </c>
      <c r="AK488" s="84">
        <v>0</v>
      </c>
      <c r="BB488" s="589" t="s">
        <v>66</v>
      </c>
      <c r="BM488" s="78">
        <f t="shared" si="93"/>
        <v>0</v>
      </c>
      <c r="BN488" s="78">
        <f t="shared" si="94"/>
        <v>0</v>
      </c>
      <c r="BO488" s="78">
        <f t="shared" si="95"/>
        <v>0</v>
      </c>
      <c r="BP488" s="78">
        <f t="shared" si="96"/>
        <v>0</v>
      </c>
    </row>
    <row r="489" spans="1:68" ht="27" customHeight="1" x14ac:dyDescent="0.25">
      <c r="A489" s="63" t="s">
        <v>790</v>
      </c>
      <c r="B489" s="63" t="s">
        <v>792</v>
      </c>
      <c r="C489" s="36">
        <v>4301031366</v>
      </c>
      <c r="D489" s="861">
        <v>4680115883147</v>
      </c>
      <c r="E489" s="861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21" t="s">
        <v>793</v>
      </c>
      <c r="Q489" s="863"/>
      <c r="R489" s="863"/>
      <c r="S489" s="863"/>
      <c r="T489" s="86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2"/>
        <v>0</v>
      </c>
      <c r="Z489" s="41" t="str">
        <f t="shared" si="97"/>
        <v/>
      </c>
      <c r="AA489" s="68" t="s">
        <v>45</v>
      </c>
      <c r="AB489" s="69" t="s">
        <v>45</v>
      </c>
      <c r="AC489" s="590" t="s">
        <v>777</v>
      </c>
      <c r="AG489" s="78"/>
      <c r="AJ489" s="84" t="s">
        <v>45</v>
      </c>
      <c r="AK489" s="84">
        <v>0</v>
      </c>
      <c r="BB489" s="591" t="s">
        <v>66</v>
      </c>
      <c r="BM489" s="78">
        <f t="shared" si="93"/>
        <v>0</v>
      </c>
      <c r="BN489" s="78">
        <f t="shared" si="94"/>
        <v>0</v>
      </c>
      <c r="BO489" s="78">
        <f t="shared" si="95"/>
        <v>0</v>
      </c>
      <c r="BP489" s="78">
        <f t="shared" si="96"/>
        <v>0</v>
      </c>
    </row>
    <row r="490" spans="1:68" ht="27" customHeight="1" x14ac:dyDescent="0.25">
      <c r="A490" s="63" t="s">
        <v>794</v>
      </c>
      <c r="B490" s="63" t="s">
        <v>795</v>
      </c>
      <c r="C490" s="36">
        <v>4301031330</v>
      </c>
      <c r="D490" s="861">
        <v>4607091384338</v>
      </c>
      <c r="E490" s="861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63"/>
      <c r="R490" s="863"/>
      <c r="S490" s="863"/>
      <c r="T490" s="86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2"/>
        <v>0</v>
      </c>
      <c r="Z490" s="41" t="str">
        <f t="shared" si="97"/>
        <v/>
      </c>
      <c r="AA490" s="68" t="s">
        <v>45</v>
      </c>
      <c r="AB490" s="69" t="s">
        <v>45</v>
      </c>
      <c r="AC490" s="592" t="s">
        <v>777</v>
      </c>
      <c r="AG490" s="78"/>
      <c r="AJ490" s="84" t="s">
        <v>45</v>
      </c>
      <c r="AK490" s="84">
        <v>0</v>
      </c>
      <c r="BB490" s="593" t="s">
        <v>66</v>
      </c>
      <c r="BM490" s="78">
        <f t="shared" si="93"/>
        <v>0</v>
      </c>
      <c r="BN490" s="78">
        <f t="shared" si="94"/>
        <v>0</v>
      </c>
      <c r="BO490" s="78">
        <f t="shared" si="95"/>
        <v>0</v>
      </c>
      <c r="BP490" s="78">
        <f t="shared" si="96"/>
        <v>0</v>
      </c>
    </row>
    <row r="491" spans="1:68" ht="27" customHeight="1" x14ac:dyDescent="0.25">
      <c r="A491" s="63" t="s">
        <v>794</v>
      </c>
      <c r="B491" s="63" t="s">
        <v>796</v>
      </c>
      <c r="C491" s="36">
        <v>4301031362</v>
      </c>
      <c r="D491" s="861">
        <v>4607091384338</v>
      </c>
      <c r="E491" s="861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63"/>
      <c r="R491" s="863"/>
      <c r="S491" s="863"/>
      <c r="T491" s="86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2"/>
        <v>0</v>
      </c>
      <c r="Z491" s="41" t="str">
        <f t="shared" si="97"/>
        <v/>
      </c>
      <c r="AA491" s="68" t="s">
        <v>45</v>
      </c>
      <c r="AB491" s="69" t="s">
        <v>45</v>
      </c>
      <c r="AC491" s="594" t="s">
        <v>777</v>
      </c>
      <c r="AG491" s="78"/>
      <c r="AJ491" s="84" t="s">
        <v>45</v>
      </c>
      <c r="AK491" s="84">
        <v>0</v>
      </c>
      <c r="BB491" s="595" t="s">
        <v>66</v>
      </c>
      <c r="BM491" s="78">
        <f t="shared" si="93"/>
        <v>0</v>
      </c>
      <c r="BN491" s="78">
        <f t="shared" si="94"/>
        <v>0</v>
      </c>
      <c r="BO491" s="78">
        <f t="shared" si="95"/>
        <v>0</v>
      </c>
      <c r="BP491" s="78">
        <f t="shared" si="96"/>
        <v>0</v>
      </c>
    </row>
    <row r="492" spans="1:68" ht="37.5" customHeight="1" x14ac:dyDescent="0.25">
      <c r="A492" s="63" t="s">
        <v>797</v>
      </c>
      <c r="B492" s="63" t="s">
        <v>798</v>
      </c>
      <c r="C492" s="36">
        <v>4301031336</v>
      </c>
      <c r="D492" s="861">
        <v>4680115883154</v>
      </c>
      <c r="E492" s="861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63"/>
      <c r="R492" s="863"/>
      <c r="S492" s="863"/>
      <c r="T492" s="86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2"/>
        <v>0</v>
      </c>
      <c r="Z492" s="41" t="str">
        <f t="shared" si="97"/>
        <v/>
      </c>
      <c r="AA492" s="68" t="s">
        <v>45</v>
      </c>
      <c r="AB492" s="69" t="s">
        <v>45</v>
      </c>
      <c r="AC492" s="596" t="s">
        <v>799</v>
      </c>
      <c r="AG492" s="78"/>
      <c r="AJ492" s="84" t="s">
        <v>45</v>
      </c>
      <c r="AK492" s="84">
        <v>0</v>
      </c>
      <c r="BB492" s="597" t="s">
        <v>66</v>
      </c>
      <c r="BM492" s="78">
        <f t="shared" si="93"/>
        <v>0</v>
      </c>
      <c r="BN492" s="78">
        <f t="shared" si="94"/>
        <v>0</v>
      </c>
      <c r="BO492" s="78">
        <f t="shared" si="95"/>
        <v>0</v>
      </c>
      <c r="BP492" s="78">
        <f t="shared" si="96"/>
        <v>0</v>
      </c>
    </row>
    <row r="493" spans="1:68" ht="37.5" customHeight="1" x14ac:dyDescent="0.25">
      <c r="A493" s="63" t="s">
        <v>797</v>
      </c>
      <c r="B493" s="63" t="s">
        <v>800</v>
      </c>
      <c r="C493" s="36">
        <v>4301031254</v>
      </c>
      <c r="D493" s="861">
        <v>4680115883154</v>
      </c>
      <c r="E493" s="861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45</v>
      </c>
      <c r="P493" s="11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863"/>
      <c r="R493" s="863"/>
      <c r="S493" s="863"/>
      <c r="T493" s="86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2"/>
        <v>0</v>
      </c>
      <c r="Z493" s="41" t="str">
        <f t="shared" si="97"/>
        <v/>
      </c>
      <c r="AA493" s="68" t="s">
        <v>45</v>
      </c>
      <c r="AB493" s="69" t="s">
        <v>45</v>
      </c>
      <c r="AC493" s="598" t="s">
        <v>801</v>
      </c>
      <c r="AG493" s="78"/>
      <c r="AJ493" s="84" t="s">
        <v>45</v>
      </c>
      <c r="AK493" s="84">
        <v>0</v>
      </c>
      <c r="BB493" s="599" t="s">
        <v>66</v>
      </c>
      <c r="BM493" s="78">
        <f t="shared" si="93"/>
        <v>0</v>
      </c>
      <c r="BN493" s="78">
        <f t="shared" si="94"/>
        <v>0</v>
      </c>
      <c r="BO493" s="78">
        <f t="shared" si="95"/>
        <v>0</v>
      </c>
      <c r="BP493" s="78">
        <f t="shared" si="96"/>
        <v>0</v>
      </c>
    </row>
    <row r="494" spans="1:68" ht="37.5" customHeight="1" x14ac:dyDescent="0.25">
      <c r="A494" s="63" t="s">
        <v>797</v>
      </c>
      <c r="B494" s="63" t="s">
        <v>802</v>
      </c>
      <c r="C494" s="36">
        <v>4301031374</v>
      </c>
      <c r="D494" s="861">
        <v>4680115883154</v>
      </c>
      <c r="E494" s="861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6" t="s">
        <v>803</v>
      </c>
      <c r="Q494" s="863"/>
      <c r="R494" s="863"/>
      <c r="S494" s="863"/>
      <c r="T494" s="86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2"/>
        <v>0</v>
      </c>
      <c r="Z494" s="41" t="str">
        <f t="shared" si="97"/>
        <v/>
      </c>
      <c r="AA494" s="68" t="s">
        <v>45</v>
      </c>
      <c r="AB494" s="69" t="s">
        <v>45</v>
      </c>
      <c r="AC494" s="600" t="s">
        <v>799</v>
      </c>
      <c r="AG494" s="78"/>
      <c r="AJ494" s="84" t="s">
        <v>45</v>
      </c>
      <c r="AK494" s="84">
        <v>0</v>
      </c>
      <c r="BB494" s="601" t="s">
        <v>66</v>
      </c>
      <c r="BM494" s="78">
        <f t="shared" si="93"/>
        <v>0</v>
      </c>
      <c r="BN494" s="78">
        <f t="shared" si="94"/>
        <v>0</v>
      </c>
      <c r="BO494" s="78">
        <f t="shared" si="95"/>
        <v>0</v>
      </c>
      <c r="BP494" s="78">
        <f t="shared" si="96"/>
        <v>0</v>
      </c>
    </row>
    <row r="495" spans="1:68" ht="37.5" customHeight="1" x14ac:dyDescent="0.25">
      <c r="A495" s="63" t="s">
        <v>804</v>
      </c>
      <c r="B495" s="63" t="s">
        <v>805</v>
      </c>
      <c r="C495" s="36">
        <v>4301031331</v>
      </c>
      <c r="D495" s="861">
        <v>4607091389524</v>
      </c>
      <c r="E495" s="861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63"/>
      <c r="R495" s="863"/>
      <c r="S495" s="863"/>
      <c r="T495" s="86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2"/>
        <v>0</v>
      </c>
      <c r="Z495" s="41" t="str">
        <f t="shared" si="97"/>
        <v/>
      </c>
      <c r="AA495" s="68" t="s">
        <v>45</v>
      </c>
      <c r="AB495" s="69" t="s">
        <v>45</v>
      </c>
      <c r="AC495" s="602" t="s">
        <v>799</v>
      </c>
      <c r="AG495" s="78"/>
      <c r="AJ495" s="84" t="s">
        <v>45</v>
      </c>
      <c r="AK495" s="84">
        <v>0</v>
      </c>
      <c r="BB495" s="603" t="s">
        <v>66</v>
      </c>
      <c r="BM495" s="78">
        <f t="shared" si="93"/>
        <v>0</v>
      </c>
      <c r="BN495" s="78">
        <f t="shared" si="94"/>
        <v>0</v>
      </c>
      <c r="BO495" s="78">
        <f t="shared" si="95"/>
        <v>0</v>
      </c>
      <c r="BP495" s="78">
        <f t="shared" si="96"/>
        <v>0</v>
      </c>
    </row>
    <row r="496" spans="1:68" ht="37.5" customHeight="1" x14ac:dyDescent="0.25">
      <c r="A496" s="63" t="s">
        <v>804</v>
      </c>
      <c r="B496" s="63" t="s">
        <v>806</v>
      </c>
      <c r="C496" s="36">
        <v>4301031361</v>
      </c>
      <c r="D496" s="861">
        <v>4607091389524</v>
      </c>
      <c r="E496" s="861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63"/>
      <c r="R496" s="863"/>
      <c r="S496" s="863"/>
      <c r="T496" s="864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2"/>
        <v>0</v>
      </c>
      <c r="Z496" s="41" t="str">
        <f t="shared" si="97"/>
        <v/>
      </c>
      <c r="AA496" s="68" t="s">
        <v>45</v>
      </c>
      <c r="AB496" s="69" t="s">
        <v>45</v>
      </c>
      <c r="AC496" s="604" t="s">
        <v>799</v>
      </c>
      <c r="AG496" s="78"/>
      <c r="AJ496" s="84" t="s">
        <v>45</v>
      </c>
      <c r="AK496" s="84">
        <v>0</v>
      </c>
      <c r="BB496" s="605" t="s">
        <v>66</v>
      </c>
      <c r="BM496" s="78">
        <f t="shared" si="93"/>
        <v>0</v>
      </c>
      <c r="BN496" s="78">
        <f t="shared" si="94"/>
        <v>0</v>
      </c>
      <c r="BO496" s="78">
        <f t="shared" si="95"/>
        <v>0</v>
      </c>
      <c r="BP496" s="78">
        <f t="shared" si="96"/>
        <v>0</v>
      </c>
    </row>
    <row r="497" spans="1:68" ht="27" customHeight="1" x14ac:dyDescent="0.25">
      <c r="A497" s="63" t="s">
        <v>807</v>
      </c>
      <c r="B497" s="63" t="s">
        <v>808</v>
      </c>
      <c r="C497" s="36">
        <v>4301031337</v>
      </c>
      <c r="D497" s="861">
        <v>4680115883161</v>
      </c>
      <c r="E497" s="861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863"/>
      <c r="R497" s="863"/>
      <c r="S497" s="863"/>
      <c r="T497" s="864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2"/>
        <v>0</v>
      </c>
      <c r="Z497" s="41" t="str">
        <f t="shared" si="97"/>
        <v/>
      </c>
      <c r="AA497" s="68" t="s">
        <v>45</v>
      </c>
      <c r="AB497" s="69" t="s">
        <v>45</v>
      </c>
      <c r="AC497" s="606" t="s">
        <v>809</v>
      </c>
      <c r="AG497" s="78"/>
      <c r="AJ497" s="84" t="s">
        <v>45</v>
      </c>
      <c r="AK497" s="84">
        <v>0</v>
      </c>
      <c r="BB497" s="607" t="s">
        <v>66</v>
      </c>
      <c r="BM497" s="78">
        <f t="shared" si="93"/>
        <v>0</v>
      </c>
      <c r="BN497" s="78">
        <f t="shared" si="94"/>
        <v>0</v>
      </c>
      <c r="BO497" s="78">
        <f t="shared" si="95"/>
        <v>0</v>
      </c>
      <c r="BP497" s="78">
        <f t="shared" si="96"/>
        <v>0</v>
      </c>
    </row>
    <row r="498" spans="1:68" ht="27" customHeight="1" x14ac:dyDescent="0.25">
      <c r="A498" s="63" t="s">
        <v>807</v>
      </c>
      <c r="B498" s="63" t="s">
        <v>810</v>
      </c>
      <c r="C498" s="36">
        <v>4301031364</v>
      </c>
      <c r="D498" s="861">
        <v>4680115883161</v>
      </c>
      <c r="E498" s="861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30" t="s">
        <v>811</v>
      </c>
      <c r="Q498" s="863"/>
      <c r="R498" s="863"/>
      <c r="S498" s="863"/>
      <c r="T498" s="864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2"/>
        <v>0</v>
      </c>
      <c r="Z498" s="41" t="str">
        <f t="shared" si="97"/>
        <v/>
      </c>
      <c r="AA498" s="68" t="s">
        <v>45</v>
      </c>
      <c r="AB498" s="69" t="s">
        <v>45</v>
      </c>
      <c r="AC498" s="608" t="s">
        <v>809</v>
      </c>
      <c r="AG498" s="78"/>
      <c r="AJ498" s="84" t="s">
        <v>45</v>
      </c>
      <c r="AK498" s="84">
        <v>0</v>
      </c>
      <c r="BB498" s="609" t="s">
        <v>66</v>
      </c>
      <c r="BM498" s="78">
        <f t="shared" si="93"/>
        <v>0</v>
      </c>
      <c r="BN498" s="78">
        <f t="shared" si="94"/>
        <v>0</v>
      </c>
      <c r="BO498" s="78">
        <f t="shared" si="95"/>
        <v>0</v>
      </c>
      <c r="BP498" s="78">
        <f t="shared" si="96"/>
        <v>0</v>
      </c>
    </row>
    <row r="499" spans="1:68" ht="27" customHeight="1" x14ac:dyDescent="0.25">
      <c r="A499" s="63" t="s">
        <v>812</v>
      </c>
      <c r="B499" s="63" t="s">
        <v>813</v>
      </c>
      <c r="C499" s="36">
        <v>4301031333</v>
      </c>
      <c r="D499" s="861">
        <v>4607091389531</v>
      </c>
      <c r="E499" s="861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63"/>
      <c r="R499" s="863"/>
      <c r="S499" s="863"/>
      <c r="T499" s="864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2"/>
        <v>0</v>
      </c>
      <c r="Z499" s="41" t="str">
        <f t="shared" si="97"/>
        <v/>
      </c>
      <c r="AA499" s="68" t="s">
        <v>45</v>
      </c>
      <c r="AB499" s="69" t="s">
        <v>45</v>
      </c>
      <c r="AC499" s="610" t="s">
        <v>814</v>
      </c>
      <c r="AG499" s="78"/>
      <c r="AJ499" s="84" t="s">
        <v>45</v>
      </c>
      <c r="AK499" s="84">
        <v>0</v>
      </c>
      <c r="BB499" s="611" t="s">
        <v>66</v>
      </c>
      <c r="BM499" s="78">
        <f t="shared" si="93"/>
        <v>0</v>
      </c>
      <c r="BN499" s="78">
        <f t="shared" si="94"/>
        <v>0</v>
      </c>
      <c r="BO499" s="78">
        <f t="shared" si="95"/>
        <v>0</v>
      </c>
      <c r="BP499" s="78">
        <f t="shared" si="96"/>
        <v>0</v>
      </c>
    </row>
    <row r="500" spans="1:68" ht="27" customHeight="1" x14ac:dyDescent="0.25">
      <c r="A500" s="63" t="s">
        <v>812</v>
      </c>
      <c r="B500" s="63" t="s">
        <v>815</v>
      </c>
      <c r="C500" s="36">
        <v>4301031358</v>
      </c>
      <c r="D500" s="861">
        <v>4607091389531</v>
      </c>
      <c r="E500" s="861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3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63"/>
      <c r="R500" s="863"/>
      <c r="S500" s="863"/>
      <c r="T500" s="864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2"/>
        <v>0</v>
      </c>
      <c r="Z500" s="41" t="str">
        <f t="shared" si="97"/>
        <v/>
      </c>
      <c r="AA500" s="68" t="s">
        <v>45</v>
      </c>
      <c r="AB500" s="69" t="s">
        <v>45</v>
      </c>
      <c r="AC500" s="612" t="s">
        <v>814</v>
      </c>
      <c r="AG500" s="78"/>
      <c r="AJ500" s="84" t="s">
        <v>45</v>
      </c>
      <c r="AK500" s="84">
        <v>0</v>
      </c>
      <c r="BB500" s="613" t="s">
        <v>66</v>
      </c>
      <c r="BM500" s="78">
        <f t="shared" si="93"/>
        <v>0</v>
      </c>
      <c r="BN500" s="78">
        <f t="shared" si="94"/>
        <v>0</v>
      </c>
      <c r="BO500" s="78">
        <f t="shared" si="95"/>
        <v>0</v>
      </c>
      <c r="BP500" s="78">
        <f t="shared" si="96"/>
        <v>0</v>
      </c>
    </row>
    <row r="501" spans="1:68" ht="37.5" customHeight="1" x14ac:dyDescent="0.25">
      <c r="A501" s="63" t="s">
        <v>816</v>
      </c>
      <c r="B501" s="63" t="s">
        <v>817</v>
      </c>
      <c r="C501" s="36">
        <v>4301031360</v>
      </c>
      <c r="D501" s="861">
        <v>4607091384345</v>
      </c>
      <c r="E501" s="861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63"/>
      <c r="R501" s="863"/>
      <c r="S501" s="863"/>
      <c r="T501" s="864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2"/>
        <v>0</v>
      </c>
      <c r="Z501" s="41" t="str">
        <f t="shared" si="97"/>
        <v/>
      </c>
      <c r="AA501" s="68" t="s">
        <v>45</v>
      </c>
      <c r="AB501" s="69" t="s">
        <v>45</v>
      </c>
      <c r="AC501" s="614" t="s">
        <v>809</v>
      </c>
      <c r="AG501" s="78"/>
      <c r="AJ501" s="84" t="s">
        <v>45</v>
      </c>
      <c r="AK501" s="84">
        <v>0</v>
      </c>
      <c r="BB501" s="615" t="s">
        <v>66</v>
      </c>
      <c r="BM501" s="78">
        <f t="shared" si="93"/>
        <v>0</v>
      </c>
      <c r="BN501" s="78">
        <f t="shared" si="94"/>
        <v>0</v>
      </c>
      <c r="BO501" s="78">
        <f t="shared" si="95"/>
        <v>0</v>
      </c>
      <c r="BP501" s="78">
        <f t="shared" si="96"/>
        <v>0</v>
      </c>
    </row>
    <row r="502" spans="1:68" ht="27" customHeight="1" x14ac:dyDescent="0.25">
      <c r="A502" s="63" t="s">
        <v>818</v>
      </c>
      <c r="B502" s="63" t="s">
        <v>819</v>
      </c>
      <c r="C502" s="36">
        <v>4301031338</v>
      </c>
      <c r="D502" s="861">
        <v>4680115883185</v>
      </c>
      <c r="E502" s="861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3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63"/>
      <c r="R502" s="863"/>
      <c r="S502" s="863"/>
      <c r="T502" s="864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2"/>
        <v>0</v>
      </c>
      <c r="Z502" s="41" t="str">
        <f t="shared" si="97"/>
        <v/>
      </c>
      <c r="AA502" s="68" t="s">
        <v>45</v>
      </c>
      <c r="AB502" s="69" t="s">
        <v>45</v>
      </c>
      <c r="AC502" s="616" t="s">
        <v>783</v>
      </c>
      <c r="AG502" s="78"/>
      <c r="AJ502" s="84" t="s">
        <v>45</v>
      </c>
      <c r="AK502" s="84">
        <v>0</v>
      </c>
      <c r="BB502" s="617" t="s">
        <v>66</v>
      </c>
      <c r="BM502" s="78">
        <f t="shared" si="93"/>
        <v>0</v>
      </c>
      <c r="BN502" s="78">
        <f t="shared" si="94"/>
        <v>0</v>
      </c>
      <c r="BO502" s="78">
        <f t="shared" si="95"/>
        <v>0</v>
      </c>
      <c r="BP502" s="78">
        <f t="shared" si="96"/>
        <v>0</v>
      </c>
    </row>
    <row r="503" spans="1:68" ht="27" customHeight="1" x14ac:dyDescent="0.25">
      <c r="A503" s="63" t="s">
        <v>818</v>
      </c>
      <c r="B503" s="63" t="s">
        <v>820</v>
      </c>
      <c r="C503" s="36">
        <v>4301031255</v>
      </c>
      <c r="D503" s="861">
        <v>4680115883185</v>
      </c>
      <c r="E503" s="861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45</v>
      </c>
      <c r="P503" s="11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63"/>
      <c r="R503" s="863"/>
      <c r="S503" s="863"/>
      <c r="T503" s="864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2"/>
        <v>0</v>
      </c>
      <c r="Z503" s="41" t="str">
        <f t="shared" si="97"/>
        <v/>
      </c>
      <c r="AA503" s="68" t="s">
        <v>45</v>
      </c>
      <c r="AB503" s="69" t="s">
        <v>45</v>
      </c>
      <c r="AC503" s="618" t="s">
        <v>821</v>
      </c>
      <c r="AG503" s="78"/>
      <c r="AJ503" s="84" t="s">
        <v>45</v>
      </c>
      <c r="AK503" s="84">
        <v>0</v>
      </c>
      <c r="BB503" s="619" t="s">
        <v>66</v>
      </c>
      <c r="BM503" s="78">
        <f t="shared" si="93"/>
        <v>0</v>
      </c>
      <c r="BN503" s="78">
        <f t="shared" si="94"/>
        <v>0</v>
      </c>
      <c r="BO503" s="78">
        <f t="shared" si="95"/>
        <v>0</v>
      </c>
      <c r="BP503" s="78">
        <f t="shared" si="96"/>
        <v>0</v>
      </c>
    </row>
    <row r="504" spans="1:68" ht="27" customHeight="1" x14ac:dyDescent="0.25">
      <c r="A504" s="63" t="s">
        <v>818</v>
      </c>
      <c r="B504" s="63" t="s">
        <v>822</v>
      </c>
      <c r="C504" s="36">
        <v>4301031368</v>
      </c>
      <c r="D504" s="861">
        <v>4680115883185</v>
      </c>
      <c r="E504" s="861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36" t="s">
        <v>823</v>
      </c>
      <c r="Q504" s="863"/>
      <c r="R504" s="863"/>
      <c r="S504" s="863"/>
      <c r="T504" s="864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2"/>
        <v>0</v>
      </c>
      <c r="Z504" s="41" t="str">
        <f t="shared" si="97"/>
        <v/>
      </c>
      <c r="AA504" s="68" t="s">
        <v>45</v>
      </c>
      <c r="AB504" s="69" t="s">
        <v>45</v>
      </c>
      <c r="AC504" s="620" t="s">
        <v>783</v>
      </c>
      <c r="AG504" s="78"/>
      <c r="AJ504" s="84" t="s">
        <v>45</v>
      </c>
      <c r="AK504" s="84">
        <v>0</v>
      </c>
      <c r="BB504" s="621" t="s">
        <v>66</v>
      </c>
      <c r="BM504" s="78">
        <f t="shared" si="93"/>
        <v>0</v>
      </c>
      <c r="BN504" s="78">
        <f t="shared" si="94"/>
        <v>0</v>
      </c>
      <c r="BO504" s="78">
        <f t="shared" si="95"/>
        <v>0</v>
      </c>
      <c r="BP504" s="78">
        <f t="shared" si="96"/>
        <v>0</v>
      </c>
    </row>
    <row r="505" spans="1:68" x14ac:dyDescent="0.2">
      <c r="A505" s="868"/>
      <c r="B505" s="868"/>
      <c r="C505" s="868"/>
      <c r="D505" s="868"/>
      <c r="E505" s="868"/>
      <c r="F505" s="868"/>
      <c r="G505" s="868"/>
      <c r="H505" s="868"/>
      <c r="I505" s="868"/>
      <c r="J505" s="868"/>
      <c r="K505" s="868"/>
      <c r="L505" s="868"/>
      <c r="M505" s="868"/>
      <c r="N505" s="868"/>
      <c r="O505" s="869"/>
      <c r="P505" s="865" t="s">
        <v>40</v>
      </c>
      <c r="Q505" s="866"/>
      <c r="R505" s="866"/>
      <c r="S505" s="866"/>
      <c r="T505" s="866"/>
      <c r="U505" s="866"/>
      <c r="V505" s="867"/>
      <c r="W505" s="42" t="s">
        <v>39</v>
      </c>
      <c r="X505" s="4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868"/>
      <c r="B506" s="868"/>
      <c r="C506" s="868"/>
      <c r="D506" s="868"/>
      <c r="E506" s="868"/>
      <c r="F506" s="868"/>
      <c r="G506" s="868"/>
      <c r="H506" s="868"/>
      <c r="I506" s="868"/>
      <c r="J506" s="868"/>
      <c r="K506" s="868"/>
      <c r="L506" s="868"/>
      <c r="M506" s="868"/>
      <c r="N506" s="868"/>
      <c r="O506" s="869"/>
      <c r="P506" s="865" t="s">
        <v>40</v>
      </c>
      <c r="Q506" s="866"/>
      <c r="R506" s="866"/>
      <c r="S506" s="866"/>
      <c r="T506" s="866"/>
      <c r="U506" s="866"/>
      <c r="V506" s="867"/>
      <c r="W506" s="42" t="s">
        <v>0</v>
      </c>
      <c r="X506" s="43">
        <f>IFERROR(SUM(X481:X504),"0")</f>
        <v>0</v>
      </c>
      <c r="Y506" s="43">
        <f>IFERROR(SUM(Y481:Y504),"0")</f>
        <v>0</v>
      </c>
      <c r="Z506" s="42"/>
      <c r="AA506" s="67"/>
      <c r="AB506" s="67"/>
      <c r="AC506" s="67"/>
    </row>
    <row r="507" spans="1:68" ht="14.25" customHeight="1" x14ac:dyDescent="0.25">
      <c r="A507" s="860" t="s">
        <v>84</v>
      </c>
      <c r="B507" s="860"/>
      <c r="C507" s="860"/>
      <c r="D507" s="860"/>
      <c r="E507" s="860"/>
      <c r="F507" s="860"/>
      <c r="G507" s="860"/>
      <c r="H507" s="860"/>
      <c r="I507" s="860"/>
      <c r="J507" s="860"/>
      <c r="K507" s="860"/>
      <c r="L507" s="860"/>
      <c r="M507" s="860"/>
      <c r="N507" s="860"/>
      <c r="O507" s="860"/>
      <c r="P507" s="860"/>
      <c r="Q507" s="860"/>
      <c r="R507" s="860"/>
      <c r="S507" s="860"/>
      <c r="T507" s="860"/>
      <c r="U507" s="860"/>
      <c r="V507" s="860"/>
      <c r="W507" s="860"/>
      <c r="X507" s="860"/>
      <c r="Y507" s="860"/>
      <c r="Z507" s="860"/>
      <c r="AA507" s="66"/>
      <c r="AB507" s="66"/>
      <c r="AC507" s="80"/>
    </row>
    <row r="508" spans="1:68" ht="27" customHeight="1" x14ac:dyDescent="0.25">
      <c r="A508" s="63" t="s">
        <v>824</v>
      </c>
      <c r="B508" s="63" t="s">
        <v>825</v>
      </c>
      <c r="C508" s="36">
        <v>4301051284</v>
      </c>
      <c r="D508" s="861">
        <v>4607091384352</v>
      </c>
      <c r="E508" s="861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89</v>
      </c>
      <c r="L508" s="37" t="s">
        <v>45</v>
      </c>
      <c r="M508" s="38" t="s">
        <v>88</v>
      </c>
      <c r="N508" s="38"/>
      <c r="O508" s="37">
        <v>45</v>
      </c>
      <c r="P508" s="11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63"/>
      <c r="R508" s="863"/>
      <c r="S508" s="863"/>
      <c r="T508" s="864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22" t="s">
        <v>826</v>
      </c>
      <c r="AG508" s="78"/>
      <c r="AJ508" s="84" t="s">
        <v>45</v>
      </c>
      <c r="AK508" s="84">
        <v>0</v>
      </c>
      <c r="BB508" s="62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827</v>
      </c>
      <c r="B509" s="63" t="s">
        <v>828</v>
      </c>
      <c r="C509" s="36">
        <v>4301051431</v>
      </c>
      <c r="D509" s="861">
        <v>4607091389654</v>
      </c>
      <c r="E509" s="861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195</v>
      </c>
      <c r="L509" s="37" t="s">
        <v>45</v>
      </c>
      <c r="M509" s="38" t="s">
        <v>88</v>
      </c>
      <c r="N509" s="38"/>
      <c r="O509" s="37">
        <v>45</v>
      </c>
      <c r="P509" s="11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63"/>
      <c r="R509" s="863"/>
      <c r="S509" s="863"/>
      <c r="T509" s="864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24" t="s">
        <v>829</v>
      </c>
      <c r="AG509" s="78"/>
      <c r="AJ509" s="84" t="s">
        <v>45</v>
      </c>
      <c r="AK509" s="84">
        <v>0</v>
      </c>
      <c r="BB509" s="62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68"/>
      <c r="B510" s="868"/>
      <c r="C510" s="868"/>
      <c r="D510" s="868"/>
      <c r="E510" s="868"/>
      <c r="F510" s="868"/>
      <c r="G510" s="868"/>
      <c r="H510" s="868"/>
      <c r="I510" s="868"/>
      <c r="J510" s="868"/>
      <c r="K510" s="868"/>
      <c r="L510" s="868"/>
      <c r="M510" s="868"/>
      <c r="N510" s="868"/>
      <c r="O510" s="869"/>
      <c r="P510" s="865" t="s">
        <v>40</v>
      </c>
      <c r="Q510" s="866"/>
      <c r="R510" s="866"/>
      <c r="S510" s="866"/>
      <c r="T510" s="866"/>
      <c r="U510" s="866"/>
      <c r="V510" s="867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68"/>
      <c r="B511" s="868"/>
      <c r="C511" s="868"/>
      <c r="D511" s="868"/>
      <c r="E511" s="868"/>
      <c r="F511" s="868"/>
      <c r="G511" s="868"/>
      <c r="H511" s="868"/>
      <c r="I511" s="868"/>
      <c r="J511" s="868"/>
      <c r="K511" s="868"/>
      <c r="L511" s="868"/>
      <c r="M511" s="868"/>
      <c r="N511" s="868"/>
      <c r="O511" s="869"/>
      <c r="P511" s="865" t="s">
        <v>40</v>
      </c>
      <c r="Q511" s="866"/>
      <c r="R511" s="866"/>
      <c r="S511" s="866"/>
      <c r="T511" s="866"/>
      <c r="U511" s="866"/>
      <c r="V511" s="867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4.25" customHeight="1" x14ac:dyDescent="0.25">
      <c r="A512" s="860" t="s">
        <v>118</v>
      </c>
      <c r="B512" s="860"/>
      <c r="C512" s="860"/>
      <c r="D512" s="860"/>
      <c r="E512" s="860"/>
      <c r="F512" s="860"/>
      <c r="G512" s="860"/>
      <c r="H512" s="860"/>
      <c r="I512" s="860"/>
      <c r="J512" s="860"/>
      <c r="K512" s="860"/>
      <c r="L512" s="860"/>
      <c r="M512" s="860"/>
      <c r="N512" s="860"/>
      <c r="O512" s="860"/>
      <c r="P512" s="860"/>
      <c r="Q512" s="860"/>
      <c r="R512" s="860"/>
      <c r="S512" s="860"/>
      <c r="T512" s="860"/>
      <c r="U512" s="860"/>
      <c r="V512" s="860"/>
      <c r="W512" s="860"/>
      <c r="X512" s="860"/>
      <c r="Y512" s="860"/>
      <c r="Z512" s="860"/>
      <c r="AA512" s="66"/>
      <c r="AB512" s="66"/>
      <c r="AC512" s="80"/>
    </row>
    <row r="513" spans="1:68" ht="27" customHeight="1" x14ac:dyDescent="0.25">
      <c r="A513" s="63" t="s">
        <v>830</v>
      </c>
      <c r="B513" s="63" t="s">
        <v>831</v>
      </c>
      <c r="C513" s="36">
        <v>4301032045</v>
      </c>
      <c r="D513" s="861">
        <v>4680115884335</v>
      </c>
      <c r="E513" s="861"/>
      <c r="F513" s="62">
        <v>0.06</v>
      </c>
      <c r="G513" s="37">
        <v>20</v>
      </c>
      <c r="H513" s="62">
        <v>1.2</v>
      </c>
      <c r="I513" s="62">
        <v>1.8</v>
      </c>
      <c r="J513" s="37">
        <v>200</v>
      </c>
      <c r="K513" s="37" t="s">
        <v>834</v>
      </c>
      <c r="L513" s="37" t="s">
        <v>45</v>
      </c>
      <c r="M513" s="38" t="s">
        <v>833</v>
      </c>
      <c r="N513" s="38"/>
      <c r="O513" s="37">
        <v>60</v>
      </c>
      <c r="P513" s="11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863"/>
      <c r="R513" s="863"/>
      <c r="S513" s="863"/>
      <c r="T513" s="864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26" t="s">
        <v>832</v>
      </c>
      <c r="AG513" s="78"/>
      <c r="AJ513" s="84" t="s">
        <v>45</v>
      </c>
      <c r="AK513" s="84">
        <v>0</v>
      </c>
      <c r="BB513" s="62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835</v>
      </c>
      <c r="B514" s="63" t="s">
        <v>836</v>
      </c>
      <c r="C514" s="36">
        <v>4301170011</v>
      </c>
      <c r="D514" s="861">
        <v>4680115884113</v>
      </c>
      <c r="E514" s="861"/>
      <c r="F514" s="62">
        <v>0.11</v>
      </c>
      <c r="G514" s="37">
        <v>12</v>
      </c>
      <c r="H514" s="62">
        <v>1.32</v>
      </c>
      <c r="I514" s="62">
        <v>1.88</v>
      </c>
      <c r="J514" s="37">
        <v>200</v>
      </c>
      <c r="K514" s="37" t="s">
        <v>834</v>
      </c>
      <c r="L514" s="37" t="s">
        <v>45</v>
      </c>
      <c r="M514" s="38" t="s">
        <v>833</v>
      </c>
      <c r="N514" s="38"/>
      <c r="O514" s="37">
        <v>150</v>
      </c>
      <c r="P514" s="114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863"/>
      <c r="R514" s="863"/>
      <c r="S514" s="863"/>
      <c r="T514" s="86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IFERROR(IF(Y514=0,"",ROUNDUP(Y514/H514,0)*0.00627),"")</f>
        <v/>
      </c>
      <c r="AA514" s="68" t="s">
        <v>45</v>
      </c>
      <c r="AB514" s="69" t="s">
        <v>45</v>
      </c>
      <c r="AC514" s="628" t="s">
        <v>837</v>
      </c>
      <c r="AG514" s="78"/>
      <c r="AJ514" s="84" t="s">
        <v>45</v>
      </c>
      <c r="AK514" s="84">
        <v>0</v>
      </c>
      <c r="BB514" s="62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68"/>
      <c r="B515" s="868"/>
      <c r="C515" s="868"/>
      <c r="D515" s="868"/>
      <c r="E515" s="868"/>
      <c r="F515" s="868"/>
      <c r="G515" s="868"/>
      <c r="H515" s="868"/>
      <c r="I515" s="868"/>
      <c r="J515" s="868"/>
      <c r="K515" s="868"/>
      <c r="L515" s="868"/>
      <c r="M515" s="868"/>
      <c r="N515" s="868"/>
      <c r="O515" s="869"/>
      <c r="P515" s="865" t="s">
        <v>40</v>
      </c>
      <c r="Q515" s="866"/>
      <c r="R515" s="866"/>
      <c r="S515" s="866"/>
      <c r="T515" s="866"/>
      <c r="U515" s="866"/>
      <c r="V515" s="867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868"/>
      <c r="B516" s="868"/>
      <c r="C516" s="868"/>
      <c r="D516" s="868"/>
      <c r="E516" s="868"/>
      <c r="F516" s="868"/>
      <c r="G516" s="868"/>
      <c r="H516" s="868"/>
      <c r="I516" s="868"/>
      <c r="J516" s="868"/>
      <c r="K516" s="868"/>
      <c r="L516" s="868"/>
      <c r="M516" s="868"/>
      <c r="N516" s="868"/>
      <c r="O516" s="869"/>
      <c r="P516" s="865" t="s">
        <v>40</v>
      </c>
      <c r="Q516" s="866"/>
      <c r="R516" s="866"/>
      <c r="S516" s="866"/>
      <c r="T516" s="866"/>
      <c r="U516" s="866"/>
      <c r="V516" s="867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6.5" customHeight="1" x14ac:dyDescent="0.25">
      <c r="A517" s="859" t="s">
        <v>838</v>
      </c>
      <c r="B517" s="859"/>
      <c r="C517" s="859"/>
      <c r="D517" s="859"/>
      <c r="E517" s="859"/>
      <c r="F517" s="859"/>
      <c r="G517" s="859"/>
      <c r="H517" s="859"/>
      <c r="I517" s="859"/>
      <c r="J517" s="859"/>
      <c r="K517" s="859"/>
      <c r="L517" s="859"/>
      <c r="M517" s="859"/>
      <c r="N517" s="859"/>
      <c r="O517" s="859"/>
      <c r="P517" s="859"/>
      <c r="Q517" s="859"/>
      <c r="R517" s="859"/>
      <c r="S517" s="859"/>
      <c r="T517" s="859"/>
      <c r="U517" s="859"/>
      <c r="V517" s="859"/>
      <c r="W517" s="859"/>
      <c r="X517" s="859"/>
      <c r="Y517" s="859"/>
      <c r="Z517" s="859"/>
      <c r="AA517" s="65"/>
      <c r="AB517" s="65"/>
      <c r="AC517" s="79"/>
    </row>
    <row r="518" spans="1:68" ht="14.25" customHeight="1" x14ac:dyDescent="0.25">
      <c r="A518" s="860" t="s">
        <v>184</v>
      </c>
      <c r="B518" s="860"/>
      <c r="C518" s="860"/>
      <c r="D518" s="860"/>
      <c r="E518" s="860"/>
      <c r="F518" s="860"/>
      <c r="G518" s="860"/>
      <c r="H518" s="860"/>
      <c r="I518" s="860"/>
      <c r="J518" s="860"/>
      <c r="K518" s="860"/>
      <c r="L518" s="860"/>
      <c r="M518" s="860"/>
      <c r="N518" s="860"/>
      <c r="O518" s="860"/>
      <c r="P518" s="860"/>
      <c r="Q518" s="860"/>
      <c r="R518" s="860"/>
      <c r="S518" s="860"/>
      <c r="T518" s="860"/>
      <c r="U518" s="860"/>
      <c r="V518" s="860"/>
      <c r="W518" s="860"/>
      <c r="X518" s="860"/>
      <c r="Y518" s="860"/>
      <c r="Z518" s="860"/>
      <c r="AA518" s="66"/>
      <c r="AB518" s="66"/>
      <c r="AC518" s="80"/>
    </row>
    <row r="519" spans="1:68" ht="27" customHeight="1" x14ac:dyDescent="0.25">
      <c r="A519" s="63" t="s">
        <v>839</v>
      </c>
      <c r="B519" s="63" t="s">
        <v>840</v>
      </c>
      <c r="C519" s="36">
        <v>4301020315</v>
      </c>
      <c r="D519" s="861">
        <v>4607091389364</v>
      </c>
      <c r="E519" s="861"/>
      <c r="F519" s="62">
        <v>0.42</v>
      </c>
      <c r="G519" s="37">
        <v>6</v>
      </c>
      <c r="H519" s="62">
        <v>2.52</v>
      </c>
      <c r="I519" s="62">
        <v>2.75</v>
      </c>
      <c r="J519" s="37">
        <v>156</v>
      </c>
      <c r="K519" s="37" t="s">
        <v>89</v>
      </c>
      <c r="L519" s="37" t="s">
        <v>45</v>
      </c>
      <c r="M519" s="38" t="s">
        <v>82</v>
      </c>
      <c r="N519" s="38"/>
      <c r="O519" s="37">
        <v>40</v>
      </c>
      <c r="P519" s="11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863"/>
      <c r="R519" s="863"/>
      <c r="S519" s="863"/>
      <c r="T519" s="864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IFERROR(IF(Y519=0,"",ROUNDUP(Y519/H519,0)*0.00753),"")</f>
        <v/>
      </c>
      <c r="AA519" s="68" t="s">
        <v>45</v>
      </c>
      <c r="AB519" s="69" t="s">
        <v>45</v>
      </c>
      <c r="AC519" s="630" t="s">
        <v>841</v>
      </c>
      <c r="AG519" s="78"/>
      <c r="AJ519" s="84" t="s">
        <v>45</v>
      </c>
      <c r="AK519" s="84">
        <v>0</v>
      </c>
      <c r="BB519" s="631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868"/>
      <c r="B520" s="868"/>
      <c r="C520" s="868"/>
      <c r="D520" s="868"/>
      <c r="E520" s="868"/>
      <c r="F520" s="868"/>
      <c r="G520" s="868"/>
      <c r="H520" s="868"/>
      <c r="I520" s="868"/>
      <c r="J520" s="868"/>
      <c r="K520" s="868"/>
      <c r="L520" s="868"/>
      <c r="M520" s="868"/>
      <c r="N520" s="868"/>
      <c r="O520" s="869"/>
      <c r="P520" s="865" t="s">
        <v>40</v>
      </c>
      <c r="Q520" s="866"/>
      <c r="R520" s="866"/>
      <c r="S520" s="866"/>
      <c r="T520" s="866"/>
      <c r="U520" s="866"/>
      <c r="V520" s="867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868"/>
      <c r="B521" s="868"/>
      <c r="C521" s="868"/>
      <c r="D521" s="868"/>
      <c r="E521" s="868"/>
      <c r="F521" s="868"/>
      <c r="G521" s="868"/>
      <c r="H521" s="868"/>
      <c r="I521" s="868"/>
      <c r="J521" s="868"/>
      <c r="K521" s="868"/>
      <c r="L521" s="868"/>
      <c r="M521" s="868"/>
      <c r="N521" s="868"/>
      <c r="O521" s="869"/>
      <c r="P521" s="865" t="s">
        <v>40</v>
      </c>
      <c r="Q521" s="866"/>
      <c r="R521" s="866"/>
      <c r="S521" s="866"/>
      <c r="T521" s="866"/>
      <c r="U521" s="866"/>
      <c r="V521" s="867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4.25" customHeight="1" x14ac:dyDescent="0.25">
      <c r="A522" s="860" t="s">
        <v>78</v>
      </c>
      <c r="B522" s="860"/>
      <c r="C522" s="860"/>
      <c r="D522" s="860"/>
      <c r="E522" s="860"/>
      <c r="F522" s="860"/>
      <c r="G522" s="860"/>
      <c r="H522" s="860"/>
      <c r="I522" s="860"/>
      <c r="J522" s="860"/>
      <c r="K522" s="860"/>
      <c r="L522" s="860"/>
      <c r="M522" s="860"/>
      <c r="N522" s="860"/>
      <c r="O522" s="860"/>
      <c r="P522" s="860"/>
      <c r="Q522" s="860"/>
      <c r="R522" s="860"/>
      <c r="S522" s="860"/>
      <c r="T522" s="860"/>
      <c r="U522" s="860"/>
      <c r="V522" s="860"/>
      <c r="W522" s="860"/>
      <c r="X522" s="860"/>
      <c r="Y522" s="860"/>
      <c r="Z522" s="860"/>
      <c r="AA522" s="66"/>
      <c r="AB522" s="66"/>
      <c r="AC522" s="80"/>
    </row>
    <row r="523" spans="1:68" ht="27" customHeight="1" x14ac:dyDescent="0.25">
      <c r="A523" s="63" t="s">
        <v>842</v>
      </c>
      <c r="B523" s="63" t="s">
        <v>843</v>
      </c>
      <c r="C523" s="36">
        <v>4301031324</v>
      </c>
      <c r="D523" s="861">
        <v>4607091389739</v>
      </c>
      <c r="E523" s="861"/>
      <c r="F523" s="62">
        <v>0.7</v>
      </c>
      <c r="G523" s="37">
        <v>6</v>
      </c>
      <c r="H523" s="62">
        <v>4.2</v>
      </c>
      <c r="I523" s="62">
        <v>4.43</v>
      </c>
      <c r="J523" s="37">
        <v>156</v>
      </c>
      <c r="K523" s="37" t="s">
        <v>89</v>
      </c>
      <c r="L523" s="37" t="s">
        <v>45</v>
      </c>
      <c r="M523" s="38" t="s">
        <v>82</v>
      </c>
      <c r="N523" s="38"/>
      <c r="O523" s="37">
        <v>50</v>
      </c>
      <c r="P523" s="11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3" s="863"/>
      <c r="R523" s="863"/>
      <c r="S523" s="863"/>
      <c r="T523" s="86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ref="Y523:Y529" si="98">IFERROR(IF(X523="",0,CEILING((X523/$H523),1)*$H523),"")</f>
        <v>0</v>
      </c>
      <c r="Z523" s="41" t="str">
        <f>IFERROR(IF(Y523=0,"",ROUNDUP(Y523/H523,0)*0.00753),"")</f>
        <v/>
      </c>
      <c r="AA523" s="68" t="s">
        <v>45</v>
      </c>
      <c r="AB523" s="69" t="s">
        <v>45</v>
      </c>
      <c r="AC523" s="632" t="s">
        <v>844</v>
      </c>
      <c r="AG523" s="78"/>
      <c r="AJ523" s="84" t="s">
        <v>45</v>
      </c>
      <c r="AK523" s="84">
        <v>0</v>
      </c>
      <c r="BB523" s="633" t="s">
        <v>66</v>
      </c>
      <c r="BM523" s="78">
        <f t="shared" ref="BM523:BM529" si="99">IFERROR(X523*I523/H523,"0")</f>
        <v>0</v>
      </c>
      <c r="BN523" s="78">
        <f t="shared" ref="BN523:BN529" si="100">IFERROR(Y523*I523/H523,"0")</f>
        <v>0</v>
      </c>
      <c r="BO523" s="78">
        <f t="shared" ref="BO523:BO529" si="101">IFERROR(1/J523*(X523/H523),"0")</f>
        <v>0</v>
      </c>
      <c r="BP523" s="78">
        <f t="shared" ref="BP523:BP529" si="102">IFERROR(1/J523*(Y523/H523),"0")</f>
        <v>0</v>
      </c>
    </row>
    <row r="524" spans="1:68" ht="27" customHeight="1" x14ac:dyDescent="0.25">
      <c r="A524" s="63" t="s">
        <v>842</v>
      </c>
      <c r="B524" s="63" t="s">
        <v>845</v>
      </c>
      <c r="C524" s="36">
        <v>4301031403</v>
      </c>
      <c r="D524" s="861">
        <v>4680115886094</v>
      </c>
      <c r="E524" s="861"/>
      <c r="F524" s="62">
        <v>0.9</v>
      </c>
      <c r="G524" s="37">
        <v>6</v>
      </c>
      <c r="H524" s="62">
        <v>5.4</v>
      </c>
      <c r="I524" s="62">
        <v>5.61</v>
      </c>
      <c r="J524" s="37">
        <v>132</v>
      </c>
      <c r="K524" s="37" t="s">
        <v>89</v>
      </c>
      <c r="L524" s="37" t="s">
        <v>45</v>
      </c>
      <c r="M524" s="38" t="s">
        <v>133</v>
      </c>
      <c r="N524" s="38"/>
      <c r="O524" s="37">
        <v>50</v>
      </c>
      <c r="P524" s="1143" t="s">
        <v>846</v>
      </c>
      <c r="Q524" s="863"/>
      <c r="R524" s="863"/>
      <c r="S524" s="863"/>
      <c r="T524" s="86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98"/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34" t="s">
        <v>844</v>
      </c>
      <c r="AG524" s="78"/>
      <c r="AJ524" s="84" t="s">
        <v>45</v>
      </c>
      <c r="AK524" s="84">
        <v>0</v>
      </c>
      <c r="BB524" s="635" t="s">
        <v>66</v>
      </c>
      <c r="BM524" s="78">
        <f t="shared" si="99"/>
        <v>0</v>
      </c>
      <c r="BN524" s="78">
        <f t="shared" si="100"/>
        <v>0</v>
      </c>
      <c r="BO524" s="78">
        <f t="shared" si="101"/>
        <v>0</v>
      </c>
      <c r="BP524" s="78">
        <f t="shared" si="102"/>
        <v>0</v>
      </c>
    </row>
    <row r="525" spans="1:68" ht="27" customHeight="1" x14ac:dyDescent="0.25">
      <c r="A525" s="63" t="s">
        <v>847</v>
      </c>
      <c r="B525" s="63" t="s">
        <v>848</v>
      </c>
      <c r="C525" s="36">
        <v>4301031363</v>
      </c>
      <c r="D525" s="861">
        <v>4607091389425</v>
      </c>
      <c r="E525" s="861"/>
      <c r="F525" s="62">
        <v>0.35</v>
      </c>
      <c r="G525" s="37">
        <v>6</v>
      </c>
      <c r="H525" s="62">
        <v>2.1</v>
      </c>
      <c r="I525" s="62">
        <v>2.23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11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863"/>
      <c r="R525" s="863"/>
      <c r="S525" s="863"/>
      <c r="T525" s="86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8"/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849</v>
      </c>
      <c r="AG525" s="78"/>
      <c r="AJ525" s="84" t="s">
        <v>45</v>
      </c>
      <c r="AK525" s="84">
        <v>0</v>
      </c>
      <c r="BB525" s="637" t="s">
        <v>66</v>
      </c>
      <c r="BM525" s="78">
        <f t="shared" si="99"/>
        <v>0</v>
      </c>
      <c r="BN525" s="78">
        <f t="shared" si="100"/>
        <v>0</v>
      </c>
      <c r="BO525" s="78">
        <f t="shared" si="101"/>
        <v>0</v>
      </c>
      <c r="BP525" s="78">
        <f t="shared" si="102"/>
        <v>0</v>
      </c>
    </row>
    <row r="526" spans="1:68" ht="27" customHeight="1" x14ac:dyDescent="0.25">
      <c r="A526" s="63" t="s">
        <v>850</v>
      </c>
      <c r="B526" s="63" t="s">
        <v>851</v>
      </c>
      <c r="C526" s="36">
        <v>4301031334</v>
      </c>
      <c r="D526" s="861">
        <v>4680115880771</v>
      </c>
      <c r="E526" s="861"/>
      <c r="F526" s="62">
        <v>0.28000000000000003</v>
      </c>
      <c r="G526" s="37">
        <v>6</v>
      </c>
      <c r="H526" s="62">
        <v>1.68</v>
      </c>
      <c r="I526" s="62">
        <v>1.81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4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6" s="863"/>
      <c r="R526" s="863"/>
      <c r="S526" s="863"/>
      <c r="T526" s="864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8"/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852</v>
      </c>
      <c r="AG526" s="78"/>
      <c r="AJ526" s="84" t="s">
        <v>45</v>
      </c>
      <c r="AK526" s="84">
        <v>0</v>
      </c>
      <c r="BB526" s="639" t="s">
        <v>66</v>
      </c>
      <c r="BM526" s="78">
        <f t="shared" si="99"/>
        <v>0</v>
      </c>
      <c r="BN526" s="78">
        <f t="shared" si="100"/>
        <v>0</v>
      </c>
      <c r="BO526" s="78">
        <f t="shared" si="101"/>
        <v>0</v>
      </c>
      <c r="BP526" s="78">
        <f t="shared" si="102"/>
        <v>0</v>
      </c>
    </row>
    <row r="527" spans="1:68" ht="27" customHeight="1" x14ac:dyDescent="0.25">
      <c r="A527" s="63" t="s">
        <v>850</v>
      </c>
      <c r="B527" s="63" t="s">
        <v>853</v>
      </c>
      <c r="C527" s="36">
        <v>4301031373</v>
      </c>
      <c r="D527" s="861">
        <v>4680115880771</v>
      </c>
      <c r="E527" s="861"/>
      <c r="F527" s="62">
        <v>0.28000000000000003</v>
      </c>
      <c r="G527" s="37">
        <v>6</v>
      </c>
      <c r="H527" s="62">
        <v>1.68</v>
      </c>
      <c r="I527" s="62">
        <v>1.81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1146" t="s">
        <v>854</v>
      </c>
      <c r="Q527" s="863"/>
      <c r="R527" s="863"/>
      <c r="S527" s="863"/>
      <c r="T527" s="86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8"/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852</v>
      </c>
      <c r="AG527" s="78"/>
      <c r="AJ527" s="84" t="s">
        <v>45</v>
      </c>
      <c r="AK527" s="84">
        <v>0</v>
      </c>
      <c r="BB527" s="641" t="s">
        <v>66</v>
      </c>
      <c r="BM527" s="78">
        <f t="shared" si="99"/>
        <v>0</v>
      </c>
      <c r="BN527" s="78">
        <f t="shared" si="100"/>
        <v>0</v>
      </c>
      <c r="BO527" s="78">
        <f t="shared" si="101"/>
        <v>0</v>
      </c>
      <c r="BP527" s="78">
        <f t="shared" si="102"/>
        <v>0</v>
      </c>
    </row>
    <row r="528" spans="1:68" ht="27" customHeight="1" x14ac:dyDescent="0.25">
      <c r="A528" s="63" t="s">
        <v>855</v>
      </c>
      <c r="B528" s="63" t="s">
        <v>856</v>
      </c>
      <c r="C528" s="36">
        <v>4301031359</v>
      </c>
      <c r="D528" s="861">
        <v>4607091389500</v>
      </c>
      <c r="E528" s="861"/>
      <c r="F528" s="62">
        <v>0.35</v>
      </c>
      <c r="G528" s="37">
        <v>6</v>
      </c>
      <c r="H528" s="62">
        <v>2.1</v>
      </c>
      <c r="I528" s="62">
        <v>2.23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50</v>
      </c>
      <c r="P528" s="11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63"/>
      <c r="R528" s="863"/>
      <c r="S528" s="863"/>
      <c r="T528" s="86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98"/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852</v>
      </c>
      <c r="AG528" s="78"/>
      <c r="AJ528" s="84" t="s">
        <v>45</v>
      </c>
      <c r="AK528" s="84">
        <v>0</v>
      </c>
      <c r="BB528" s="643" t="s">
        <v>66</v>
      </c>
      <c r="BM528" s="78">
        <f t="shared" si="99"/>
        <v>0</v>
      </c>
      <c r="BN528" s="78">
        <f t="shared" si="100"/>
        <v>0</v>
      </c>
      <c r="BO528" s="78">
        <f t="shared" si="101"/>
        <v>0</v>
      </c>
      <c r="BP528" s="78">
        <f t="shared" si="102"/>
        <v>0</v>
      </c>
    </row>
    <row r="529" spans="1:68" ht="27" customHeight="1" x14ac:dyDescent="0.25">
      <c r="A529" s="63" t="s">
        <v>855</v>
      </c>
      <c r="B529" s="63" t="s">
        <v>857</v>
      </c>
      <c r="C529" s="36">
        <v>4301031327</v>
      </c>
      <c r="D529" s="861">
        <v>4607091389500</v>
      </c>
      <c r="E529" s="861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114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863"/>
      <c r="R529" s="863"/>
      <c r="S529" s="863"/>
      <c r="T529" s="864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98"/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852</v>
      </c>
      <c r="AG529" s="78"/>
      <c r="AJ529" s="84" t="s">
        <v>45</v>
      </c>
      <c r="AK529" s="84">
        <v>0</v>
      </c>
      <c r="BB529" s="645" t="s">
        <v>66</v>
      </c>
      <c r="BM529" s="78">
        <f t="shared" si="99"/>
        <v>0</v>
      </c>
      <c r="BN529" s="78">
        <f t="shared" si="100"/>
        <v>0</v>
      </c>
      <c r="BO529" s="78">
        <f t="shared" si="101"/>
        <v>0</v>
      </c>
      <c r="BP529" s="78">
        <f t="shared" si="102"/>
        <v>0</v>
      </c>
    </row>
    <row r="530" spans="1:68" x14ac:dyDescent="0.2">
      <c r="A530" s="868"/>
      <c r="B530" s="868"/>
      <c r="C530" s="868"/>
      <c r="D530" s="868"/>
      <c r="E530" s="868"/>
      <c r="F530" s="868"/>
      <c r="G530" s="868"/>
      <c r="H530" s="868"/>
      <c r="I530" s="868"/>
      <c r="J530" s="868"/>
      <c r="K530" s="868"/>
      <c r="L530" s="868"/>
      <c r="M530" s="868"/>
      <c r="N530" s="868"/>
      <c r="O530" s="869"/>
      <c r="P530" s="865" t="s">
        <v>40</v>
      </c>
      <c r="Q530" s="866"/>
      <c r="R530" s="866"/>
      <c r="S530" s="866"/>
      <c r="T530" s="866"/>
      <c r="U530" s="866"/>
      <c r="V530" s="867"/>
      <c r="W530" s="42" t="s">
        <v>39</v>
      </c>
      <c r="X530" s="43">
        <f>IFERROR(X523/H523,"0")+IFERROR(X524/H524,"0")+IFERROR(X525/H525,"0")+IFERROR(X526/H526,"0")+IFERROR(X527/H527,"0")+IFERROR(X528/H528,"0")+IFERROR(X529/H529,"0")</f>
        <v>0</v>
      </c>
      <c r="Y530" s="43">
        <f>IFERROR(Y523/H523,"0")+IFERROR(Y524/H524,"0")+IFERROR(Y525/H525,"0")+IFERROR(Y526/H526,"0")+IFERROR(Y527/H527,"0")+IFERROR(Y528/H528,"0")+IFERROR(Y529/H529,"0")</f>
        <v>0</v>
      </c>
      <c r="Z530" s="43">
        <f>IFERROR(IF(Z523="",0,Z523),"0")+IFERROR(IF(Z524="",0,Z524),"0")+IFERROR(IF(Z525="",0,Z525),"0")+IFERROR(IF(Z526="",0,Z526),"0")+IFERROR(IF(Z527="",0,Z527),"0")+IFERROR(IF(Z528="",0,Z528),"0")+IFERROR(IF(Z529="",0,Z529),"0")</f>
        <v>0</v>
      </c>
      <c r="AA530" s="67"/>
      <c r="AB530" s="67"/>
      <c r="AC530" s="67"/>
    </row>
    <row r="531" spans="1:68" x14ac:dyDescent="0.2">
      <c r="A531" s="868"/>
      <c r="B531" s="868"/>
      <c r="C531" s="868"/>
      <c r="D531" s="868"/>
      <c r="E531" s="868"/>
      <c r="F531" s="868"/>
      <c r="G531" s="868"/>
      <c r="H531" s="868"/>
      <c r="I531" s="868"/>
      <c r="J531" s="868"/>
      <c r="K531" s="868"/>
      <c r="L531" s="868"/>
      <c r="M531" s="868"/>
      <c r="N531" s="868"/>
      <c r="O531" s="869"/>
      <c r="P531" s="865" t="s">
        <v>40</v>
      </c>
      <c r="Q531" s="866"/>
      <c r="R531" s="866"/>
      <c r="S531" s="866"/>
      <c r="T531" s="866"/>
      <c r="U531" s="866"/>
      <c r="V531" s="867"/>
      <c r="W531" s="42" t="s">
        <v>0</v>
      </c>
      <c r="X531" s="43">
        <f>IFERROR(SUM(X523:X529),"0")</f>
        <v>0</v>
      </c>
      <c r="Y531" s="43">
        <f>IFERROR(SUM(Y523:Y529),"0")</f>
        <v>0</v>
      </c>
      <c r="Z531" s="42"/>
      <c r="AA531" s="67"/>
      <c r="AB531" s="67"/>
      <c r="AC531" s="67"/>
    </row>
    <row r="532" spans="1:68" ht="14.25" customHeight="1" x14ac:dyDescent="0.25">
      <c r="A532" s="860" t="s">
        <v>118</v>
      </c>
      <c r="B532" s="860"/>
      <c r="C532" s="860"/>
      <c r="D532" s="860"/>
      <c r="E532" s="860"/>
      <c r="F532" s="860"/>
      <c r="G532" s="860"/>
      <c r="H532" s="860"/>
      <c r="I532" s="860"/>
      <c r="J532" s="860"/>
      <c r="K532" s="860"/>
      <c r="L532" s="860"/>
      <c r="M532" s="860"/>
      <c r="N532" s="860"/>
      <c r="O532" s="860"/>
      <c r="P532" s="860"/>
      <c r="Q532" s="860"/>
      <c r="R532" s="860"/>
      <c r="S532" s="860"/>
      <c r="T532" s="860"/>
      <c r="U532" s="860"/>
      <c r="V532" s="860"/>
      <c r="W532" s="860"/>
      <c r="X532" s="860"/>
      <c r="Y532" s="860"/>
      <c r="Z532" s="860"/>
      <c r="AA532" s="66"/>
      <c r="AB532" s="66"/>
      <c r="AC532" s="80"/>
    </row>
    <row r="533" spans="1:68" ht="27" customHeight="1" x14ac:dyDescent="0.25">
      <c r="A533" s="63" t="s">
        <v>858</v>
      </c>
      <c r="B533" s="63" t="s">
        <v>859</v>
      </c>
      <c r="C533" s="36">
        <v>4301032046</v>
      </c>
      <c r="D533" s="861">
        <v>4680115884359</v>
      </c>
      <c r="E533" s="861"/>
      <c r="F533" s="62">
        <v>0.06</v>
      </c>
      <c r="G533" s="37">
        <v>20</v>
      </c>
      <c r="H533" s="62">
        <v>1.2</v>
      </c>
      <c r="I533" s="62">
        <v>1.8</v>
      </c>
      <c r="J533" s="37">
        <v>200</v>
      </c>
      <c r="K533" s="37" t="s">
        <v>834</v>
      </c>
      <c r="L533" s="37" t="s">
        <v>45</v>
      </c>
      <c r="M533" s="38" t="s">
        <v>833</v>
      </c>
      <c r="N533" s="38"/>
      <c r="O533" s="37">
        <v>60</v>
      </c>
      <c r="P533" s="11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863"/>
      <c r="R533" s="863"/>
      <c r="S533" s="863"/>
      <c r="T533" s="864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IFERROR(IF(Y533=0,"",ROUNDUP(Y533/H533,0)*0.00627),"")</f>
        <v/>
      </c>
      <c r="AA533" s="68" t="s">
        <v>45</v>
      </c>
      <c r="AB533" s="69" t="s">
        <v>45</v>
      </c>
      <c r="AC533" s="646" t="s">
        <v>837</v>
      </c>
      <c r="AG533" s="78"/>
      <c r="AJ533" s="84" t="s">
        <v>45</v>
      </c>
      <c r="AK533" s="84">
        <v>0</v>
      </c>
      <c r="BB533" s="647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68"/>
      <c r="B534" s="868"/>
      <c r="C534" s="868"/>
      <c r="D534" s="868"/>
      <c r="E534" s="868"/>
      <c r="F534" s="868"/>
      <c r="G534" s="868"/>
      <c r="H534" s="868"/>
      <c r="I534" s="868"/>
      <c r="J534" s="868"/>
      <c r="K534" s="868"/>
      <c r="L534" s="868"/>
      <c r="M534" s="868"/>
      <c r="N534" s="868"/>
      <c r="O534" s="869"/>
      <c r="P534" s="865" t="s">
        <v>40</v>
      </c>
      <c r="Q534" s="866"/>
      <c r="R534" s="866"/>
      <c r="S534" s="866"/>
      <c r="T534" s="866"/>
      <c r="U534" s="866"/>
      <c r="V534" s="867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868"/>
      <c r="B535" s="868"/>
      <c r="C535" s="868"/>
      <c r="D535" s="868"/>
      <c r="E535" s="868"/>
      <c r="F535" s="868"/>
      <c r="G535" s="868"/>
      <c r="H535" s="868"/>
      <c r="I535" s="868"/>
      <c r="J535" s="868"/>
      <c r="K535" s="868"/>
      <c r="L535" s="868"/>
      <c r="M535" s="868"/>
      <c r="N535" s="868"/>
      <c r="O535" s="869"/>
      <c r="P535" s="865" t="s">
        <v>40</v>
      </c>
      <c r="Q535" s="866"/>
      <c r="R535" s="866"/>
      <c r="S535" s="866"/>
      <c r="T535" s="866"/>
      <c r="U535" s="866"/>
      <c r="V535" s="867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4.25" customHeight="1" x14ac:dyDescent="0.25">
      <c r="A536" s="860" t="s">
        <v>860</v>
      </c>
      <c r="B536" s="860"/>
      <c r="C536" s="860"/>
      <c r="D536" s="860"/>
      <c r="E536" s="860"/>
      <c r="F536" s="860"/>
      <c r="G536" s="860"/>
      <c r="H536" s="860"/>
      <c r="I536" s="860"/>
      <c r="J536" s="860"/>
      <c r="K536" s="860"/>
      <c r="L536" s="860"/>
      <c r="M536" s="860"/>
      <c r="N536" s="860"/>
      <c r="O536" s="860"/>
      <c r="P536" s="860"/>
      <c r="Q536" s="860"/>
      <c r="R536" s="860"/>
      <c r="S536" s="860"/>
      <c r="T536" s="860"/>
      <c r="U536" s="860"/>
      <c r="V536" s="860"/>
      <c r="W536" s="860"/>
      <c r="X536" s="860"/>
      <c r="Y536" s="860"/>
      <c r="Z536" s="860"/>
      <c r="AA536" s="66"/>
      <c r="AB536" s="66"/>
      <c r="AC536" s="80"/>
    </row>
    <row r="537" spans="1:68" ht="27" customHeight="1" x14ac:dyDescent="0.25">
      <c r="A537" s="63" t="s">
        <v>861</v>
      </c>
      <c r="B537" s="63" t="s">
        <v>862</v>
      </c>
      <c r="C537" s="36">
        <v>4301040357</v>
      </c>
      <c r="D537" s="861">
        <v>4680115884564</v>
      </c>
      <c r="E537" s="861"/>
      <c r="F537" s="62">
        <v>0.15</v>
      </c>
      <c r="G537" s="37">
        <v>20</v>
      </c>
      <c r="H537" s="62">
        <v>3</v>
      </c>
      <c r="I537" s="62">
        <v>3.6</v>
      </c>
      <c r="J537" s="37">
        <v>200</v>
      </c>
      <c r="K537" s="37" t="s">
        <v>834</v>
      </c>
      <c r="L537" s="37" t="s">
        <v>45</v>
      </c>
      <c r="M537" s="38" t="s">
        <v>833</v>
      </c>
      <c r="N537" s="38"/>
      <c r="O537" s="37">
        <v>60</v>
      </c>
      <c r="P537" s="11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863"/>
      <c r="R537" s="863"/>
      <c r="S537" s="863"/>
      <c r="T537" s="864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IFERROR(IF(Y537=0,"",ROUNDUP(Y537/H537,0)*0.00627),"")</f>
        <v/>
      </c>
      <c r="AA537" s="68" t="s">
        <v>45</v>
      </c>
      <c r="AB537" s="69" t="s">
        <v>45</v>
      </c>
      <c r="AC537" s="648" t="s">
        <v>863</v>
      </c>
      <c r="AG537" s="78"/>
      <c r="AJ537" s="84" t="s">
        <v>45</v>
      </c>
      <c r="AK537" s="84">
        <v>0</v>
      </c>
      <c r="BB537" s="649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x14ac:dyDescent="0.2">
      <c r="A538" s="868"/>
      <c r="B538" s="868"/>
      <c r="C538" s="868"/>
      <c r="D538" s="868"/>
      <c r="E538" s="868"/>
      <c r="F538" s="868"/>
      <c r="G538" s="868"/>
      <c r="H538" s="868"/>
      <c r="I538" s="868"/>
      <c r="J538" s="868"/>
      <c r="K538" s="868"/>
      <c r="L538" s="868"/>
      <c r="M538" s="868"/>
      <c r="N538" s="868"/>
      <c r="O538" s="869"/>
      <c r="P538" s="865" t="s">
        <v>40</v>
      </c>
      <c r="Q538" s="866"/>
      <c r="R538" s="866"/>
      <c r="S538" s="866"/>
      <c r="T538" s="866"/>
      <c r="U538" s="866"/>
      <c r="V538" s="867"/>
      <c r="W538" s="42" t="s">
        <v>39</v>
      </c>
      <c r="X538" s="43">
        <f>IFERROR(X537/H537,"0")</f>
        <v>0</v>
      </c>
      <c r="Y538" s="43">
        <f>IFERROR(Y537/H537,"0")</f>
        <v>0</v>
      </c>
      <c r="Z538" s="43">
        <f>IFERROR(IF(Z537="",0,Z537),"0")</f>
        <v>0</v>
      </c>
      <c r="AA538" s="67"/>
      <c r="AB538" s="67"/>
      <c r="AC538" s="67"/>
    </row>
    <row r="539" spans="1:68" x14ac:dyDescent="0.2">
      <c r="A539" s="868"/>
      <c r="B539" s="868"/>
      <c r="C539" s="868"/>
      <c r="D539" s="868"/>
      <c r="E539" s="868"/>
      <c r="F539" s="868"/>
      <c r="G539" s="868"/>
      <c r="H539" s="868"/>
      <c r="I539" s="868"/>
      <c r="J539" s="868"/>
      <c r="K539" s="868"/>
      <c r="L539" s="868"/>
      <c r="M539" s="868"/>
      <c r="N539" s="868"/>
      <c r="O539" s="869"/>
      <c r="P539" s="865" t="s">
        <v>40</v>
      </c>
      <c r="Q539" s="866"/>
      <c r="R539" s="866"/>
      <c r="S539" s="866"/>
      <c r="T539" s="866"/>
      <c r="U539" s="866"/>
      <c r="V539" s="867"/>
      <c r="W539" s="42" t="s">
        <v>0</v>
      </c>
      <c r="X539" s="43">
        <f>IFERROR(SUM(X537:X537),"0")</f>
        <v>0</v>
      </c>
      <c r="Y539" s="43">
        <f>IFERROR(SUM(Y537:Y537),"0")</f>
        <v>0</v>
      </c>
      <c r="Z539" s="42"/>
      <c r="AA539" s="67"/>
      <c r="AB539" s="67"/>
      <c r="AC539" s="67"/>
    </row>
    <row r="540" spans="1:68" ht="16.5" customHeight="1" x14ac:dyDescent="0.25">
      <c r="A540" s="859" t="s">
        <v>864</v>
      </c>
      <c r="B540" s="859"/>
      <c r="C540" s="859"/>
      <c r="D540" s="859"/>
      <c r="E540" s="859"/>
      <c r="F540" s="859"/>
      <c r="G540" s="859"/>
      <c r="H540" s="859"/>
      <c r="I540" s="859"/>
      <c r="J540" s="859"/>
      <c r="K540" s="859"/>
      <c r="L540" s="859"/>
      <c r="M540" s="859"/>
      <c r="N540" s="859"/>
      <c r="O540" s="859"/>
      <c r="P540" s="859"/>
      <c r="Q540" s="859"/>
      <c r="R540" s="859"/>
      <c r="S540" s="859"/>
      <c r="T540" s="859"/>
      <c r="U540" s="859"/>
      <c r="V540" s="859"/>
      <c r="W540" s="859"/>
      <c r="X540" s="859"/>
      <c r="Y540" s="859"/>
      <c r="Z540" s="859"/>
      <c r="AA540" s="65"/>
      <c r="AB540" s="65"/>
      <c r="AC540" s="79"/>
    </row>
    <row r="541" spans="1:68" ht="14.25" customHeight="1" x14ac:dyDescent="0.25">
      <c r="A541" s="860" t="s">
        <v>78</v>
      </c>
      <c r="B541" s="860"/>
      <c r="C541" s="860"/>
      <c r="D541" s="860"/>
      <c r="E541" s="860"/>
      <c r="F541" s="860"/>
      <c r="G541" s="860"/>
      <c r="H541" s="860"/>
      <c r="I541" s="860"/>
      <c r="J541" s="860"/>
      <c r="K541" s="860"/>
      <c r="L541" s="860"/>
      <c r="M541" s="860"/>
      <c r="N541" s="860"/>
      <c r="O541" s="860"/>
      <c r="P541" s="860"/>
      <c r="Q541" s="860"/>
      <c r="R541" s="860"/>
      <c r="S541" s="860"/>
      <c r="T541" s="860"/>
      <c r="U541" s="860"/>
      <c r="V541" s="860"/>
      <c r="W541" s="860"/>
      <c r="X541" s="860"/>
      <c r="Y541" s="860"/>
      <c r="Z541" s="860"/>
      <c r="AA541" s="66"/>
      <c r="AB541" s="66"/>
      <c r="AC541" s="80"/>
    </row>
    <row r="542" spans="1:68" ht="27" customHeight="1" x14ac:dyDescent="0.25">
      <c r="A542" s="63" t="s">
        <v>865</v>
      </c>
      <c r="B542" s="63" t="s">
        <v>866</v>
      </c>
      <c r="C542" s="36">
        <v>4301031294</v>
      </c>
      <c r="D542" s="861">
        <v>4680115885189</v>
      </c>
      <c r="E542" s="861"/>
      <c r="F542" s="62">
        <v>0.2</v>
      </c>
      <c r="G542" s="37">
        <v>6</v>
      </c>
      <c r="H542" s="62">
        <v>1.2</v>
      </c>
      <c r="I542" s="62">
        <v>1.3720000000000001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40</v>
      </c>
      <c r="P542" s="11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863"/>
      <c r="R542" s="863"/>
      <c r="S542" s="863"/>
      <c r="T542" s="864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867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868</v>
      </c>
      <c r="B543" s="63" t="s">
        <v>869</v>
      </c>
      <c r="C543" s="36">
        <v>4301031293</v>
      </c>
      <c r="D543" s="861">
        <v>4680115885172</v>
      </c>
      <c r="E543" s="861"/>
      <c r="F543" s="62">
        <v>0.2</v>
      </c>
      <c r="G543" s="37">
        <v>6</v>
      </c>
      <c r="H543" s="62">
        <v>1.2</v>
      </c>
      <c r="I543" s="62">
        <v>1.3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40</v>
      </c>
      <c r="P543" s="11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863"/>
      <c r="R543" s="863"/>
      <c r="S543" s="863"/>
      <c r="T543" s="864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867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870</v>
      </c>
      <c r="B544" s="63" t="s">
        <v>871</v>
      </c>
      <c r="C544" s="36">
        <v>4301031291</v>
      </c>
      <c r="D544" s="861">
        <v>4680115885110</v>
      </c>
      <c r="E544" s="861"/>
      <c r="F544" s="62">
        <v>0.2</v>
      </c>
      <c r="G544" s="37">
        <v>6</v>
      </c>
      <c r="H544" s="62">
        <v>1.2</v>
      </c>
      <c r="I544" s="62">
        <v>2.02</v>
      </c>
      <c r="J544" s="37">
        <v>234</v>
      </c>
      <c r="K544" s="37" t="s">
        <v>83</v>
      </c>
      <c r="L544" s="37" t="s">
        <v>45</v>
      </c>
      <c r="M544" s="38" t="s">
        <v>82</v>
      </c>
      <c r="N544" s="38"/>
      <c r="O544" s="37">
        <v>35</v>
      </c>
      <c r="P544" s="11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863"/>
      <c r="R544" s="863"/>
      <c r="S544" s="863"/>
      <c r="T544" s="864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872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873</v>
      </c>
      <c r="B545" s="63" t="s">
        <v>874</v>
      </c>
      <c r="C545" s="36">
        <v>4301031329</v>
      </c>
      <c r="D545" s="861">
        <v>4680115885219</v>
      </c>
      <c r="E545" s="861"/>
      <c r="F545" s="62">
        <v>0.28000000000000003</v>
      </c>
      <c r="G545" s="37">
        <v>6</v>
      </c>
      <c r="H545" s="62">
        <v>1.68</v>
      </c>
      <c r="I545" s="62">
        <v>2.5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35</v>
      </c>
      <c r="P545" s="115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863"/>
      <c r="R545" s="863"/>
      <c r="S545" s="863"/>
      <c r="T545" s="864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875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x14ac:dyDescent="0.2">
      <c r="A546" s="868"/>
      <c r="B546" s="868"/>
      <c r="C546" s="868"/>
      <c r="D546" s="868"/>
      <c r="E546" s="868"/>
      <c r="F546" s="868"/>
      <c r="G546" s="868"/>
      <c r="H546" s="868"/>
      <c r="I546" s="868"/>
      <c r="J546" s="868"/>
      <c r="K546" s="868"/>
      <c r="L546" s="868"/>
      <c r="M546" s="868"/>
      <c r="N546" s="868"/>
      <c r="O546" s="869"/>
      <c r="P546" s="865" t="s">
        <v>40</v>
      </c>
      <c r="Q546" s="866"/>
      <c r="R546" s="866"/>
      <c r="S546" s="866"/>
      <c r="T546" s="866"/>
      <c r="U546" s="866"/>
      <c r="V546" s="867"/>
      <c r="W546" s="42" t="s">
        <v>39</v>
      </c>
      <c r="X546" s="43">
        <f>IFERROR(X542/H542,"0")+IFERROR(X543/H543,"0")+IFERROR(X544/H544,"0")+IFERROR(X545/H545,"0")</f>
        <v>0</v>
      </c>
      <c r="Y546" s="43">
        <f>IFERROR(Y542/H542,"0")+IFERROR(Y543/H543,"0")+IFERROR(Y544/H544,"0")+IFERROR(Y545/H545,"0")</f>
        <v>0</v>
      </c>
      <c r="Z546" s="43">
        <f>IFERROR(IF(Z542="",0,Z542),"0")+IFERROR(IF(Z543="",0,Z543),"0")+IFERROR(IF(Z544="",0,Z544),"0")+IFERROR(IF(Z545="",0,Z545),"0")</f>
        <v>0</v>
      </c>
      <c r="AA546" s="67"/>
      <c r="AB546" s="67"/>
      <c r="AC546" s="67"/>
    </row>
    <row r="547" spans="1:68" x14ac:dyDescent="0.2">
      <c r="A547" s="868"/>
      <c r="B547" s="868"/>
      <c r="C547" s="868"/>
      <c r="D547" s="868"/>
      <c r="E547" s="868"/>
      <c r="F547" s="868"/>
      <c r="G547" s="868"/>
      <c r="H547" s="868"/>
      <c r="I547" s="868"/>
      <c r="J547" s="868"/>
      <c r="K547" s="868"/>
      <c r="L547" s="868"/>
      <c r="M547" s="868"/>
      <c r="N547" s="868"/>
      <c r="O547" s="869"/>
      <c r="P547" s="865" t="s">
        <v>40</v>
      </c>
      <c r="Q547" s="866"/>
      <c r="R547" s="866"/>
      <c r="S547" s="866"/>
      <c r="T547" s="866"/>
      <c r="U547" s="866"/>
      <c r="V547" s="867"/>
      <c r="W547" s="42" t="s">
        <v>0</v>
      </c>
      <c r="X547" s="43">
        <f>IFERROR(SUM(X542:X545),"0")</f>
        <v>0</v>
      </c>
      <c r="Y547" s="43">
        <f>IFERROR(SUM(Y542:Y545),"0")</f>
        <v>0</v>
      </c>
      <c r="Z547" s="42"/>
      <c r="AA547" s="67"/>
      <c r="AB547" s="67"/>
      <c r="AC547" s="67"/>
    </row>
    <row r="548" spans="1:68" ht="16.5" customHeight="1" x14ac:dyDescent="0.25">
      <c r="A548" s="859" t="s">
        <v>876</v>
      </c>
      <c r="B548" s="859"/>
      <c r="C548" s="859"/>
      <c r="D548" s="859"/>
      <c r="E548" s="859"/>
      <c r="F548" s="859"/>
      <c r="G548" s="859"/>
      <c r="H548" s="859"/>
      <c r="I548" s="859"/>
      <c r="J548" s="859"/>
      <c r="K548" s="859"/>
      <c r="L548" s="859"/>
      <c r="M548" s="859"/>
      <c r="N548" s="859"/>
      <c r="O548" s="859"/>
      <c r="P548" s="859"/>
      <c r="Q548" s="859"/>
      <c r="R548" s="859"/>
      <c r="S548" s="859"/>
      <c r="T548" s="859"/>
      <c r="U548" s="859"/>
      <c r="V548" s="859"/>
      <c r="W548" s="859"/>
      <c r="X548" s="859"/>
      <c r="Y548" s="859"/>
      <c r="Z548" s="859"/>
      <c r="AA548" s="65"/>
      <c r="AB548" s="65"/>
      <c r="AC548" s="79"/>
    </row>
    <row r="549" spans="1:68" ht="14.25" customHeight="1" x14ac:dyDescent="0.25">
      <c r="A549" s="860" t="s">
        <v>78</v>
      </c>
      <c r="B549" s="860"/>
      <c r="C549" s="860"/>
      <c r="D549" s="860"/>
      <c r="E549" s="860"/>
      <c r="F549" s="860"/>
      <c r="G549" s="860"/>
      <c r="H549" s="860"/>
      <c r="I549" s="860"/>
      <c r="J549" s="860"/>
      <c r="K549" s="860"/>
      <c r="L549" s="860"/>
      <c r="M549" s="860"/>
      <c r="N549" s="860"/>
      <c r="O549" s="860"/>
      <c r="P549" s="860"/>
      <c r="Q549" s="860"/>
      <c r="R549" s="860"/>
      <c r="S549" s="860"/>
      <c r="T549" s="860"/>
      <c r="U549" s="860"/>
      <c r="V549" s="860"/>
      <c r="W549" s="860"/>
      <c r="X549" s="860"/>
      <c r="Y549" s="860"/>
      <c r="Z549" s="860"/>
      <c r="AA549" s="66"/>
      <c r="AB549" s="66"/>
      <c r="AC549" s="80"/>
    </row>
    <row r="550" spans="1:68" ht="27" customHeight="1" x14ac:dyDescent="0.25">
      <c r="A550" s="63" t="s">
        <v>877</v>
      </c>
      <c r="B550" s="63" t="s">
        <v>878</v>
      </c>
      <c r="C550" s="36">
        <v>4301031261</v>
      </c>
      <c r="D550" s="861">
        <v>4680115885103</v>
      </c>
      <c r="E550" s="861"/>
      <c r="F550" s="62">
        <v>0.27</v>
      </c>
      <c r="G550" s="37">
        <v>6</v>
      </c>
      <c r="H550" s="62">
        <v>1.62</v>
      </c>
      <c r="I550" s="62">
        <v>1.82</v>
      </c>
      <c r="J550" s="37">
        <v>156</v>
      </c>
      <c r="K550" s="37" t="s">
        <v>89</v>
      </c>
      <c r="L550" s="37" t="s">
        <v>45</v>
      </c>
      <c r="M550" s="38" t="s">
        <v>82</v>
      </c>
      <c r="N550" s="38"/>
      <c r="O550" s="37">
        <v>40</v>
      </c>
      <c r="P550" s="11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863"/>
      <c r="R550" s="863"/>
      <c r="S550" s="863"/>
      <c r="T550" s="864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IFERROR(IF(Y550=0,"",ROUNDUP(Y550/H550,0)*0.00753),"")</f>
        <v/>
      </c>
      <c r="AA550" s="68" t="s">
        <v>45</v>
      </c>
      <c r="AB550" s="69" t="s">
        <v>45</v>
      </c>
      <c r="AC550" s="658" t="s">
        <v>879</v>
      </c>
      <c r="AG550" s="78"/>
      <c r="AJ550" s="84" t="s">
        <v>45</v>
      </c>
      <c r="AK550" s="84">
        <v>0</v>
      </c>
      <c r="BB550" s="659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868"/>
      <c r="B551" s="868"/>
      <c r="C551" s="868"/>
      <c r="D551" s="868"/>
      <c r="E551" s="868"/>
      <c r="F551" s="868"/>
      <c r="G551" s="868"/>
      <c r="H551" s="868"/>
      <c r="I551" s="868"/>
      <c r="J551" s="868"/>
      <c r="K551" s="868"/>
      <c r="L551" s="868"/>
      <c r="M551" s="868"/>
      <c r="N551" s="868"/>
      <c r="O551" s="869"/>
      <c r="P551" s="865" t="s">
        <v>40</v>
      </c>
      <c r="Q551" s="866"/>
      <c r="R551" s="866"/>
      <c r="S551" s="866"/>
      <c r="T551" s="866"/>
      <c r="U551" s="866"/>
      <c r="V551" s="867"/>
      <c r="W551" s="42" t="s">
        <v>39</v>
      </c>
      <c r="X551" s="43">
        <f>IFERROR(X550/H550,"0")</f>
        <v>0</v>
      </c>
      <c r="Y551" s="43">
        <f>IFERROR(Y550/H550,"0")</f>
        <v>0</v>
      </c>
      <c r="Z551" s="43">
        <f>IFERROR(IF(Z550="",0,Z550),"0")</f>
        <v>0</v>
      </c>
      <c r="AA551" s="67"/>
      <c r="AB551" s="67"/>
      <c r="AC551" s="67"/>
    </row>
    <row r="552" spans="1:68" x14ac:dyDescent="0.2">
      <c r="A552" s="868"/>
      <c r="B552" s="868"/>
      <c r="C552" s="868"/>
      <c r="D552" s="868"/>
      <c r="E552" s="868"/>
      <c r="F552" s="868"/>
      <c r="G552" s="868"/>
      <c r="H552" s="868"/>
      <c r="I552" s="868"/>
      <c r="J552" s="868"/>
      <c r="K552" s="868"/>
      <c r="L552" s="868"/>
      <c r="M552" s="868"/>
      <c r="N552" s="868"/>
      <c r="O552" s="869"/>
      <c r="P552" s="865" t="s">
        <v>40</v>
      </c>
      <c r="Q552" s="866"/>
      <c r="R552" s="866"/>
      <c r="S552" s="866"/>
      <c r="T552" s="866"/>
      <c r="U552" s="866"/>
      <c r="V552" s="867"/>
      <c r="W552" s="42" t="s">
        <v>0</v>
      </c>
      <c r="X552" s="43">
        <f>IFERROR(SUM(X550:X550),"0")</f>
        <v>0</v>
      </c>
      <c r="Y552" s="43">
        <f>IFERROR(SUM(Y550:Y550),"0")</f>
        <v>0</v>
      </c>
      <c r="Z552" s="42"/>
      <c r="AA552" s="67"/>
      <c r="AB552" s="67"/>
      <c r="AC552" s="67"/>
    </row>
    <row r="553" spans="1:68" ht="27.75" customHeight="1" x14ac:dyDescent="0.2">
      <c r="A553" s="858" t="s">
        <v>880</v>
      </c>
      <c r="B553" s="858"/>
      <c r="C553" s="858"/>
      <c r="D553" s="858"/>
      <c r="E553" s="858"/>
      <c r="F553" s="858"/>
      <c r="G553" s="858"/>
      <c r="H553" s="858"/>
      <c r="I553" s="858"/>
      <c r="J553" s="858"/>
      <c r="K553" s="858"/>
      <c r="L553" s="858"/>
      <c r="M553" s="858"/>
      <c r="N553" s="858"/>
      <c r="O553" s="858"/>
      <c r="P553" s="858"/>
      <c r="Q553" s="858"/>
      <c r="R553" s="858"/>
      <c r="S553" s="858"/>
      <c r="T553" s="858"/>
      <c r="U553" s="858"/>
      <c r="V553" s="858"/>
      <c r="W553" s="858"/>
      <c r="X553" s="858"/>
      <c r="Y553" s="858"/>
      <c r="Z553" s="858"/>
      <c r="AA553" s="54"/>
      <c r="AB553" s="54"/>
      <c r="AC553" s="54"/>
    </row>
    <row r="554" spans="1:68" ht="16.5" customHeight="1" x14ac:dyDescent="0.25">
      <c r="A554" s="859" t="s">
        <v>880</v>
      </c>
      <c r="B554" s="859"/>
      <c r="C554" s="859"/>
      <c r="D554" s="859"/>
      <c r="E554" s="859"/>
      <c r="F554" s="859"/>
      <c r="G554" s="859"/>
      <c r="H554" s="859"/>
      <c r="I554" s="859"/>
      <c r="J554" s="859"/>
      <c r="K554" s="859"/>
      <c r="L554" s="859"/>
      <c r="M554" s="859"/>
      <c r="N554" s="859"/>
      <c r="O554" s="859"/>
      <c r="P554" s="859"/>
      <c r="Q554" s="859"/>
      <c r="R554" s="859"/>
      <c r="S554" s="859"/>
      <c r="T554" s="859"/>
      <c r="U554" s="859"/>
      <c r="V554" s="859"/>
      <c r="W554" s="859"/>
      <c r="X554" s="859"/>
      <c r="Y554" s="859"/>
      <c r="Z554" s="859"/>
      <c r="AA554" s="65"/>
      <c r="AB554" s="65"/>
      <c r="AC554" s="79"/>
    </row>
    <row r="555" spans="1:68" ht="14.25" customHeight="1" x14ac:dyDescent="0.25">
      <c r="A555" s="860" t="s">
        <v>129</v>
      </c>
      <c r="B555" s="860"/>
      <c r="C555" s="860"/>
      <c r="D555" s="860"/>
      <c r="E555" s="860"/>
      <c r="F555" s="860"/>
      <c r="G555" s="860"/>
      <c r="H555" s="860"/>
      <c r="I555" s="860"/>
      <c r="J555" s="860"/>
      <c r="K555" s="860"/>
      <c r="L555" s="860"/>
      <c r="M555" s="860"/>
      <c r="N555" s="860"/>
      <c r="O555" s="860"/>
      <c r="P555" s="860"/>
      <c r="Q555" s="860"/>
      <c r="R555" s="860"/>
      <c r="S555" s="860"/>
      <c r="T555" s="860"/>
      <c r="U555" s="860"/>
      <c r="V555" s="860"/>
      <c r="W555" s="860"/>
      <c r="X555" s="860"/>
      <c r="Y555" s="860"/>
      <c r="Z555" s="860"/>
      <c r="AA555" s="66"/>
      <c r="AB555" s="66"/>
      <c r="AC555" s="80"/>
    </row>
    <row r="556" spans="1:68" ht="27" customHeight="1" x14ac:dyDescent="0.25">
      <c r="A556" s="63" t="s">
        <v>881</v>
      </c>
      <c r="B556" s="63" t="s">
        <v>882</v>
      </c>
      <c r="C556" s="36">
        <v>4301011795</v>
      </c>
      <c r="D556" s="861">
        <v>4607091389067</v>
      </c>
      <c r="E556" s="861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134</v>
      </c>
      <c r="L556" s="37" t="s">
        <v>45</v>
      </c>
      <c r="M556" s="38" t="s">
        <v>133</v>
      </c>
      <c r="N556" s="38"/>
      <c r="O556" s="37">
        <v>60</v>
      </c>
      <c r="P556" s="11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863"/>
      <c r="R556" s="863"/>
      <c r="S556" s="863"/>
      <c r="T556" s="86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ref="Y556:Y566" si="103">IFERROR(IF(X556="",0,CEILING((X556/$H556),1)*$H556),"")</f>
        <v>0</v>
      </c>
      <c r="Z556" s="41" t="str">
        <f t="shared" ref="Z556:Z561" si="104">IFERROR(IF(Y556=0,"",ROUNDUP(Y556/H556,0)*0.01196),"")</f>
        <v/>
      </c>
      <c r="AA556" s="68" t="s">
        <v>45</v>
      </c>
      <c r="AB556" s="69" t="s">
        <v>45</v>
      </c>
      <c r="AC556" s="660" t="s">
        <v>136</v>
      </c>
      <c r="AG556" s="78"/>
      <c r="AJ556" s="84" t="s">
        <v>45</v>
      </c>
      <c r="AK556" s="84">
        <v>0</v>
      </c>
      <c r="BB556" s="661" t="s">
        <v>66</v>
      </c>
      <c r="BM556" s="78">
        <f t="shared" ref="BM556:BM566" si="105">IFERROR(X556*I556/H556,"0")</f>
        <v>0</v>
      </c>
      <c r="BN556" s="78">
        <f t="shared" ref="BN556:BN566" si="106">IFERROR(Y556*I556/H556,"0")</f>
        <v>0</v>
      </c>
      <c r="BO556" s="78">
        <f t="shared" ref="BO556:BO566" si="107">IFERROR(1/J556*(X556/H556),"0")</f>
        <v>0</v>
      </c>
      <c r="BP556" s="78">
        <f t="shared" ref="BP556:BP566" si="108">IFERROR(1/J556*(Y556/H556),"0")</f>
        <v>0</v>
      </c>
    </row>
    <row r="557" spans="1:68" ht="27" customHeight="1" x14ac:dyDescent="0.25">
      <c r="A557" s="63" t="s">
        <v>883</v>
      </c>
      <c r="B557" s="63" t="s">
        <v>884</v>
      </c>
      <c r="C557" s="36">
        <v>4301011961</v>
      </c>
      <c r="D557" s="861">
        <v>4680115885271</v>
      </c>
      <c r="E557" s="861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134</v>
      </c>
      <c r="L557" s="37" t="s">
        <v>45</v>
      </c>
      <c r="M557" s="38" t="s">
        <v>133</v>
      </c>
      <c r="N557" s="38"/>
      <c r="O557" s="37">
        <v>60</v>
      </c>
      <c r="P557" s="11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863"/>
      <c r="R557" s="863"/>
      <c r="S557" s="863"/>
      <c r="T557" s="86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 t="shared" si="104"/>
        <v/>
      </c>
      <c r="AA557" s="68" t="s">
        <v>45</v>
      </c>
      <c r="AB557" s="69" t="s">
        <v>45</v>
      </c>
      <c r="AC557" s="662" t="s">
        <v>885</v>
      </c>
      <c r="AG557" s="78"/>
      <c r="AJ557" s="84" t="s">
        <v>45</v>
      </c>
      <c r="AK557" s="84">
        <v>0</v>
      </c>
      <c r="BB557" s="663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16.5" customHeight="1" x14ac:dyDescent="0.25">
      <c r="A558" s="63" t="s">
        <v>886</v>
      </c>
      <c r="B558" s="63" t="s">
        <v>887</v>
      </c>
      <c r="C558" s="36">
        <v>4301011774</v>
      </c>
      <c r="D558" s="861">
        <v>4680115884502</v>
      </c>
      <c r="E558" s="861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134</v>
      </c>
      <c r="L558" s="37" t="s">
        <v>45</v>
      </c>
      <c r="M558" s="38" t="s">
        <v>133</v>
      </c>
      <c r="N558" s="38"/>
      <c r="O558" s="37">
        <v>60</v>
      </c>
      <c r="P558" s="11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863"/>
      <c r="R558" s="863"/>
      <c r="S558" s="863"/>
      <c r="T558" s="864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 t="shared" si="104"/>
        <v/>
      </c>
      <c r="AA558" s="68" t="s">
        <v>45</v>
      </c>
      <c r="AB558" s="69" t="s">
        <v>45</v>
      </c>
      <c r="AC558" s="664" t="s">
        <v>888</v>
      </c>
      <c r="AG558" s="78"/>
      <c r="AJ558" s="84" t="s">
        <v>45</v>
      </c>
      <c r="AK558" s="84">
        <v>0</v>
      </c>
      <c r="BB558" s="665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27" customHeight="1" x14ac:dyDescent="0.25">
      <c r="A559" s="63" t="s">
        <v>889</v>
      </c>
      <c r="B559" s="63" t="s">
        <v>890</v>
      </c>
      <c r="C559" s="36">
        <v>4301011771</v>
      </c>
      <c r="D559" s="861">
        <v>4607091389104</v>
      </c>
      <c r="E559" s="861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134</v>
      </c>
      <c r="L559" s="37" t="s">
        <v>45</v>
      </c>
      <c r="M559" s="38" t="s">
        <v>133</v>
      </c>
      <c r="N559" s="38"/>
      <c r="O559" s="37">
        <v>60</v>
      </c>
      <c r="P559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863"/>
      <c r="R559" s="863"/>
      <c r="S559" s="863"/>
      <c r="T559" s="86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 t="shared" si="104"/>
        <v/>
      </c>
      <c r="AA559" s="68" t="s">
        <v>45</v>
      </c>
      <c r="AB559" s="69" t="s">
        <v>45</v>
      </c>
      <c r="AC559" s="666" t="s">
        <v>891</v>
      </c>
      <c r="AG559" s="78"/>
      <c r="AJ559" s="84" t="s">
        <v>45</v>
      </c>
      <c r="AK559" s="84">
        <v>0</v>
      </c>
      <c r="BB559" s="667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16.5" customHeight="1" x14ac:dyDescent="0.25">
      <c r="A560" s="63" t="s">
        <v>892</v>
      </c>
      <c r="B560" s="63" t="s">
        <v>893</v>
      </c>
      <c r="C560" s="36">
        <v>4301011799</v>
      </c>
      <c r="D560" s="861">
        <v>4680115884519</v>
      </c>
      <c r="E560" s="861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134</v>
      </c>
      <c r="L560" s="37" t="s">
        <v>45</v>
      </c>
      <c r="M560" s="38" t="s">
        <v>88</v>
      </c>
      <c r="N560" s="38"/>
      <c r="O560" s="37">
        <v>60</v>
      </c>
      <c r="P560" s="11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863"/>
      <c r="R560" s="863"/>
      <c r="S560" s="863"/>
      <c r="T560" s="864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 t="shared" si="104"/>
        <v/>
      </c>
      <c r="AA560" s="68" t="s">
        <v>45</v>
      </c>
      <c r="AB560" s="69" t="s">
        <v>45</v>
      </c>
      <c r="AC560" s="668" t="s">
        <v>894</v>
      </c>
      <c r="AG560" s="78"/>
      <c r="AJ560" s="84" t="s">
        <v>45</v>
      </c>
      <c r="AK560" s="84">
        <v>0</v>
      </c>
      <c r="BB560" s="669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895</v>
      </c>
      <c r="B561" s="63" t="s">
        <v>896</v>
      </c>
      <c r="C561" s="36">
        <v>4301011376</v>
      </c>
      <c r="D561" s="861">
        <v>4680115885226</v>
      </c>
      <c r="E561" s="861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134</v>
      </c>
      <c r="L561" s="37" t="s">
        <v>45</v>
      </c>
      <c r="M561" s="38" t="s">
        <v>88</v>
      </c>
      <c r="N561" s="38"/>
      <c r="O561" s="37">
        <v>60</v>
      </c>
      <c r="P561" s="11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863"/>
      <c r="R561" s="863"/>
      <c r="S561" s="863"/>
      <c r="T561" s="864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 t="shared" si="104"/>
        <v/>
      </c>
      <c r="AA561" s="68" t="s">
        <v>45</v>
      </c>
      <c r="AB561" s="69" t="s">
        <v>45</v>
      </c>
      <c r="AC561" s="670" t="s">
        <v>897</v>
      </c>
      <c r="AG561" s="78"/>
      <c r="AJ561" s="84" t="s">
        <v>45</v>
      </c>
      <c r="AK561" s="84">
        <v>0</v>
      </c>
      <c r="BB561" s="671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898</v>
      </c>
      <c r="B562" s="63" t="s">
        <v>899</v>
      </c>
      <c r="C562" s="36">
        <v>4301011778</v>
      </c>
      <c r="D562" s="861">
        <v>4680115880603</v>
      </c>
      <c r="E562" s="861"/>
      <c r="F562" s="62">
        <v>0.6</v>
      </c>
      <c r="G562" s="37">
        <v>6</v>
      </c>
      <c r="H562" s="62">
        <v>3.6</v>
      </c>
      <c r="I562" s="62">
        <v>3.81</v>
      </c>
      <c r="J562" s="37">
        <v>132</v>
      </c>
      <c r="K562" s="37" t="s">
        <v>89</v>
      </c>
      <c r="L562" s="37" t="s">
        <v>45</v>
      </c>
      <c r="M562" s="38" t="s">
        <v>133</v>
      </c>
      <c r="N562" s="38"/>
      <c r="O562" s="37">
        <v>60</v>
      </c>
      <c r="P562" s="11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863"/>
      <c r="R562" s="863"/>
      <c r="S562" s="863"/>
      <c r="T562" s="864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3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2" t="s">
        <v>136</v>
      </c>
      <c r="AG562" s="78"/>
      <c r="AJ562" s="84" t="s">
        <v>45</v>
      </c>
      <c r="AK562" s="84">
        <v>0</v>
      </c>
      <c r="BB562" s="673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898</v>
      </c>
      <c r="B563" s="63" t="s">
        <v>900</v>
      </c>
      <c r="C563" s="36">
        <v>4301012035</v>
      </c>
      <c r="D563" s="861">
        <v>4680115880603</v>
      </c>
      <c r="E563" s="861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89</v>
      </c>
      <c r="L563" s="37" t="s">
        <v>45</v>
      </c>
      <c r="M563" s="38" t="s">
        <v>133</v>
      </c>
      <c r="N563" s="38"/>
      <c r="O563" s="37">
        <v>60</v>
      </c>
      <c r="P563" s="116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863"/>
      <c r="R563" s="863"/>
      <c r="S563" s="863"/>
      <c r="T563" s="864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3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4" t="s">
        <v>136</v>
      </c>
      <c r="AG563" s="78"/>
      <c r="AJ563" s="84" t="s">
        <v>45</v>
      </c>
      <c r="AK563" s="84">
        <v>0</v>
      </c>
      <c r="BB563" s="675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901</v>
      </c>
      <c r="B564" s="63" t="s">
        <v>902</v>
      </c>
      <c r="C564" s="36">
        <v>4301012036</v>
      </c>
      <c r="D564" s="861">
        <v>4680115882782</v>
      </c>
      <c r="E564" s="861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89</v>
      </c>
      <c r="L564" s="37" t="s">
        <v>45</v>
      </c>
      <c r="M564" s="38" t="s">
        <v>133</v>
      </c>
      <c r="N564" s="38"/>
      <c r="O564" s="37">
        <v>60</v>
      </c>
      <c r="P564" s="11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863"/>
      <c r="R564" s="863"/>
      <c r="S564" s="863"/>
      <c r="T564" s="864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3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885</v>
      </c>
      <c r="AG564" s="78"/>
      <c r="AJ564" s="84" t="s">
        <v>45</v>
      </c>
      <c r="AK564" s="84">
        <v>0</v>
      </c>
      <c r="BB564" s="677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customHeight="1" x14ac:dyDescent="0.25">
      <c r="A565" s="63" t="s">
        <v>903</v>
      </c>
      <c r="B565" s="63" t="s">
        <v>904</v>
      </c>
      <c r="C565" s="36">
        <v>4301011784</v>
      </c>
      <c r="D565" s="861">
        <v>4607091389982</v>
      </c>
      <c r="E565" s="861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89</v>
      </c>
      <c r="L565" s="37" t="s">
        <v>45</v>
      </c>
      <c r="M565" s="38" t="s">
        <v>133</v>
      </c>
      <c r="N565" s="38"/>
      <c r="O565" s="37">
        <v>60</v>
      </c>
      <c r="P565" s="11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63"/>
      <c r="R565" s="863"/>
      <c r="S565" s="863"/>
      <c r="T565" s="86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3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8" t="s">
        <v>891</v>
      </c>
      <c r="AG565" s="78"/>
      <c r="AJ565" s="84" t="s">
        <v>45</v>
      </c>
      <c r="AK565" s="84">
        <v>0</v>
      </c>
      <c r="BB565" s="679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ht="27" customHeight="1" x14ac:dyDescent="0.25">
      <c r="A566" s="63" t="s">
        <v>903</v>
      </c>
      <c r="B566" s="63" t="s">
        <v>905</v>
      </c>
      <c r="C566" s="36">
        <v>4301012034</v>
      </c>
      <c r="D566" s="861">
        <v>4607091389982</v>
      </c>
      <c r="E566" s="861"/>
      <c r="F566" s="62">
        <v>0.6</v>
      </c>
      <c r="G566" s="37">
        <v>8</v>
      </c>
      <c r="H566" s="62">
        <v>4.8</v>
      </c>
      <c r="I566" s="62">
        <v>6.96</v>
      </c>
      <c r="J566" s="37">
        <v>120</v>
      </c>
      <c r="K566" s="37" t="s">
        <v>89</v>
      </c>
      <c r="L566" s="37" t="s">
        <v>45</v>
      </c>
      <c r="M566" s="38" t="s">
        <v>133</v>
      </c>
      <c r="N566" s="38"/>
      <c r="O566" s="37">
        <v>60</v>
      </c>
      <c r="P566" s="11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63"/>
      <c r="R566" s="863"/>
      <c r="S566" s="863"/>
      <c r="T566" s="86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3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0" t="s">
        <v>891</v>
      </c>
      <c r="AG566" s="78"/>
      <c r="AJ566" s="84" t="s">
        <v>45</v>
      </c>
      <c r="AK566" s="84">
        <v>0</v>
      </c>
      <c r="BB566" s="681" t="s">
        <v>66</v>
      </c>
      <c r="BM566" s="78">
        <f t="shared" si="105"/>
        <v>0</v>
      </c>
      <c r="BN566" s="78">
        <f t="shared" si="106"/>
        <v>0</v>
      </c>
      <c r="BO566" s="78">
        <f t="shared" si="107"/>
        <v>0</v>
      </c>
      <c r="BP566" s="78">
        <f t="shared" si="108"/>
        <v>0</v>
      </c>
    </row>
    <row r="567" spans="1:68" x14ac:dyDescent="0.2">
      <c r="A567" s="868"/>
      <c r="B567" s="868"/>
      <c r="C567" s="868"/>
      <c r="D567" s="868"/>
      <c r="E567" s="868"/>
      <c r="F567" s="868"/>
      <c r="G567" s="868"/>
      <c r="H567" s="868"/>
      <c r="I567" s="868"/>
      <c r="J567" s="868"/>
      <c r="K567" s="868"/>
      <c r="L567" s="868"/>
      <c r="M567" s="868"/>
      <c r="N567" s="868"/>
      <c r="O567" s="869"/>
      <c r="P567" s="865" t="s">
        <v>40</v>
      </c>
      <c r="Q567" s="866"/>
      <c r="R567" s="866"/>
      <c r="S567" s="866"/>
      <c r="T567" s="866"/>
      <c r="U567" s="866"/>
      <c r="V567" s="867"/>
      <c r="W567" s="42" t="s">
        <v>39</v>
      </c>
      <c r="X567" s="4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x14ac:dyDescent="0.2">
      <c r="A568" s="868"/>
      <c r="B568" s="868"/>
      <c r="C568" s="868"/>
      <c r="D568" s="868"/>
      <c r="E568" s="868"/>
      <c r="F568" s="868"/>
      <c r="G568" s="868"/>
      <c r="H568" s="868"/>
      <c r="I568" s="868"/>
      <c r="J568" s="868"/>
      <c r="K568" s="868"/>
      <c r="L568" s="868"/>
      <c r="M568" s="868"/>
      <c r="N568" s="868"/>
      <c r="O568" s="869"/>
      <c r="P568" s="865" t="s">
        <v>40</v>
      </c>
      <c r="Q568" s="866"/>
      <c r="R568" s="866"/>
      <c r="S568" s="866"/>
      <c r="T568" s="866"/>
      <c r="U568" s="866"/>
      <c r="V568" s="867"/>
      <c r="W568" s="42" t="s">
        <v>0</v>
      </c>
      <c r="X568" s="43">
        <f>IFERROR(SUM(X556:X566),"0")</f>
        <v>0</v>
      </c>
      <c r="Y568" s="43">
        <f>IFERROR(SUM(Y556:Y566),"0")</f>
        <v>0</v>
      </c>
      <c r="Z568" s="42"/>
      <c r="AA568" s="67"/>
      <c r="AB568" s="67"/>
      <c r="AC568" s="67"/>
    </row>
    <row r="569" spans="1:68" ht="14.25" customHeight="1" x14ac:dyDescent="0.25">
      <c r="A569" s="860" t="s">
        <v>184</v>
      </c>
      <c r="B569" s="860"/>
      <c r="C569" s="860"/>
      <c r="D569" s="860"/>
      <c r="E569" s="860"/>
      <c r="F569" s="860"/>
      <c r="G569" s="860"/>
      <c r="H569" s="860"/>
      <c r="I569" s="860"/>
      <c r="J569" s="860"/>
      <c r="K569" s="860"/>
      <c r="L569" s="860"/>
      <c r="M569" s="860"/>
      <c r="N569" s="860"/>
      <c r="O569" s="860"/>
      <c r="P569" s="860"/>
      <c r="Q569" s="860"/>
      <c r="R569" s="860"/>
      <c r="S569" s="860"/>
      <c r="T569" s="860"/>
      <c r="U569" s="860"/>
      <c r="V569" s="860"/>
      <c r="W569" s="860"/>
      <c r="X569" s="860"/>
      <c r="Y569" s="860"/>
      <c r="Z569" s="860"/>
      <c r="AA569" s="66"/>
      <c r="AB569" s="66"/>
      <c r="AC569" s="80"/>
    </row>
    <row r="570" spans="1:68" ht="16.5" customHeight="1" x14ac:dyDescent="0.25">
      <c r="A570" s="63" t="s">
        <v>906</v>
      </c>
      <c r="B570" s="63" t="s">
        <v>907</v>
      </c>
      <c r="C570" s="36">
        <v>4301020222</v>
      </c>
      <c r="D570" s="861">
        <v>4607091388930</v>
      </c>
      <c r="E570" s="861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134</v>
      </c>
      <c r="L570" s="37" t="s">
        <v>45</v>
      </c>
      <c r="M570" s="38" t="s">
        <v>133</v>
      </c>
      <c r="N570" s="38"/>
      <c r="O570" s="37">
        <v>55</v>
      </c>
      <c r="P570" s="11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63"/>
      <c r="R570" s="863"/>
      <c r="S570" s="863"/>
      <c r="T570" s="864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908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909</v>
      </c>
      <c r="B571" s="63" t="s">
        <v>910</v>
      </c>
      <c r="C571" s="36">
        <v>4301020206</v>
      </c>
      <c r="D571" s="861">
        <v>4680115880054</v>
      </c>
      <c r="E571" s="861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89</v>
      </c>
      <c r="L571" s="37" t="s">
        <v>45</v>
      </c>
      <c r="M571" s="38" t="s">
        <v>133</v>
      </c>
      <c r="N571" s="38"/>
      <c r="O571" s="37">
        <v>55</v>
      </c>
      <c r="P571" s="11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63"/>
      <c r="R571" s="863"/>
      <c r="S571" s="863"/>
      <c r="T571" s="864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908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909</v>
      </c>
      <c r="B572" s="63" t="s">
        <v>911</v>
      </c>
      <c r="C572" s="36">
        <v>4301020364</v>
      </c>
      <c r="D572" s="861">
        <v>4680115880054</v>
      </c>
      <c r="E572" s="861"/>
      <c r="F572" s="62">
        <v>0.6</v>
      </c>
      <c r="G572" s="37">
        <v>8</v>
      </c>
      <c r="H572" s="62">
        <v>4.8</v>
      </c>
      <c r="I572" s="62">
        <v>6.96</v>
      </c>
      <c r="J572" s="37">
        <v>120</v>
      </c>
      <c r="K572" s="37" t="s">
        <v>89</v>
      </c>
      <c r="L572" s="37" t="s">
        <v>45</v>
      </c>
      <c r="M572" s="38" t="s">
        <v>133</v>
      </c>
      <c r="N572" s="38"/>
      <c r="O572" s="37">
        <v>55</v>
      </c>
      <c r="P572" s="116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63"/>
      <c r="R572" s="863"/>
      <c r="S572" s="863"/>
      <c r="T572" s="864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6" t="s">
        <v>908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868"/>
      <c r="B573" s="868"/>
      <c r="C573" s="868"/>
      <c r="D573" s="868"/>
      <c r="E573" s="868"/>
      <c r="F573" s="868"/>
      <c r="G573" s="868"/>
      <c r="H573" s="868"/>
      <c r="I573" s="868"/>
      <c r="J573" s="868"/>
      <c r="K573" s="868"/>
      <c r="L573" s="868"/>
      <c r="M573" s="868"/>
      <c r="N573" s="868"/>
      <c r="O573" s="869"/>
      <c r="P573" s="865" t="s">
        <v>40</v>
      </c>
      <c r="Q573" s="866"/>
      <c r="R573" s="866"/>
      <c r="S573" s="866"/>
      <c r="T573" s="866"/>
      <c r="U573" s="866"/>
      <c r="V573" s="867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868"/>
      <c r="B574" s="868"/>
      <c r="C574" s="868"/>
      <c r="D574" s="868"/>
      <c r="E574" s="868"/>
      <c r="F574" s="868"/>
      <c r="G574" s="868"/>
      <c r="H574" s="868"/>
      <c r="I574" s="868"/>
      <c r="J574" s="868"/>
      <c r="K574" s="868"/>
      <c r="L574" s="868"/>
      <c r="M574" s="868"/>
      <c r="N574" s="868"/>
      <c r="O574" s="869"/>
      <c r="P574" s="865" t="s">
        <v>40</v>
      </c>
      <c r="Q574" s="866"/>
      <c r="R574" s="866"/>
      <c r="S574" s="866"/>
      <c r="T574" s="866"/>
      <c r="U574" s="866"/>
      <c r="V574" s="867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customHeight="1" x14ac:dyDescent="0.25">
      <c r="A575" s="860" t="s">
        <v>78</v>
      </c>
      <c r="B575" s="860"/>
      <c r="C575" s="860"/>
      <c r="D575" s="860"/>
      <c r="E575" s="860"/>
      <c r="F575" s="860"/>
      <c r="G575" s="860"/>
      <c r="H575" s="860"/>
      <c r="I575" s="860"/>
      <c r="J575" s="860"/>
      <c r="K575" s="860"/>
      <c r="L575" s="860"/>
      <c r="M575" s="860"/>
      <c r="N575" s="860"/>
      <c r="O575" s="860"/>
      <c r="P575" s="860"/>
      <c r="Q575" s="860"/>
      <c r="R575" s="860"/>
      <c r="S575" s="860"/>
      <c r="T575" s="860"/>
      <c r="U575" s="860"/>
      <c r="V575" s="860"/>
      <c r="W575" s="860"/>
      <c r="X575" s="860"/>
      <c r="Y575" s="860"/>
      <c r="Z575" s="860"/>
      <c r="AA575" s="66"/>
      <c r="AB575" s="66"/>
      <c r="AC575" s="80"/>
    </row>
    <row r="576" spans="1:68" ht="27" customHeight="1" x14ac:dyDescent="0.25">
      <c r="A576" s="63" t="s">
        <v>912</v>
      </c>
      <c r="B576" s="63" t="s">
        <v>913</v>
      </c>
      <c r="C576" s="36">
        <v>4301031252</v>
      </c>
      <c r="D576" s="861">
        <v>4680115883116</v>
      </c>
      <c r="E576" s="861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134</v>
      </c>
      <c r="L576" s="37" t="s">
        <v>45</v>
      </c>
      <c r="M576" s="38" t="s">
        <v>133</v>
      </c>
      <c r="N576" s="38"/>
      <c r="O576" s="37">
        <v>60</v>
      </c>
      <c r="P576" s="11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863"/>
      <c r="R576" s="863"/>
      <c r="S576" s="863"/>
      <c r="T576" s="864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4" si="109"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914</v>
      </c>
      <c r="AG576" s="78"/>
      <c r="AJ576" s="84" t="s">
        <v>45</v>
      </c>
      <c r="AK576" s="84">
        <v>0</v>
      </c>
      <c r="BB576" s="689" t="s">
        <v>66</v>
      </c>
      <c r="BM576" s="78">
        <f t="shared" ref="BM576:BM584" si="110">IFERROR(X576*I576/H576,"0")</f>
        <v>0</v>
      </c>
      <c r="BN576" s="78">
        <f t="shared" ref="BN576:BN584" si="111">IFERROR(Y576*I576/H576,"0")</f>
        <v>0</v>
      </c>
      <c r="BO576" s="78">
        <f t="shared" ref="BO576:BO584" si="112">IFERROR(1/J576*(X576/H576),"0")</f>
        <v>0</v>
      </c>
      <c r="BP576" s="78">
        <f t="shared" ref="BP576:BP584" si="113">IFERROR(1/J576*(Y576/H576),"0")</f>
        <v>0</v>
      </c>
    </row>
    <row r="577" spans="1:68" ht="27" customHeight="1" x14ac:dyDescent="0.25">
      <c r="A577" s="63" t="s">
        <v>915</v>
      </c>
      <c r="B577" s="63" t="s">
        <v>916</v>
      </c>
      <c r="C577" s="36">
        <v>4301031248</v>
      </c>
      <c r="D577" s="861">
        <v>4680115883093</v>
      </c>
      <c r="E577" s="861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134</v>
      </c>
      <c r="L577" s="37" t="s">
        <v>45</v>
      </c>
      <c r="M577" s="38" t="s">
        <v>82</v>
      </c>
      <c r="N577" s="38"/>
      <c r="O577" s="37">
        <v>60</v>
      </c>
      <c r="P577" s="11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863"/>
      <c r="R577" s="863"/>
      <c r="S577" s="863"/>
      <c r="T577" s="864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9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917</v>
      </c>
      <c r="AG577" s="78"/>
      <c r="AJ577" s="84" t="s">
        <v>45</v>
      </c>
      <c r="AK577" s="84">
        <v>0</v>
      </c>
      <c r="BB577" s="691" t="s">
        <v>66</v>
      </c>
      <c r="BM577" s="78">
        <f t="shared" si="110"/>
        <v>0</v>
      </c>
      <c r="BN577" s="78">
        <f t="shared" si="111"/>
        <v>0</v>
      </c>
      <c r="BO577" s="78">
        <f t="shared" si="112"/>
        <v>0</v>
      </c>
      <c r="BP577" s="78">
        <f t="shared" si="113"/>
        <v>0</v>
      </c>
    </row>
    <row r="578" spans="1:68" ht="27" customHeight="1" x14ac:dyDescent="0.25">
      <c r="A578" s="63" t="s">
        <v>918</v>
      </c>
      <c r="B578" s="63" t="s">
        <v>919</v>
      </c>
      <c r="C578" s="36">
        <v>4301031250</v>
      </c>
      <c r="D578" s="861">
        <v>4680115883109</v>
      </c>
      <c r="E578" s="861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134</v>
      </c>
      <c r="L578" s="37" t="s">
        <v>45</v>
      </c>
      <c r="M578" s="38" t="s">
        <v>82</v>
      </c>
      <c r="N578" s="38"/>
      <c r="O578" s="37">
        <v>60</v>
      </c>
      <c r="P578" s="11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863"/>
      <c r="R578" s="863"/>
      <c r="S578" s="863"/>
      <c r="T578" s="864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920</v>
      </c>
      <c r="AG578" s="78"/>
      <c r="AJ578" s="84" t="s">
        <v>45</v>
      </c>
      <c r="AK578" s="84">
        <v>0</v>
      </c>
      <c r="BB578" s="693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ht="27" customHeight="1" x14ac:dyDescent="0.25">
      <c r="A579" s="63" t="s">
        <v>921</v>
      </c>
      <c r="B579" s="63" t="s">
        <v>922</v>
      </c>
      <c r="C579" s="36">
        <v>4301031249</v>
      </c>
      <c r="D579" s="861">
        <v>4680115882072</v>
      </c>
      <c r="E579" s="861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89</v>
      </c>
      <c r="L579" s="37" t="s">
        <v>45</v>
      </c>
      <c r="M579" s="38" t="s">
        <v>133</v>
      </c>
      <c r="N579" s="38"/>
      <c r="O579" s="37">
        <v>60</v>
      </c>
      <c r="P579" s="11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63"/>
      <c r="R579" s="863"/>
      <c r="S579" s="863"/>
      <c r="T579" s="864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9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694" t="s">
        <v>923</v>
      </c>
      <c r="AG579" s="78"/>
      <c r="AJ579" s="84" t="s">
        <v>45</v>
      </c>
      <c r="AK579" s="84">
        <v>0</v>
      </c>
      <c r="BB579" s="695" t="s">
        <v>66</v>
      </c>
      <c r="BM579" s="78">
        <f t="shared" si="110"/>
        <v>0</v>
      </c>
      <c r="BN579" s="78">
        <f t="shared" si="111"/>
        <v>0</v>
      </c>
      <c r="BO579" s="78">
        <f t="shared" si="112"/>
        <v>0</v>
      </c>
      <c r="BP579" s="78">
        <f t="shared" si="113"/>
        <v>0</v>
      </c>
    </row>
    <row r="580" spans="1:68" ht="27" customHeight="1" x14ac:dyDescent="0.25">
      <c r="A580" s="63" t="s">
        <v>921</v>
      </c>
      <c r="B580" s="63" t="s">
        <v>924</v>
      </c>
      <c r="C580" s="36">
        <v>4301031383</v>
      </c>
      <c r="D580" s="861">
        <v>4680115882072</v>
      </c>
      <c r="E580" s="861"/>
      <c r="F580" s="62">
        <v>0.6</v>
      </c>
      <c r="G580" s="37">
        <v>8</v>
      </c>
      <c r="H580" s="62">
        <v>4.8</v>
      </c>
      <c r="I580" s="62">
        <v>6.96</v>
      </c>
      <c r="J580" s="37">
        <v>120</v>
      </c>
      <c r="K580" s="37" t="s">
        <v>89</v>
      </c>
      <c r="L580" s="37" t="s">
        <v>45</v>
      </c>
      <c r="M580" s="38" t="s">
        <v>133</v>
      </c>
      <c r="N580" s="38"/>
      <c r="O580" s="37">
        <v>60</v>
      </c>
      <c r="P580" s="117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63"/>
      <c r="R580" s="863"/>
      <c r="S580" s="863"/>
      <c r="T580" s="864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9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696" t="s">
        <v>923</v>
      </c>
      <c r="AG580" s="78"/>
      <c r="AJ580" s="84" t="s">
        <v>45</v>
      </c>
      <c r="AK580" s="84">
        <v>0</v>
      </c>
      <c r="BB580" s="697" t="s">
        <v>66</v>
      </c>
      <c r="BM580" s="78">
        <f t="shared" si="110"/>
        <v>0</v>
      </c>
      <c r="BN580" s="78">
        <f t="shared" si="111"/>
        <v>0</v>
      </c>
      <c r="BO580" s="78">
        <f t="shared" si="112"/>
        <v>0</v>
      </c>
      <c r="BP580" s="78">
        <f t="shared" si="113"/>
        <v>0</v>
      </c>
    </row>
    <row r="581" spans="1:68" ht="27" customHeight="1" x14ac:dyDescent="0.25">
      <c r="A581" s="63" t="s">
        <v>925</v>
      </c>
      <c r="B581" s="63" t="s">
        <v>926</v>
      </c>
      <c r="C581" s="36">
        <v>4301031251</v>
      </c>
      <c r="D581" s="861">
        <v>4680115882102</v>
      </c>
      <c r="E581" s="861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89</v>
      </c>
      <c r="L581" s="37" t="s">
        <v>45</v>
      </c>
      <c r="M581" s="38" t="s">
        <v>82</v>
      </c>
      <c r="N581" s="38"/>
      <c r="O581" s="37">
        <v>60</v>
      </c>
      <c r="P581" s="11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63"/>
      <c r="R581" s="863"/>
      <c r="S581" s="863"/>
      <c r="T581" s="864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9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698" t="s">
        <v>917</v>
      </c>
      <c r="AG581" s="78"/>
      <c r="AJ581" s="84" t="s">
        <v>45</v>
      </c>
      <c r="AK581" s="84">
        <v>0</v>
      </c>
      <c r="BB581" s="699" t="s">
        <v>66</v>
      </c>
      <c r="BM581" s="78">
        <f t="shared" si="110"/>
        <v>0</v>
      </c>
      <c r="BN581" s="78">
        <f t="shared" si="111"/>
        <v>0</v>
      </c>
      <c r="BO581" s="78">
        <f t="shared" si="112"/>
        <v>0</v>
      </c>
      <c r="BP581" s="78">
        <f t="shared" si="113"/>
        <v>0</v>
      </c>
    </row>
    <row r="582" spans="1:68" ht="27" customHeight="1" x14ac:dyDescent="0.25">
      <c r="A582" s="63" t="s">
        <v>925</v>
      </c>
      <c r="B582" s="63" t="s">
        <v>927</v>
      </c>
      <c r="C582" s="36">
        <v>4301031385</v>
      </c>
      <c r="D582" s="861">
        <v>4680115882102</v>
      </c>
      <c r="E582" s="861"/>
      <c r="F582" s="62">
        <v>0.6</v>
      </c>
      <c r="G582" s="37">
        <v>8</v>
      </c>
      <c r="H582" s="62">
        <v>4.8</v>
      </c>
      <c r="I582" s="62">
        <v>6.69</v>
      </c>
      <c r="J582" s="37">
        <v>120</v>
      </c>
      <c r="K582" s="37" t="s">
        <v>89</v>
      </c>
      <c r="L582" s="37" t="s">
        <v>45</v>
      </c>
      <c r="M582" s="38" t="s">
        <v>82</v>
      </c>
      <c r="N582" s="38"/>
      <c r="O582" s="37">
        <v>60</v>
      </c>
      <c r="P582" s="11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863"/>
      <c r="R582" s="863"/>
      <c r="S582" s="863"/>
      <c r="T582" s="86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9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928</v>
      </c>
      <c r="AG582" s="78"/>
      <c r="AJ582" s="84" t="s">
        <v>45</v>
      </c>
      <c r="AK582" s="84">
        <v>0</v>
      </c>
      <c r="BB582" s="701" t="s">
        <v>66</v>
      </c>
      <c r="BM582" s="78">
        <f t="shared" si="110"/>
        <v>0</v>
      </c>
      <c r="BN582" s="78">
        <f t="shared" si="111"/>
        <v>0</v>
      </c>
      <c r="BO582" s="78">
        <f t="shared" si="112"/>
        <v>0</v>
      </c>
      <c r="BP582" s="78">
        <f t="shared" si="113"/>
        <v>0</v>
      </c>
    </row>
    <row r="583" spans="1:68" ht="27" customHeight="1" x14ac:dyDescent="0.25">
      <c r="A583" s="63" t="s">
        <v>929</v>
      </c>
      <c r="B583" s="63" t="s">
        <v>930</v>
      </c>
      <c r="C583" s="36">
        <v>4301031253</v>
      </c>
      <c r="D583" s="861">
        <v>4680115882096</v>
      </c>
      <c r="E583" s="861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89</v>
      </c>
      <c r="L583" s="37" t="s">
        <v>45</v>
      </c>
      <c r="M583" s="38" t="s">
        <v>82</v>
      </c>
      <c r="N583" s="38"/>
      <c r="O583" s="37">
        <v>60</v>
      </c>
      <c r="P583" s="11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863"/>
      <c r="R583" s="863"/>
      <c r="S583" s="863"/>
      <c r="T583" s="86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09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920</v>
      </c>
      <c r="AG583" s="78"/>
      <c r="AJ583" s="84" t="s">
        <v>45</v>
      </c>
      <c r="AK583" s="84">
        <v>0</v>
      </c>
      <c r="BB583" s="703" t="s">
        <v>66</v>
      </c>
      <c r="BM583" s="78">
        <f t="shared" si="110"/>
        <v>0</v>
      </c>
      <c r="BN583" s="78">
        <f t="shared" si="111"/>
        <v>0</v>
      </c>
      <c r="BO583" s="78">
        <f t="shared" si="112"/>
        <v>0</v>
      </c>
      <c r="BP583" s="78">
        <f t="shared" si="113"/>
        <v>0</v>
      </c>
    </row>
    <row r="584" spans="1:68" ht="27" customHeight="1" x14ac:dyDescent="0.25">
      <c r="A584" s="63" t="s">
        <v>929</v>
      </c>
      <c r="B584" s="63" t="s">
        <v>931</v>
      </c>
      <c r="C584" s="36">
        <v>4301031384</v>
      </c>
      <c r="D584" s="861">
        <v>4680115882096</v>
      </c>
      <c r="E584" s="861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89</v>
      </c>
      <c r="L584" s="37" t="s">
        <v>45</v>
      </c>
      <c r="M584" s="38" t="s">
        <v>82</v>
      </c>
      <c r="N584" s="38"/>
      <c r="O584" s="37">
        <v>60</v>
      </c>
      <c r="P584" s="117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863"/>
      <c r="R584" s="863"/>
      <c r="S584" s="863"/>
      <c r="T584" s="86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9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932</v>
      </c>
      <c r="AG584" s="78"/>
      <c r="AJ584" s="84" t="s">
        <v>45</v>
      </c>
      <c r="AK584" s="84">
        <v>0</v>
      </c>
      <c r="BB584" s="705" t="s">
        <v>66</v>
      </c>
      <c r="BM584" s="78">
        <f t="shared" si="110"/>
        <v>0</v>
      </c>
      <c r="BN584" s="78">
        <f t="shared" si="111"/>
        <v>0</v>
      </c>
      <c r="BO584" s="78">
        <f t="shared" si="112"/>
        <v>0</v>
      </c>
      <c r="BP584" s="78">
        <f t="shared" si="113"/>
        <v>0</v>
      </c>
    </row>
    <row r="585" spans="1:68" x14ac:dyDescent="0.2">
      <c r="A585" s="868"/>
      <c r="B585" s="868"/>
      <c r="C585" s="868"/>
      <c r="D585" s="868"/>
      <c r="E585" s="868"/>
      <c r="F585" s="868"/>
      <c r="G585" s="868"/>
      <c r="H585" s="868"/>
      <c r="I585" s="868"/>
      <c r="J585" s="868"/>
      <c r="K585" s="868"/>
      <c r="L585" s="868"/>
      <c r="M585" s="868"/>
      <c r="N585" s="868"/>
      <c r="O585" s="869"/>
      <c r="P585" s="865" t="s">
        <v>40</v>
      </c>
      <c r="Q585" s="866"/>
      <c r="R585" s="866"/>
      <c r="S585" s="866"/>
      <c r="T585" s="866"/>
      <c r="U585" s="866"/>
      <c r="V585" s="867"/>
      <c r="W585" s="42" t="s">
        <v>39</v>
      </c>
      <c r="X585" s="43">
        <f>IFERROR(X576/H576,"0")+IFERROR(X577/H577,"0")+IFERROR(X578/H578,"0")+IFERROR(X579/H579,"0")+IFERROR(X580/H580,"0")+IFERROR(X581/H581,"0")+IFERROR(X582/H582,"0")+IFERROR(X583/H583,"0")+IFERROR(X584/H584,"0")</f>
        <v>0</v>
      </c>
      <c r="Y585" s="43">
        <f>IFERROR(Y576/H576,"0")+IFERROR(Y577/H577,"0")+IFERROR(Y578/H578,"0")+IFERROR(Y579/H579,"0")+IFERROR(Y580/H580,"0")+IFERROR(Y581/H581,"0")+IFERROR(Y582/H582,"0")+IFERROR(Y583/H583,"0")+IFERROR(Y584/H584,"0")</f>
        <v>0</v>
      </c>
      <c r="Z585" s="4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868"/>
      <c r="B586" s="868"/>
      <c r="C586" s="868"/>
      <c r="D586" s="868"/>
      <c r="E586" s="868"/>
      <c r="F586" s="868"/>
      <c r="G586" s="868"/>
      <c r="H586" s="868"/>
      <c r="I586" s="868"/>
      <c r="J586" s="868"/>
      <c r="K586" s="868"/>
      <c r="L586" s="868"/>
      <c r="M586" s="868"/>
      <c r="N586" s="868"/>
      <c r="O586" s="869"/>
      <c r="P586" s="865" t="s">
        <v>40</v>
      </c>
      <c r="Q586" s="866"/>
      <c r="R586" s="866"/>
      <c r="S586" s="866"/>
      <c r="T586" s="866"/>
      <c r="U586" s="866"/>
      <c r="V586" s="867"/>
      <c r="W586" s="42" t="s">
        <v>0</v>
      </c>
      <c r="X586" s="43">
        <f>IFERROR(SUM(X576:X584),"0")</f>
        <v>0</v>
      </c>
      <c r="Y586" s="43">
        <f>IFERROR(SUM(Y576:Y584),"0")</f>
        <v>0</v>
      </c>
      <c r="Z586" s="42"/>
      <c r="AA586" s="67"/>
      <c r="AB586" s="67"/>
      <c r="AC586" s="67"/>
    </row>
    <row r="587" spans="1:68" ht="14.25" customHeight="1" x14ac:dyDescent="0.25">
      <c r="A587" s="860" t="s">
        <v>84</v>
      </c>
      <c r="B587" s="860"/>
      <c r="C587" s="860"/>
      <c r="D587" s="860"/>
      <c r="E587" s="860"/>
      <c r="F587" s="860"/>
      <c r="G587" s="860"/>
      <c r="H587" s="860"/>
      <c r="I587" s="860"/>
      <c r="J587" s="860"/>
      <c r="K587" s="860"/>
      <c r="L587" s="860"/>
      <c r="M587" s="860"/>
      <c r="N587" s="860"/>
      <c r="O587" s="860"/>
      <c r="P587" s="860"/>
      <c r="Q587" s="860"/>
      <c r="R587" s="860"/>
      <c r="S587" s="860"/>
      <c r="T587" s="860"/>
      <c r="U587" s="860"/>
      <c r="V587" s="860"/>
      <c r="W587" s="860"/>
      <c r="X587" s="860"/>
      <c r="Y587" s="860"/>
      <c r="Z587" s="860"/>
      <c r="AA587" s="66"/>
      <c r="AB587" s="66"/>
      <c r="AC587" s="80"/>
    </row>
    <row r="588" spans="1:68" ht="27" customHeight="1" x14ac:dyDescent="0.25">
      <c r="A588" s="63" t="s">
        <v>933</v>
      </c>
      <c r="B588" s="63" t="s">
        <v>934</v>
      </c>
      <c r="C588" s="36">
        <v>4301051230</v>
      </c>
      <c r="D588" s="861">
        <v>4607091383409</v>
      </c>
      <c r="E588" s="861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134</v>
      </c>
      <c r="L588" s="37" t="s">
        <v>45</v>
      </c>
      <c r="M588" s="38" t="s">
        <v>82</v>
      </c>
      <c r="N588" s="38"/>
      <c r="O588" s="37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863"/>
      <c r="R588" s="863"/>
      <c r="S588" s="863"/>
      <c r="T588" s="864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935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936</v>
      </c>
      <c r="B589" s="63" t="s">
        <v>937</v>
      </c>
      <c r="C589" s="36">
        <v>4301051231</v>
      </c>
      <c r="D589" s="861">
        <v>4607091383416</v>
      </c>
      <c r="E589" s="861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134</v>
      </c>
      <c r="L589" s="37" t="s">
        <v>45</v>
      </c>
      <c r="M589" s="38" t="s">
        <v>82</v>
      </c>
      <c r="N589" s="38"/>
      <c r="O589" s="37">
        <v>45</v>
      </c>
      <c r="P589" s="11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863"/>
      <c r="R589" s="863"/>
      <c r="S589" s="863"/>
      <c r="T589" s="864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8" t="s">
        <v>938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37.5" customHeight="1" x14ac:dyDescent="0.25">
      <c r="A590" s="63" t="s">
        <v>939</v>
      </c>
      <c r="B590" s="63" t="s">
        <v>940</v>
      </c>
      <c r="C590" s="36">
        <v>4301051058</v>
      </c>
      <c r="D590" s="861">
        <v>4680115883536</v>
      </c>
      <c r="E590" s="861"/>
      <c r="F590" s="62">
        <v>0.3</v>
      </c>
      <c r="G590" s="37">
        <v>6</v>
      </c>
      <c r="H590" s="62">
        <v>1.8</v>
      </c>
      <c r="I590" s="62">
        <v>2.0659999999999998</v>
      </c>
      <c r="J590" s="37">
        <v>156</v>
      </c>
      <c r="K590" s="37" t="s">
        <v>89</v>
      </c>
      <c r="L590" s="37" t="s">
        <v>45</v>
      </c>
      <c r="M590" s="38" t="s">
        <v>82</v>
      </c>
      <c r="N590" s="38"/>
      <c r="O590" s="37">
        <v>45</v>
      </c>
      <c r="P590" s="11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863"/>
      <c r="R590" s="863"/>
      <c r="S590" s="863"/>
      <c r="T590" s="864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IFERROR(IF(Y590=0,"",ROUNDUP(Y590/H590,0)*0.00753),"")</f>
        <v/>
      </c>
      <c r="AA590" s="68" t="s">
        <v>45</v>
      </c>
      <c r="AB590" s="69" t="s">
        <v>45</v>
      </c>
      <c r="AC590" s="710" t="s">
        <v>941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868"/>
      <c r="B591" s="868"/>
      <c r="C591" s="868"/>
      <c r="D591" s="868"/>
      <c r="E591" s="868"/>
      <c r="F591" s="868"/>
      <c r="G591" s="868"/>
      <c r="H591" s="868"/>
      <c r="I591" s="868"/>
      <c r="J591" s="868"/>
      <c r="K591" s="868"/>
      <c r="L591" s="868"/>
      <c r="M591" s="868"/>
      <c r="N591" s="868"/>
      <c r="O591" s="869"/>
      <c r="P591" s="865" t="s">
        <v>40</v>
      </c>
      <c r="Q591" s="866"/>
      <c r="R591" s="866"/>
      <c r="S591" s="866"/>
      <c r="T591" s="866"/>
      <c r="U591" s="866"/>
      <c r="V591" s="867"/>
      <c r="W591" s="42" t="s">
        <v>39</v>
      </c>
      <c r="X591" s="43">
        <f>IFERROR(X588/H588,"0")+IFERROR(X589/H589,"0")+IFERROR(X590/H590,"0")</f>
        <v>0</v>
      </c>
      <c r="Y591" s="43">
        <f>IFERROR(Y588/H588,"0")+IFERROR(Y589/H589,"0")+IFERROR(Y590/H590,"0")</f>
        <v>0</v>
      </c>
      <c r="Z591" s="43">
        <f>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68"/>
      <c r="B592" s="868"/>
      <c r="C592" s="868"/>
      <c r="D592" s="868"/>
      <c r="E592" s="868"/>
      <c r="F592" s="868"/>
      <c r="G592" s="868"/>
      <c r="H592" s="868"/>
      <c r="I592" s="868"/>
      <c r="J592" s="868"/>
      <c r="K592" s="868"/>
      <c r="L592" s="868"/>
      <c r="M592" s="868"/>
      <c r="N592" s="868"/>
      <c r="O592" s="869"/>
      <c r="P592" s="865" t="s">
        <v>40</v>
      </c>
      <c r="Q592" s="866"/>
      <c r="R592" s="866"/>
      <c r="S592" s="866"/>
      <c r="T592" s="866"/>
      <c r="U592" s="866"/>
      <c r="V592" s="867"/>
      <c r="W592" s="42" t="s">
        <v>0</v>
      </c>
      <c r="X592" s="43">
        <f>IFERROR(SUM(X588:X590),"0")</f>
        <v>0</v>
      </c>
      <c r="Y592" s="43">
        <f>IFERROR(SUM(Y588:Y590),"0")</f>
        <v>0</v>
      </c>
      <c r="Z592" s="42"/>
      <c r="AA592" s="67"/>
      <c r="AB592" s="67"/>
      <c r="AC592" s="67"/>
    </row>
    <row r="593" spans="1:68" ht="14.25" customHeight="1" x14ac:dyDescent="0.25">
      <c r="A593" s="860" t="s">
        <v>226</v>
      </c>
      <c r="B593" s="860"/>
      <c r="C593" s="860"/>
      <c r="D593" s="860"/>
      <c r="E593" s="860"/>
      <c r="F593" s="860"/>
      <c r="G593" s="860"/>
      <c r="H593" s="860"/>
      <c r="I593" s="860"/>
      <c r="J593" s="860"/>
      <c r="K593" s="860"/>
      <c r="L593" s="860"/>
      <c r="M593" s="860"/>
      <c r="N593" s="860"/>
      <c r="O593" s="860"/>
      <c r="P593" s="860"/>
      <c r="Q593" s="860"/>
      <c r="R593" s="860"/>
      <c r="S593" s="860"/>
      <c r="T593" s="860"/>
      <c r="U593" s="860"/>
      <c r="V593" s="860"/>
      <c r="W593" s="860"/>
      <c r="X593" s="860"/>
      <c r="Y593" s="860"/>
      <c r="Z593" s="860"/>
      <c r="AA593" s="66"/>
      <c r="AB593" s="66"/>
      <c r="AC593" s="80"/>
    </row>
    <row r="594" spans="1:68" ht="27" customHeight="1" x14ac:dyDescent="0.25">
      <c r="A594" s="63" t="s">
        <v>942</v>
      </c>
      <c r="B594" s="63" t="s">
        <v>943</v>
      </c>
      <c r="C594" s="36">
        <v>4301060363</v>
      </c>
      <c r="D594" s="861">
        <v>4680115885035</v>
      </c>
      <c r="E594" s="861"/>
      <c r="F594" s="62">
        <v>1</v>
      </c>
      <c r="G594" s="37">
        <v>4</v>
      </c>
      <c r="H594" s="62">
        <v>4</v>
      </c>
      <c r="I594" s="62">
        <v>4.4160000000000004</v>
      </c>
      <c r="J594" s="37">
        <v>104</v>
      </c>
      <c r="K594" s="37" t="s">
        <v>134</v>
      </c>
      <c r="L594" s="37" t="s">
        <v>45</v>
      </c>
      <c r="M594" s="38" t="s">
        <v>82</v>
      </c>
      <c r="N594" s="38"/>
      <c r="O594" s="37">
        <v>35</v>
      </c>
      <c r="P594" s="11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863"/>
      <c r="R594" s="863"/>
      <c r="S594" s="863"/>
      <c r="T594" s="86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IFERROR(IF(Y594=0,"",ROUNDUP(Y594/H594,0)*0.01196),"")</f>
        <v/>
      </c>
      <c r="AA594" s="68" t="s">
        <v>45</v>
      </c>
      <c r="AB594" s="69" t="s">
        <v>45</v>
      </c>
      <c r="AC594" s="712" t="s">
        <v>944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945</v>
      </c>
      <c r="B595" s="63" t="s">
        <v>946</v>
      </c>
      <c r="C595" s="36">
        <v>4301060436</v>
      </c>
      <c r="D595" s="861">
        <v>4680115885936</v>
      </c>
      <c r="E595" s="861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134</v>
      </c>
      <c r="L595" s="37" t="s">
        <v>45</v>
      </c>
      <c r="M595" s="38" t="s">
        <v>82</v>
      </c>
      <c r="N595" s="38"/>
      <c r="O595" s="37">
        <v>35</v>
      </c>
      <c r="P595" s="1183" t="s">
        <v>947</v>
      </c>
      <c r="Q595" s="863"/>
      <c r="R595" s="863"/>
      <c r="S595" s="863"/>
      <c r="T595" s="864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4" t="s">
        <v>944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68"/>
      <c r="B596" s="868"/>
      <c r="C596" s="868"/>
      <c r="D596" s="868"/>
      <c r="E596" s="868"/>
      <c r="F596" s="868"/>
      <c r="G596" s="868"/>
      <c r="H596" s="868"/>
      <c r="I596" s="868"/>
      <c r="J596" s="868"/>
      <c r="K596" s="868"/>
      <c r="L596" s="868"/>
      <c r="M596" s="868"/>
      <c r="N596" s="868"/>
      <c r="O596" s="869"/>
      <c r="P596" s="865" t="s">
        <v>40</v>
      </c>
      <c r="Q596" s="866"/>
      <c r="R596" s="866"/>
      <c r="S596" s="866"/>
      <c r="T596" s="866"/>
      <c r="U596" s="866"/>
      <c r="V596" s="867"/>
      <c r="W596" s="42" t="s">
        <v>39</v>
      </c>
      <c r="X596" s="43">
        <f>IFERROR(X594/H594,"0")+IFERROR(X595/H595,"0")</f>
        <v>0</v>
      </c>
      <c r="Y596" s="43">
        <f>IFERROR(Y594/H594,"0")+IFERROR(Y595/H595,"0")</f>
        <v>0</v>
      </c>
      <c r="Z596" s="43">
        <f>IFERROR(IF(Z594="",0,Z594),"0")+IFERROR(IF(Z595="",0,Z595),"0")</f>
        <v>0</v>
      </c>
      <c r="AA596" s="67"/>
      <c r="AB596" s="67"/>
      <c r="AC596" s="67"/>
    </row>
    <row r="597" spans="1:68" x14ac:dyDescent="0.2">
      <c r="A597" s="868"/>
      <c r="B597" s="868"/>
      <c r="C597" s="868"/>
      <c r="D597" s="868"/>
      <c r="E597" s="868"/>
      <c r="F597" s="868"/>
      <c r="G597" s="868"/>
      <c r="H597" s="868"/>
      <c r="I597" s="868"/>
      <c r="J597" s="868"/>
      <c r="K597" s="868"/>
      <c r="L597" s="868"/>
      <c r="M597" s="868"/>
      <c r="N597" s="868"/>
      <c r="O597" s="869"/>
      <c r="P597" s="865" t="s">
        <v>40</v>
      </c>
      <c r="Q597" s="866"/>
      <c r="R597" s="866"/>
      <c r="S597" s="866"/>
      <c r="T597" s="866"/>
      <c r="U597" s="866"/>
      <c r="V597" s="867"/>
      <c r="W597" s="42" t="s">
        <v>0</v>
      </c>
      <c r="X597" s="43">
        <f>IFERROR(SUM(X594:X595),"0")</f>
        <v>0</v>
      </c>
      <c r="Y597" s="43">
        <f>IFERROR(SUM(Y594:Y595),"0")</f>
        <v>0</v>
      </c>
      <c r="Z597" s="42"/>
      <c r="AA597" s="67"/>
      <c r="AB597" s="67"/>
      <c r="AC597" s="67"/>
    </row>
    <row r="598" spans="1:68" ht="27.75" customHeight="1" x14ac:dyDescent="0.2">
      <c r="A598" s="858" t="s">
        <v>948</v>
      </c>
      <c r="B598" s="858"/>
      <c r="C598" s="858"/>
      <c r="D598" s="858"/>
      <c r="E598" s="858"/>
      <c r="F598" s="858"/>
      <c r="G598" s="858"/>
      <c r="H598" s="858"/>
      <c r="I598" s="858"/>
      <c r="J598" s="858"/>
      <c r="K598" s="858"/>
      <c r="L598" s="858"/>
      <c r="M598" s="858"/>
      <c r="N598" s="858"/>
      <c r="O598" s="858"/>
      <c r="P598" s="858"/>
      <c r="Q598" s="858"/>
      <c r="R598" s="858"/>
      <c r="S598" s="858"/>
      <c r="T598" s="858"/>
      <c r="U598" s="858"/>
      <c r="V598" s="858"/>
      <c r="W598" s="858"/>
      <c r="X598" s="858"/>
      <c r="Y598" s="858"/>
      <c r="Z598" s="858"/>
      <c r="AA598" s="54"/>
      <c r="AB598" s="54"/>
      <c r="AC598" s="54"/>
    </row>
    <row r="599" spans="1:68" ht="16.5" customHeight="1" x14ac:dyDescent="0.25">
      <c r="A599" s="859" t="s">
        <v>948</v>
      </c>
      <c r="B599" s="859"/>
      <c r="C599" s="859"/>
      <c r="D599" s="859"/>
      <c r="E599" s="859"/>
      <c r="F599" s="859"/>
      <c r="G599" s="859"/>
      <c r="H599" s="859"/>
      <c r="I599" s="859"/>
      <c r="J599" s="859"/>
      <c r="K599" s="859"/>
      <c r="L599" s="859"/>
      <c r="M599" s="859"/>
      <c r="N599" s="859"/>
      <c r="O599" s="859"/>
      <c r="P599" s="859"/>
      <c r="Q599" s="859"/>
      <c r="R599" s="859"/>
      <c r="S599" s="859"/>
      <c r="T599" s="859"/>
      <c r="U599" s="859"/>
      <c r="V599" s="859"/>
      <c r="W599" s="859"/>
      <c r="X599" s="859"/>
      <c r="Y599" s="859"/>
      <c r="Z599" s="859"/>
      <c r="AA599" s="65"/>
      <c r="AB599" s="65"/>
      <c r="AC599" s="79"/>
    </row>
    <row r="600" spans="1:68" ht="14.25" customHeight="1" x14ac:dyDescent="0.25">
      <c r="A600" s="860" t="s">
        <v>78</v>
      </c>
      <c r="B600" s="860"/>
      <c r="C600" s="860"/>
      <c r="D600" s="860"/>
      <c r="E600" s="860"/>
      <c r="F600" s="860"/>
      <c r="G600" s="860"/>
      <c r="H600" s="860"/>
      <c r="I600" s="860"/>
      <c r="J600" s="860"/>
      <c r="K600" s="860"/>
      <c r="L600" s="860"/>
      <c r="M600" s="860"/>
      <c r="N600" s="860"/>
      <c r="O600" s="860"/>
      <c r="P600" s="860"/>
      <c r="Q600" s="860"/>
      <c r="R600" s="860"/>
      <c r="S600" s="860"/>
      <c r="T600" s="860"/>
      <c r="U600" s="860"/>
      <c r="V600" s="860"/>
      <c r="W600" s="860"/>
      <c r="X600" s="860"/>
      <c r="Y600" s="860"/>
      <c r="Z600" s="860"/>
      <c r="AA600" s="66"/>
      <c r="AB600" s="66"/>
      <c r="AC600" s="80"/>
    </row>
    <row r="601" spans="1:68" ht="27" customHeight="1" x14ac:dyDescent="0.25">
      <c r="A601" s="63" t="s">
        <v>949</v>
      </c>
      <c r="B601" s="63" t="s">
        <v>950</v>
      </c>
      <c r="C601" s="36">
        <v>4301031309</v>
      </c>
      <c r="D601" s="861">
        <v>4680115885530</v>
      </c>
      <c r="E601" s="861"/>
      <c r="F601" s="62">
        <v>0.7</v>
      </c>
      <c r="G601" s="37">
        <v>6</v>
      </c>
      <c r="H601" s="62">
        <v>4.2</v>
      </c>
      <c r="I601" s="62">
        <v>4.41</v>
      </c>
      <c r="J601" s="37">
        <v>120</v>
      </c>
      <c r="K601" s="37" t="s">
        <v>89</v>
      </c>
      <c r="L601" s="37" t="s">
        <v>45</v>
      </c>
      <c r="M601" s="38" t="s">
        <v>311</v>
      </c>
      <c r="N601" s="38"/>
      <c r="O601" s="37">
        <v>90</v>
      </c>
      <c r="P601" s="1184" t="s">
        <v>951</v>
      </c>
      <c r="Q601" s="863"/>
      <c r="R601" s="863"/>
      <c r="S601" s="863"/>
      <c r="T601" s="864"/>
      <c r="U601" s="39" t="s">
        <v>305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IFERROR(IF(Y601=0,"",ROUNDUP(Y601/H601,0)*0.00937),"")</f>
        <v/>
      </c>
      <c r="AA601" s="68" t="s">
        <v>45</v>
      </c>
      <c r="AB601" s="69" t="s">
        <v>310</v>
      </c>
      <c r="AC601" s="716" t="s">
        <v>952</v>
      </c>
      <c r="AG601" s="78"/>
      <c r="AJ601" s="84" t="s">
        <v>45</v>
      </c>
      <c r="AK601" s="84">
        <v>0</v>
      </c>
      <c r="BB601" s="71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868"/>
      <c r="B602" s="868"/>
      <c r="C602" s="868"/>
      <c r="D602" s="868"/>
      <c r="E602" s="868"/>
      <c r="F602" s="868"/>
      <c r="G602" s="868"/>
      <c r="H602" s="868"/>
      <c r="I602" s="868"/>
      <c r="J602" s="868"/>
      <c r="K602" s="868"/>
      <c r="L602" s="868"/>
      <c r="M602" s="868"/>
      <c r="N602" s="868"/>
      <c r="O602" s="869"/>
      <c r="P602" s="865" t="s">
        <v>40</v>
      </c>
      <c r="Q602" s="866"/>
      <c r="R602" s="866"/>
      <c r="S602" s="866"/>
      <c r="T602" s="866"/>
      <c r="U602" s="866"/>
      <c r="V602" s="867"/>
      <c r="W602" s="42" t="s">
        <v>39</v>
      </c>
      <c r="X602" s="43">
        <f>IFERROR(X601/H601,"0")</f>
        <v>0</v>
      </c>
      <c r="Y602" s="43">
        <f>IFERROR(Y601/H601,"0")</f>
        <v>0</v>
      </c>
      <c r="Z602" s="43">
        <f>IFERROR(IF(Z601="",0,Z601),"0")</f>
        <v>0</v>
      </c>
      <c r="AA602" s="67"/>
      <c r="AB602" s="67"/>
      <c r="AC602" s="67"/>
    </row>
    <row r="603" spans="1:68" x14ac:dyDescent="0.2">
      <c r="A603" s="868"/>
      <c r="B603" s="868"/>
      <c r="C603" s="868"/>
      <c r="D603" s="868"/>
      <c r="E603" s="868"/>
      <c r="F603" s="868"/>
      <c r="G603" s="868"/>
      <c r="H603" s="868"/>
      <c r="I603" s="868"/>
      <c r="J603" s="868"/>
      <c r="K603" s="868"/>
      <c r="L603" s="868"/>
      <c r="M603" s="868"/>
      <c r="N603" s="868"/>
      <c r="O603" s="869"/>
      <c r="P603" s="865" t="s">
        <v>40</v>
      </c>
      <c r="Q603" s="866"/>
      <c r="R603" s="866"/>
      <c r="S603" s="866"/>
      <c r="T603" s="866"/>
      <c r="U603" s="866"/>
      <c r="V603" s="867"/>
      <c r="W603" s="42" t="s">
        <v>0</v>
      </c>
      <c r="X603" s="43">
        <f>IFERROR(SUM(X601:X601),"0")</f>
        <v>0</v>
      </c>
      <c r="Y603" s="43">
        <f>IFERROR(SUM(Y601:Y601),"0")</f>
        <v>0</v>
      </c>
      <c r="Z603" s="42"/>
      <c r="AA603" s="67"/>
      <c r="AB603" s="67"/>
      <c r="AC603" s="67"/>
    </row>
    <row r="604" spans="1:68" ht="14.25" customHeight="1" x14ac:dyDescent="0.25">
      <c r="A604" s="860" t="s">
        <v>84</v>
      </c>
      <c r="B604" s="860"/>
      <c r="C604" s="860"/>
      <c r="D604" s="860"/>
      <c r="E604" s="860"/>
      <c r="F604" s="860"/>
      <c r="G604" s="860"/>
      <c r="H604" s="860"/>
      <c r="I604" s="860"/>
      <c r="J604" s="860"/>
      <c r="K604" s="860"/>
      <c r="L604" s="860"/>
      <c r="M604" s="860"/>
      <c r="N604" s="860"/>
      <c r="O604" s="860"/>
      <c r="P604" s="860"/>
      <c r="Q604" s="860"/>
      <c r="R604" s="860"/>
      <c r="S604" s="860"/>
      <c r="T604" s="860"/>
      <c r="U604" s="860"/>
      <c r="V604" s="860"/>
      <c r="W604" s="860"/>
      <c r="X604" s="860"/>
      <c r="Y604" s="860"/>
      <c r="Z604" s="860"/>
      <c r="AA604" s="66"/>
      <c r="AB604" s="66"/>
      <c r="AC604" s="80"/>
    </row>
    <row r="605" spans="1:68" ht="16.5" customHeight="1" x14ac:dyDescent="0.25">
      <c r="A605" s="63" t="s">
        <v>953</v>
      </c>
      <c r="B605" s="63" t="s">
        <v>954</v>
      </c>
      <c r="C605" s="36">
        <v>4301051765</v>
      </c>
      <c r="D605" s="861">
        <v>4680115885547</v>
      </c>
      <c r="E605" s="861"/>
      <c r="F605" s="62">
        <v>1</v>
      </c>
      <c r="G605" s="37">
        <v>4</v>
      </c>
      <c r="H605" s="62">
        <v>4</v>
      </c>
      <c r="I605" s="62">
        <v>4.21</v>
      </c>
      <c r="J605" s="37">
        <v>120</v>
      </c>
      <c r="K605" s="37" t="s">
        <v>89</v>
      </c>
      <c r="L605" s="37" t="s">
        <v>45</v>
      </c>
      <c r="M605" s="38" t="s">
        <v>311</v>
      </c>
      <c r="N605" s="38"/>
      <c r="O605" s="37">
        <v>45</v>
      </c>
      <c r="P605" s="1185" t="s">
        <v>955</v>
      </c>
      <c r="Q605" s="863"/>
      <c r="R605" s="863"/>
      <c r="S605" s="863"/>
      <c r="T605" s="864"/>
      <c r="U605" s="39" t="s">
        <v>305</v>
      </c>
      <c r="V605" s="39" t="s">
        <v>45</v>
      </c>
      <c r="W605" s="40" t="s">
        <v>0</v>
      </c>
      <c r="X605" s="58">
        <v>0</v>
      </c>
      <c r="Y605" s="55">
        <f>IFERROR(IF(X605="",0,CEILING((X605/$H605),1)*$H605),"")</f>
        <v>0</v>
      </c>
      <c r="Z605" s="41" t="str">
        <f>IFERROR(IF(Y605=0,"",ROUNDUP(Y605/H605,0)*0.00937),"")</f>
        <v/>
      </c>
      <c r="AA605" s="68" t="s">
        <v>45</v>
      </c>
      <c r="AB605" s="69" t="s">
        <v>310</v>
      </c>
      <c r="AC605" s="718" t="s">
        <v>309</v>
      </c>
      <c r="AG605" s="78"/>
      <c r="AJ605" s="84" t="s">
        <v>45</v>
      </c>
      <c r="AK605" s="84">
        <v>0</v>
      </c>
      <c r="BB605" s="719" t="s">
        <v>66</v>
      </c>
      <c r="BM605" s="78">
        <f>IFERROR(X605*I605/H605,"0")</f>
        <v>0</v>
      </c>
      <c r="BN605" s="78">
        <f>IFERROR(Y605*I605/H605,"0")</f>
        <v>0</v>
      </c>
      <c r="BO605" s="78">
        <f>IFERROR(1/J605*(X605/H605),"0")</f>
        <v>0</v>
      </c>
      <c r="BP605" s="78">
        <f>IFERROR(1/J605*(Y605/H605),"0")</f>
        <v>0</v>
      </c>
    </row>
    <row r="606" spans="1:68" x14ac:dyDescent="0.2">
      <c r="A606" s="868"/>
      <c r="B606" s="868"/>
      <c r="C606" s="868"/>
      <c r="D606" s="868"/>
      <c r="E606" s="868"/>
      <c r="F606" s="868"/>
      <c r="G606" s="868"/>
      <c r="H606" s="868"/>
      <c r="I606" s="868"/>
      <c r="J606" s="868"/>
      <c r="K606" s="868"/>
      <c r="L606" s="868"/>
      <c r="M606" s="868"/>
      <c r="N606" s="868"/>
      <c r="O606" s="869"/>
      <c r="P606" s="865" t="s">
        <v>40</v>
      </c>
      <c r="Q606" s="866"/>
      <c r="R606" s="866"/>
      <c r="S606" s="866"/>
      <c r="T606" s="866"/>
      <c r="U606" s="866"/>
      <c r="V606" s="867"/>
      <c r="W606" s="42" t="s">
        <v>39</v>
      </c>
      <c r="X606" s="43">
        <f>IFERROR(X605/H605,"0")</f>
        <v>0</v>
      </c>
      <c r="Y606" s="43">
        <f>IFERROR(Y605/H605,"0")</f>
        <v>0</v>
      </c>
      <c r="Z606" s="43">
        <f>IFERROR(IF(Z605="",0,Z605),"0")</f>
        <v>0</v>
      </c>
      <c r="AA606" s="67"/>
      <c r="AB606" s="67"/>
      <c r="AC606" s="67"/>
    </row>
    <row r="607" spans="1:68" x14ac:dyDescent="0.2">
      <c r="A607" s="868"/>
      <c r="B607" s="868"/>
      <c r="C607" s="868"/>
      <c r="D607" s="868"/>
      <c r="E607" s="868"/>
      <c r="F607" s="868"/>
      <c r="G607" s="868"/>
      <c r="H607" s="868"/>
      <c r="I607" s="868"/>
      <c r="J607" s="868"/>
      <c r="K607" s="868"/>
      <c r="L607" s="868"/>
      <c r="M607" s="868"/>
      <c r="N607" s="868"/>
      <c r="O607" s="869"/>
      <c r="P607" s="865" t="s">
        <v>40</v>
      </c>
      <c r="Q607" s="866"/>
      <c r="R607" s="866"/>
      <c r="S607" s="866"/>
      <c r="T607" s="866"/>
      <c r="U607" s="866"/>
      <c r="V607" s="867"/>
      <c r="W607" s="42" t="s">
        <v>0</v>
      </c>
      <c r="X607" s="43">
        <f>IFERROR(SUM(X605:X605),"0")</f>
        <v>0</v>
      </c>
      <c r="Y607" s="43">
        <f>IFERROR(SUM(Y605:Y605),"0")</f>
        <v>0</v>
      </c>
      <c r="Z607" s="42"/>
      <c r="AA607" s="67"/>
      <c r="AB607" s="67"/>
      <c r="AC607" s="67"/>
    </row>
    <row r="608" spans="1:68" ht="27.75" customHeight="1" x14ac:dyDescent="0.2">
      <c r="A608" s="858" t="s">
        <v>956</v>
      </c>
      <c r="B608" s="858"/>
      <c r="C608" s="858"/>
      <c r="D608" s="858"/>
      <c r="E608" s="858"/>
      <c r="F608" s="858"/>
      <c r="G608" s="858"/>
      <c r="H608" s="858"/>
      <c r="I608" s="858"/>
      <c r="J608" s="858"/>
      <c r="K608" s="858"/>
      <c r="L608" s="858"/>
      <c r="M608" s="858"/>
      <c r="N608" s="858"/>
      <c r="O608" s="858"/>
      <c r="P608" s="858"/>
      <c r="Q608" s="858"/>
      <c r="R608" s="858"/>
      <c r="S608" s="858"/>
      <c r="T608" s="858"/>
      <c r="U608" s="858"/>
      <c r="V608" s="858"/>
      <c r="W608" s="858"/>
      <c r="X608" s="858"/>
      <c r="Y608" s="858"/>
      <c r="Z608" s="858"/>
      <c r="AA608" s="54"/>
      <c r="AB608" s="54"/>
      <c r="AC608" s="54"/>
    </row>
    <row r="609" spans="1:68" ht="16.5" customHeight="1" x14ac:dyDescent="0.25">
      <c r="A609" s="859" t="s">
        <v>956</v>
      </c>
      <c r="B609" s="859"/>
      <c r="C609" s="859"/>
      <c r="D609" s="859"/>
      <c r="E609" s="859"/>
      <c r="F609" s="859"/>
      <c r="G609" s="859"/>
      <c r="H609" s="859"/>
      <c r="I609" s="859"/>
      <c r="J609" s="859"/>
      <c r="K609" s="859"/>
      <c r="L609" s="859"/>
      <c r="M609" s="859"/>
      <c r="N609" s="859"/>
      <c r="O609" s="859"/>
      <c r="P609" s="859"/>
      <c r="Q609" s="859"/>
      <c r="R609" s="859"/>
      <c r="S609" s="859"/>
      <c r="T609" s="859"/>
      <c r="U609" s="859"/>
      <c r="V609" s="859"/>
      <c r="W609" s="859"/>
      <c r="X609" s="859"/>
      <c r="Y609" s="859"/>
      <c r="Z609" s="859"/>
      <c r="AA609" s="65"/>
      <c r="AB609" s="65"/>
      <c r="AC609" s="79"/>
    </row>
    <row r="610" spans="1:68" ht="14.25" customHeight="1" x14ac:dyDescent="0.25">
      <c r="A610" s="860" t="s">
        <v>129</v>
      </c>
      <c r="B610" s="860"/>
      <c r="C610" s="860"/>
      <c r="D610" s="860"/>
      <c r="E610" s="860"/>
      <c r="F610" s="860"/>
      <c r="G610" s="860"/>
      <c r="H610" s="860"/>
      <c r="I610" s="860"/>
      <c r="J610" s="860"/>
      <c r="K610" s="860"/>
      <c r="L610" s="860"/>
      <c r="M610" s="860"/>
      <c r="N610" s="860"/>
      <c r="O610" s="860"/>
      <c r="P610" s="860"/>
      <c r="Q610" s="860"/>
      <c r="R610" s="860"/>
      <c r="S610" s="860"/>
      <c r="T610" s="860"/>
      <c r="U610" s="860"/>
      <c r="V610" s="860"/>
      <c r="W610" s="860"/>
      <c r="X610" s="860"/>
      <c r="Y610" s="860"/>
      <c r="Z610" s="860"/>
      <c r="AA610" s="66"/>
      <c r="AB610" s="66"/>
      <c r="AC610" s="80"/>
    </row>
    <row r="611" spans="1:68" ht="27" customHeight="1" x14ac:dyDescent="0.25">
      <c r="A611" s="63" t="s">
        <v>957</v>
      </c>
      <c r="B611" s="63" t="s">
        <v>958</v>
      </c>
      <c r="C611" s="36">
        <v>4301011763</v>
      </c>
      <c r="D611" s="861">
        <v>4640242181011</v>
      </c>
      <c r="E611" s="861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134</v>
      </c>
      <c r="L611" s="37" t="s">
        <v>45</v>
      </c>
      <c r="M611" s="38" t="s">
        <v>88</v>
      </c>
      <c r="N611" s="38"/>
      <c r="O611" s="37">
        <v>55</v>
      </c>
      <c r="P611" s="1186" t="s">
        <v>959</v>
      </c>
      <c r="Q611" s="863"/>
      <c r="R611" s="863"/>
      <c r="S611" s="863"/>
      <c r="T611" s="864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ref="Y611:Y617" si="114"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20" t="s">
        <v>960</v>
      </c>
      <c r="AG611" s="78"/>
      <c r="AJ611" s="84" t="s">
        <v>45</v>
      </c>
      <c r="AK611" s="84">
        <v>0</v>
      </c>
      <c r="BB611" s="721" t="s">
        <v>66</v>
      </c>
      <c r="BM611" s="78">
        <f t="shared" ref="BM611:BM617" si="115">IFERROR(X611*I611/H611,"0")</f>
        <v>0</v>
      </c>
      <c r="BN611" s="78">
        <f t="shared" ref="BN611:BN617" si="116">IFERROR(Y611*I611/H611,"0")</f>
        <v>0</v>
      </c>
      <c r="BO611" s="78">
        <f t="shared" ref="BO611:BO617" si="117">IFERROR(1/J611*(X611/H611),"0")</f>
        <v>0</v>
      </c>
      <c r="BP611" s="78">
        <f t="shared" ref="BP611:BP617" si="118">IFERROR(1/J611*(Y611/H611),"0")</f>
        <v>0</v>
      </c>
    </row>
    <row r="612" spans="1:68" ht="27" customHeight="1" x14ac:dyDescent="0.25">
      <c r="A612" s="63" t="s">
        <v>961</v>
      </c>
      <c r="B612" s="63" t="s">
        <v>962</v>
      </c>
      <c r="C612" s="36">
        <v>4301011585</v>
      </c>
      <c r="D612" s="861">
        <v>4640242180441</v>
      </c>
      <c r="E612" s="861"/>
      <c r="F612" s="62">
        <v>1.5</v>
      </c>
      <c r="G612" s="37">
        <v>8</v>
      </c>
      <c r="H612" s="62">
        <v>12</v>
      </c>
      <c r="I612" s="62">
        <v>12.48</v>
      </c>
      <c r="J612" s="37">
        <v>56</v>
      </c>
      <c r="K612" s="37" t="s">
        <v>134</v>
      </c>
      <c r="L612" s="37" t="s">
        <v>45</v>
      </c>
      <c r="M612" s="38" t="s">
        <v>133</v>
      </c>
      <c r="N612" s="38"/>
      <c r="O612" s="37">
        <v>50</v>
      </c>
      <c r="P612" s="1187" t="s">
        <v>963</v>
      </c>
      <c r="Q612" s="863"/>
      <c r="R612" s="863"/>
      <c r="S612" s="863"/>
      <c r="T612" s="864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4"/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22" t="s">
        <v>964</v>
      </c>
      <c r="AG612" s="78"/>
      <c r="AJ612" s="84" t="s">
        <v>45</v>
      </c>
      <c r="AK612" s="84">
        <v>0</v>
      </c>
      <c r="BB612" s="723" t="s">
        <v>66</v>
      </c>
      <c r="BM612" s="78">
        <f t="shared" si="115"/>
        <v>0</v>
      </c>
      <c r="BN612" s="78">
        <f t="shared" si="116"/>
        <v>0</v>
      </c>
      <c r="BO612" s="78">
        <f t="shared" si="117"/>
        <v>0</v>
      </c>
      <c r="BP612" s="78">
        <f t="shared" si="118"/>
        <v>0</v>
      </c>
    </row>
    <row r="613" spans="1:68" ht="27" customHeight="1" x14ac:dyDescent="0.25">
      <c r="A613" s="63" t="s">
        <v>965</v>
      </c>
      <c r="B613" s="63" t="s">
        <v>966</v>
      </c>
      <c r="C613" s="36">
        <v>4301011584</v>
      </c>
      <c r="D613" s="861">
        <v>4640242180564</v>
      </c>
      <c r="E613" s="861"/>
      <c r="F613" s="62">
        <v>1.5</v>
      </c>
      <c r="G613" s="37">
        <v>8</v>
      </c>
      <c r="H613" s="62">
        <v>12</v>
      </c>
      <c r="I613" s="62">
        <v>12.48</v>
      </c>
      <c r="J613" s="37">
        <v>56</v>
      </c>
      <c r="K613" s="37" t="s">
        <v>134</v>
      </c>
      <c r="L613" s="37" t="s">
        <v>45</v>
      </c>
      <c r="M613" s="38" t="s">
        <v>133</v>
      </c>
      <c r="N613" s="38"/>
      <c r="O613" s="37">
        <v>50</v>
      </c>
      <c r="P613" s="1188" t="s">
        <v>967</v>
      </c>
      <c r="Q613" s="863"/>
      <c r="R613" s="863"/>
      <c r="S613" s="863"/>
      <c r="T613" s="864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4"/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24" t="s">
        <v>968</v>
      </c>
      <c r="AG613" s="78"/>
      <c r="AJ613" s="84" t="s">
        <v>45</v>
      </c>
      <c r="AK613" s="84">
        <v>0</v>
      </c>
      <c r="BB613" s="725" t="s">
        <v>66</v>
      </c>
      <c r="BM613" s="78">
        <f t="shared" si="115"/>
        <v>0</v>
      </c>
      <c r="BN613" s="78">
        <f t="shared" si="116"/>
        <v>0</v>
      </c>
      <c r="BO613" s="78">
        <f t="shared" si="117"/>
        <v>0</v>
      </c>
      <c r="BP613" s="78">
        <f t="shared" si="118"/>
        <v>0</v>
      </c>
    </row>
    <row r="614" spans="1:68" ht="27" customHeight="1" x14ac:dyDescent="0.25">
      <c r="A614" s="63" t="s">
        <v>969</v>
      </c>
      <c r="B614" s="63" t="s">
        <v>970</v>
      </c>
      <c r="C614" s="36">
        <v>4301011762</v>
      </c>
      <c r="D614" s="861">
        <v>4640242180922</v>
      </c>
      <c r="E614" s="861"/>
      <c r="F614" s="62">
        <v>1.35</v>
      </c>
      <c r="G614" s="37">
        <v>8</v>
      </c>
      <c r="H614" s="62">
        <v>10.8</v>
      </c>
      <c r="I614" s="62">
        <v>11.28</v>
      </c>
      <c r="J614" s="37">
        <v>56</v>
      </c>
      <c r="K614" s="37" t="s">
        <v>134</v>
      </c>
      <c r="L614" s="37" t="s">
        <v>45</v>
      </c>
      <c r="M614" s="38" t="s">
        <v>133</v>
      </c>
      <c r="N614" s="38"/>
      <c r="O614" s="37">
        <v>55</v>
      </c>
      <c r="P614" s="1189" t="s">
        <v>971</v>
      </c>
      <c r="Q614" s="863"/>
      <c r="R614" s="863"/>
      <c r="S614" s="863"/>
      <c r="T614" s="864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14"/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26" t="s">
        <v>972</v>
      </c>
      <c r="AG614" s="78"/>
      <c r="AJ614" s="84" t="s">
        <v>45</v>
      </c>
      <c r="AK614" s="84">
        <v>0</v>
      </c>
      <c r="BB614" s="727" t="s">
        <v>66</v>
      </c>
      <c r="BM614" s="78">
        <f t="shared" si="115"/>
        <v>0</v>
      </c>
      <c r="BN614" s="78">
        <f t="shared" si="116"/>
        <v>0</v>
      </c>
      <c r="BO614" s="78">
        <f t="shared" si="117"/>
        <v>0</v>
      </c>
      <c r="BP614" s="78">
        <f t="shared" si="118"/>
        <v>0</v>
      </c>
    </row>
    <row r="615" spans="1:68" ht="27" customHeight="1" x14ac:dyDescent="0.25">
      <c r="A615" s="63" t="s">
        <v>973</v>
      </c>
      <c r="B615" s="63" t="s">
        <v>974</v>
      </c>
      <c r="C615" s="36">
        <v>4301011764</v>
      </c>
      <c r="D615" s="861">
        <v>4640242181189</v>
      </c>
      <c r="E615" s="861"/>
      <c r="F615" s="62">
        <v>0.4</v>
      </c>
      <c r="G615" s="37">
        <v>10</v>
      </c>
      <c r="H615" s="62">
        <v>4</v>
      </c>
      <c r="I615" s="62">
        <v>4.21</v>
      </c>
      <c r="J615" s="37">
        <v>132</v>
      </c>
      <c r="K615" s="37" t="s">
        <v>89</v>
      </c>
      <c r="L615" s="37" t="s">
        <v>45</v>
      </c>
      <c r="M615" s="38" t="s">
        <v>88</v>
      </c>
      <c r="N615" s="38"/>
      <c r="O615" s="37">
        <v>55</v>
      </c>
      <c r="P615" s="1190" t="s">
        <v>975</v>
      </c>
      <c r="Q615" s="863"/>
      <c r="R615" s="863"/>
      <c r="S615" s="863"/>
      <c r="T615" s="864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14"/>
        <v>0</v>
      </c>
      <c r="Z615" s="41" t="str">
        <f>IFERROR(IF(Y615=0,"",ROUNDUP(Y615/H615,0)*0.00902),"")</f>
        <v/>
      </c>
      <c r="AA615" s="68" t="s">
        <v>45</v>
      </c>
      <c r="AB615" s="69" t="s">
        <v>45</v>
      </c>
      <c r="AC615" s="728" t="s">
        <v>960</v>
      </c>
      <c r="AG615" s="78"/>
      <c r="AJ615" s="84" t="s">
        <v>45</v>
      </c>
      <c r="AK615" s="84">
        <v>0</v>
      </c>
      <c r="BB615" s="729" t="s">
        <v>66</v>
      </c>
      <c r="BM615" s="78">
        <f t="shared" si="115"/>
        <v>0</v>
      </c>
      <c r="BN615" s="78">
        <f t="shared" si="116"/>
        <v>0</v>
      </c>
      <c r="BO615" s="78">
        <f t="shared" si="117"/>
        <v>0</v>
      </c>
      <c r="BP615" s="78">
        <f t="shared" si="118"/>
        <v>0</v>
      </c>
    </row>
    <row r="616" spans="1:68" ht="27" customHeight="1" x14ac:dyDescent="0.25">
      <c r="A616" s="63" t="s">
        <v>976</v>
      </c>
      <c r="B616" s="63" t="s">
        <v>977</v>
      </c>
      <c r="C616" s="36">
        <v>4301011551</v>
      </c>
      <c r="D616" s="861">
        <v>4640242180038</v>
      </c>
      <c r="E616" s="861"/>
      <c r="F616" s="62">
        <v>0.4</v>
      </c>
      <c r="G616" s="37">
        <v>10</v>
      </c>
      <c r="H616" s="62">
        <v>4</v>
      </c>
      <c r="I616" s="62">
        <v>4.21</v>
      </c>
      <c r="J616" s="37">
        <v>132</v>
      </c>
      <c r="K616" s="37" t="s">
        <v>89</v>
      </c>
      <c r="L616" s="37" t="s">
        <v>45</v>
      </c>
      <c r="M616" s="38" t="s">
        <v>133</v>
      </c>
      <c r="N616" s="38"/>
      <c r="O616" s="37">
        <v>50</v>
      </c>
      <c r="P616" s="1191" t="s">
        <v>978</v>
      </c>
      <c r="Q616" s="863"/>
      <c r="R616" s="863"/>
      <c r="S616" s="863"/>
      <c r="T616" s="864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14"/>
        <v>0</v>
      </c>
      <c r="Z616" s="41" t="str">
        <f>IFERROR(IF(Y616=0,"",ROUNDUP(Y616/H616,0)*0.00902),"")</f>
        <v/>
      </c>
      <c r="AA616" s="68" t="s">
        <v>45</v>
      </c>
      <c r="AB616" s="69" t="s">
        <v>45</v>
      </c>
      <c r="AC616" s="730" t="s">
        <v>968</v>
      </c>
      <c r="AG616" s="78"/>
      <c r="AJ616" s="84" t="s">
        <v>45</v>
      </c>
      <c r="AK616" s="84">
        <v>0</v>
      </c>
      <c r="BB616" s="731" t="s">
        <v>66</v>
      </c>
      <c r="BM616" s="78">
        <f t="shared" si="115"/>
        <v>0</v>
      </c>
      <c r="BN616" s="78">
        <f t="shared" si="116"/>
        <v>0</v>
      </c>
      <c r="BO616" s="78">
        <f t="shared" si="117"/>
        <v>0</v>
      </c>
      <c r="BP616" s="78">
        <f t="shared" si="118"/>
        <v>0</v>
      </c>
    </row>
    <row r="617" spans="1:68" ht="27" customHeight="1" x14ac:dyDescent="0.25">
      <c r="A617" s="63" t="s">
        <v>979</v>
      </c>
      <c r="B617" s="63" t="s">
        <v>980</v>
      </c>
      <c r="C617" s="36">
        <v>4301011765</v>
      </c>
      <c r="D617" s="861">
        <v>4640242181172</v>
      </c>
      <c r="E617" s="861"/>
      <c r="F617" s="62">
        <v>0.4</v>
      </c>
      <c r="G617" s="37">
        <v>10</v>
      </c>
      <c r="H617" s="62">
        <v>4</v>
      </c>
      <c r="I617" s="62">
        <v>4.21</v>
      </c>
      <c r="J617" s="37">
        <v>132</v>
      </c>
      <c r="K617" s="37" t="s">
        <v>89</v>
      </c>
      <c r="L617" s="37" t="s">
        <v>45</v>
      </c>
      <c r="M617" s="38" t="s">
        <v>133</v>
      </c>
      <c r="N617" s="38"/>
      <c r="O617" s="37">
        <v>55</v>
      </c>
      <c r="P617" s="1192" t="s">
        <v>981</v>
      </c>
      <c r="Q617" s="863"/>
      <c r="R617" s="863"/>
      <c r="S617" s="863"/>
      <c r="T617" s="864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4"/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32" t="s">
        <v>972</v>
      </c>
      <c r="AG617" s="78"/>
      <c r="AJ617" s="84" t="s">
        <v>45</v>
      </c>
      <c r="AK617" s="84">
        <v>0</v>
      </c>
      <c r="BB617" s="733" t="s">
        <v>66</v>
      </c>
      <c r="BM617" s="78">
        <f t="shared" si="115"/>
        <v>0</v>
      </c>
      <c r="BN617" s="78">
        <f t="shared" si="116"/>
        <v>0</v>
      </c>
      <c r="BO617" s="78">
        <f t="shared" si="117"/>
        <v>0</v>
      </c>
      <c r="BP617" s="78">
        <f t="shared" si="118"/>
        <v>0</v>
      </c>
    </row>
    <row r="618" spans="1:68" x14ac:dyDescent="0.2">
      <c r="A618" s="868"/>
      <c r="B618" s="868"/>
      <c r="C618" s="868"/>
      <c r="D618" s="868"/>
      <c r="E618" s="868"/>
      <c r="F618" s="868"/>
      <c r="G618" s="868"/>
      <c r="H618" s="868"/>
      <c r="I618" s="868"/>
      <c r="J618" s="868"/>
      <c r="K618" s="868"/>
      <c r="L618" s="868"/>
      <c r="M618" s="868"/>
      <c r="N618" s="868"/>
      <c r="O618" s="869"/>
      <c r="P618" s="865" t="s">
        <v>40</v>
      </c>
      <c r="Q618" s="866"/>
      <c r="R618" s="866"/>
      <c r="S618" s="866"/>
      <c r="T618" s="866"/>
      <c r="U618" s="866"/>
      <c r="V618" s="867"/>
      <c r="W618" s="42" t="s">
        <v>39</v>
      </c>
      <c r="X618" s="43">
        <f>IFERROR(X611/H611,"0")+IFERROR(X612/H612,"0")+IFERROR(X613/H613,"0")+IFERROR(X614/H614,"0")+IFERROR(X615/H615,"0")+IFERROR(X616/H616,"0")+IFERROR(X617/H617,"0")</f>
        <v>0</v>
      </c>
      <c r="Y618" s="43">
        <f>IFERROR(Y611/H611,"0")+IFERROR(Y612/H612,"0")+IFERROR(Y613/H613,"0")+IFERROR(Y614/H614,"0")+IFERROR(Y615/H615,"0")+IFERROR(Y616/H616,"0")+IFERROR(Y617/H617,"0")</f>
        <v>0</v>
      </c>
      <c r="Z618" s="43">
        <f>IFERROR(IF(Z611="",0,Z611),"0")+IFERROR(IF(Z612="",0,Z612),"0")+IFERROR(IF(Z613="",0,Z613),"0")+IFERROR(IF(Z614="",0,Z614),"0")+IFERROR(IF(Z615="",0,Z615),"0")+IFERROR(IF(Z616="",0,Z616),"0")+IFERROR(IF(Z617="",0,Z617),"0")</f>
        <v>0</v>
      </c>
      <c r="AA618" s="67"/>
      <c r="AB618" s="67"/>
      <c r="AC618" s="67"/>
    </row>
    <row r="619" spans="1:68" x14ac:dyDescent="0.2">
      <c r="A619" s="868"/>
      <c r="B619" s="868"/>
      <c r="C619" s="868"/>
      <c r="D619" s="868"/>
      <c r="E619" s="868"/>
      <c r="F619" s="868"/>
      <c r="G619" s="868"/>
      <c r="H619" s="868"/>
      <c r="I619" s="868"/>
      <c r="J619" s="868"/>
      <c r="K619" s="868"/>
      <c r="L619" s="868"/>
      <c r="M619" s="868"/>
      <c r="N619" s="868"/>
      <c r="O619" s="869"/>
      <c r="P619" s="865" t="s">
        <v>40</v>
      </c>
      <c r="Q619" s="866"/>
      <c r="R619" s="866"/>
      <c r="S619" s="866"/>
      <c r="T619" s="866"/>
      <c r="U619" s="866"/>
      <c r="V619" s="867"/>
      <c r="W619" s="42" t="s">
        <v>0</v>
      </c>
      <c r="X619" s="43">
        <f>IFERROR(SUM(X611:X617),"0")</f>
        <v>0</v>
      </c>
      <c r="Y619" s="43">
        <f>IFERROR(SUM(Y611:Y617),"0")</f>
        <v>0</v>
      </c>
      <c r="Z619" s="42"/>
      <c r="AA619" s="67"/>
      <c r="AB619" s="67"/>
      <c r="AC619" s="67"/>
    </row>
    <row r="620" spans="1:68" ht="14.25" customHeight="1" x14ac:dyDescent="0.25">
      <c r="A620" s="860" t="s">
        <v>184</v>
      </c>
      <c r="B620" s="860"/>
      <c r="C620" s="860"/>
      <c r="D620" s="860"/>
      <c r="E620" s="860"/>
      <c r="F620" s="860"/>
      <c r="G620" s="860"/>
      <c r="H620" s="860"/>
      <c r="I620" s="860"/>
      <c r="J620" s="860"/>
      <c r="K620" s="860"/>
      <c r="L620" s="860"/>
      <c r="M620" s="860"/>
      <c r="N620" s="860"/>
      <c r="O620" s="860"/>
      <c r="P620" s="860"/>
      <c r="Q620" s="860"/>
      <c r="R620" s="860"/>
      <c r="S620" s="860"/>
      <c r="T620" s="860"/>
      <c r="U620" s="860"/>
      <c r="V620" s="860"/>
      <c r="W620" s="860"/>
      <c r="X620" s="860"/>
      <c r="Y620" s="860"/>
      <c r="Z620" s="860"/>
      <c r="AA620" s="66"/>
      <c r="AB620" s="66"/>
      <c r="AC620" s="80"/>
    </row>
    <row r="621" spans="1:68" ht="16.5" customHeight="1" x14ac:dyDescent="0.25">
      <c r="A621" s="63" t="s">
        <v>982</v>
      </c>
      <c r="B621" s="63" t="s">
        <v>983</v>
      </c>
      <c r="C621" s="36">
        <v>4301020269</v>
      </c>
      <c r="D621" s="861">
        <v>4640242180519</v>
      </c>
      <c r="E621" s="861"/>
      <c r="F621" s="62">
        <v>1.35</v>
      </c>
      <c r="G621" s="37">
        <v>8</v>
      </c>
      <c r="H621" s="62">
        <v>10.8</v>
      </c>
      <c r="I621" s="62">
        <v>11.28</v>
      </c>
      <c r="J621" s="37">
        <v>56</v>
      </c>
      <c r="K621" s="37" t="s">
        <v>134</v>
      </c>
      <c r="L621" s="37" t="s">
        <v>45</v>
      </c>
      <c r="M621" s="38" t="s">
        <v>88</v>
      </c>
      <c r="N621" s="38"/>
      <c r="O621" s="37">
        <v>50</v>
      </c>
      <c r="P621" s="1193" t="s">
        <v>984</v>
      </c>
      <c r="Q621" s="863"/>
      <c r="R621" s="863"/>
      <c r="S621" s="863"/>
      <c r="T621" s="864"/>
      <c r="U621" s="39" t="s">
        <v>45</v>
      </c>
      <c r="V621" s="39" t="s">
        <v>45</v>
      </c>
      <c r="W621" s="40" t="s">
        <v>0</v>
      </c>
      <c r="X621" s="58">
        <v>0</v>
      </c>
      <c r="Y621" s="55">
        <f>IFERROR(IF(X621="",0,CEILING((X621/$H621),1)*$H621),"")</f>
        <v>0</v>
      </c>
      <c r="Z621" s="41" t="str">
        <f>IFERROR(IF(Y621=0,"",ROUNDUP(Y621/H621,0)*0.02175),"")</f>
        <v/>
      </c>
      <c r="AA621" s="68" t="s">
        <v>45</v>
      </c>
      <c r="AB621" s="69" t="s">
        <v>45</v>
      </c>
      <c r="AC621" s="734" t="s">
        <v>985</v>
      </c>
      <c r="AG621" s="78"/>
      <c r="AJ621" s="84" t="s">
        <v>45</v>
      </c>
      <c r="AK621" s="84">
        <v>0</v>
      </c>
      <c r="BB621" s="735" t="s">
        <v>66</v>
      </c>
      <c r="BM621" s="78">
        <f>IFERROR(X621*I621/H621,"0")</f>
        <v>0</v>
      </c>
      <c r="BN621" s="78">
        <f>IFERROR(Y621*I621/H621,"0")</f>
        <v>0</v>
      </c>
      <c r="BO621" s="78">
        <f>IFERROR(1/J621*(X621/H621),"0")</f>
        <v>0</v>
      </c>
      <c r="BP621" s="78">
        <f>IFERROR(1/J621*(Y621/H621),"0")</f>
        <v>0</v>
      </c>
    </row>
    <row r="622" spans="1:68" ht="27" customHeight="1" x14ac:dyDescent="0.25">
      <c r="A622" s="63" t="s">
        <v>986</v>
      </c>
      <c r="B622" s="63" t="s">
        <v>987</v>
      </c>
      <c r="C622" s="36">
        <v>4301020260</v>
      </c>
      <c r="D622" s="861">
        <v>4640242180526</v>
      </c>
      <c r="E622" s="861"/>
      <c r="F622" s="62">
        <v>1.8</v>
      </c>
      <c r="G622" s="37">
        <v>6</v>
      </c>
      <c r="H622" s="62">
        <v>10.8</v>
      </c>
      <c r="I622" s="62">
        <v>11.28</v>
      </c>
      <c r="J622" s="37">
        <v>56</v>
      </c>
      <c r="K622" s="37" t="s">
        <v>134</v>
      </c>
      <c r="L622" s="37" t="s">
        <v>45</v>
      </c>
      <c r="M622" s="38" t="s">
        <v>133</v>
      </c>
      <c r="N622" s="38"/>
      <c r="O622" s="37">
        <v>50</v>
      </c>
      <c r="P622" s="1194" t="s">
        <v>988</v>
      </c>
      <c r="Q622" s="863"/>
      <c r="R622" s="863"/>
      <c r="S622" s="863"/>
      <c r="T622" s="864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IFERROR(IF(Y622=0,"",ROUNDUP(Y622/H622,0)*0.02175),"")</f>
        <v/>
      </c>
      <c r="AA622" s="68" t="s">
        <v>45</v>
      </c>
      <c r="AB622" s="69" t="s">
        <v>45</v>
      </c>
      <c r="AC622" s="736" t="s">
        <v>985</v>
      </c>
      <c r="AG622" s="78"/>
      <c r="AJ622" s="84" t="s">
        <v>45</v>
      </c>
      <c r="AK622" s="84">
        <v>0</v>
      </c>
      <c r="BB622" s="737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ht="27" customHeight="1" x14ac:dyDescent="0.25">
      <c r="A623" s="63" t="s">
        <v>989</v>
      </c>
      <c r="B623" s="63" t="s">
        <v>990</v>
      </c>
      <c r="C623" s="36">
        <v>4301020309</v>
      </c>
      <c r="D623" s="861">
        <v>4640242180090</v>
      </c>
      <c r="E623" s="861"/>
      <c r="F623" s="62">
        <v>1.35</v>
      </c>
      <c r="G623" s="37">
        <v>8</v>
      </c>
      <c r="H623" s="62">
        <v>10.8</v>
      </c>
      <c r="I623" s="62">
        <v>11.28</v>
      </c>
      <c r="J623" s="37">
        <v>56</v>
      </c>
      <c r="K623" s="37" t="s">
        <v>134</v>
      </c>
      <c r="L623" s="37" t="s">
        <v>45</v>
      </c>
      <c r="M623" s="38" t="s">
        <v>133</v>
      </c>
      <c r="N623" s="38"/>
      <c r="O623" s="37">
        <v>50</v>
      </c>
      <c r="P623" s="1195" t="s">
        <v>991</v>
      </c>
      <c r="Q623" s="863"/>
      <c r="R623" s="863"/>
      <c r="S623" s="863"/>
      <c r="T623" s="864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38" t="s">
        <v>992</v>
      </c>
      <c r="AG623" s="78"/>
      <c r="AJ623" s="84" t="s">
        <v>45</v>
      </c>
      <c r="AK623" s="84">
        <v>0</v>
      </c>
      <c r="BB623" s="739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993</v>
      </c>
      <c r="B624" s="63" t="s">
        <v>994</v>
      </c>
      <c r="C624" s="36">
        <v>4301020295</v>
      </c>
      <c r="D624" s="861">
        <v>4640242181363</v>
      </c>
      <c r="E624" s="861"/>
      <c r="F624" s="62">
        <v>0.4</v>
      </c>
      <c r="G624" s="37">
        <v>10</v>
      </c>
      <c r="H624" s="62">
        <v>4</v>
      </c>
      <c r="I624" s="62">
        <v>4.21</v>
      </c>
      <c r="J624" s="37">
        <v>132</v>
      </c>
      <c r="K624" s="37" t="s">
        <v>89</v>
      </c>
      <c r="L624" s="37" t="s">
        <v>45</v>
      </c>
      <c r="M624" s="38" t="s">
        <v>133</v>
      </c>
      <c r="N624" s="38"/>
      <c r="O624" s="37">
        <v>50</v>
      </c>
      <c r="P624" s="1196" t="s">
        <v>995</v>
      </c>
      <c r="Q624" s="863"/>
      <c r="R624" s="863"/>
      <c r="S624" s="863"/>
      <c r="T624" s="864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40" t="s">
        <v>992</v>
      </c>
      <c r="AG624" s="78"/>
      <c r="AJ624" s="84" t="s">
        <v>45</v>
      </c>
      <c r="AK624" s="84">
        <v>0</v>
      </c>
      <c r="BB624" s="741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x14ac:dyDescent="0.2">
      <c r="A625" s="868"/>
      <c r="B625" s="868"/>
      <c r="C625" s="868"/>
      <c r="D625" s="868"/>
      <c r="E625" s="868"/>
      <c r="F625" s="868"/>
      <c r="G625" s="868"/>
      <c r="H625" s="868"/>
      <c r="I625" s="868"/>
      <c r="J625" s="868"/>
      <c r="K625" s="868"/>
      <c r="L625" s="868"/>
      <c r="M625" s="868"/>
      <c r="N625" s="868"/>
      <c r="O625" s="869"/>
      <c r="P625" s="865" t="s">
        <v>40</v>
      </c>
      <c r="Q625" s="866"/>
      <c r="R625" s="866"/>
      <c r="S625" s="866"/>
      <c r="T625" s="866"/>
      <c r="U625" s="866"/>
      <c r="V625" s="867"/>
      <c r="W625" s="42" t="s">
        <v>39</v>
      </c>
      <c r="X625" s="43">
        <f>IFERROR(X621/H621,"0")+IFERROR(X622/H622,"0")+IFERROR(X623/H623,"0")+IFERROR(X624/H624,"0")</f>
        <v>0</v>
      </c>
      <c r="Y625" s="43">
        <f>IFERROR(Y621/H621,"0")+IFERROR(Y622/H622,"0")+IFERROR(Y623/H623,"0")+IFERROR(Y624/H624,"0")</f>
        <v>0</v>
      </c>
      <c r="Z625" s="43">
        <f>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868"/>
      <c r="B626" s="868"/>
      <c r="C626" s="868"/>
      <c r="D626" s="868"/>
      <c r="E626" s="868"/>
      <c r="F626" s="868"/>
      <c r="G626" s="868"/>
      <c r="H626" s="868"/>
      <c r="I626" s="868"/>
      <c r="J626" s="868"/>
      <c r="K626" s="868"/>
      <c r="L626" s="868"/>
      <c r="M626" s="868"/>
      <c r="N626" s="868"/>
      <c r="O626" s="869"/>
      <c r="P626" s="865" t="s">
        <v>40</v>
      </c>
      <c r="Q626" s="866"/>
      <c r="R626" s="866"/>
      <c r="S626" s="866"/>
      <c r="T626" s="866"/>
      <c r="U626" s="866"/>
      <c r="V626" s="867"/>
      <c r="W626" s="42" t="s">
        <v>0</v>
      </c>
      <c r="X626" s="43">
        <f>IFERROR(SUM(X621:X624),"0")</f>
        <v>0</v>
      </c>
      <c r="Y626" s="43">
        <f>IFERROR(SUM(Y621:Y624),"0")</f>
        <v>0</v>
      </c>
      <c r="Z626" s="42"/>
      <c r="AA626" s="67"/>
      <c r="AB626" s="67"/>
      <c r="AC626" s="67"/>
    </row>
    <row r="627" spans="1:68" ht="14.25" customHeight="1" x14ac:dyDescent="0.25">
      <c r="A627" s="860" t="s">
        <v>78</v>
      </c>
      <c r="B627" s="860"/>
      <c r="C627" s="860"/>
      <c r="D627" s="860"/>
      <c r="E627" s="860"/>
      <c r="F627" s="860"/>
      <c r="G627" s="860"/>
      <c r="H627" s="860"/>
      <c r="I627" s="860"/>
      <c r="J627" s="860"/>
      <c r="K627" s="860"/>
      <c r="L627" s="860"/>
      <c r="M627" s="860"/>
      <c r="N627" s="860"/>
      <c r="O627" s="860"/>
      <c r="P627" s="860"/>
      <c r="Q627" s="860"/>
      <c r="R627" s="860"/>
      <c r="S627" s="860"/>
      <c r="T627" s="860"/>
      <c r="U627" s="860"/>
      <c r="V627" s="860"/>
      <c r="W627" s="860"/>
      <c r="X627" s="860"/>
      <c r="Y627" s="860"/>
      <c r="Z627" s="860"/>
      <c r="AA627" s="66"/>
      <c r="AB627" s="66"/>
      <c r="AC627" s="80"/>
    </row>
    <row r="628" spans="1:68" ht="27" customHeight="1" x14ac:dyDescent="0.25">
      <c r="A628" s="63" t="s">
        <v>996</v>
      </c>
      <c r="B628" s="63" t="s">
        <v>997</v>
      </c>
      <c r="C628" s="36">
        <v>4301031280</v>
      </c>
      <c r="D628" s="861">
        <v>4640242180816</v>
      </c>
      <c r="E628" s="861"/>
      <c r="F628" s="62">
        <v>0.7</v>
      </c>
      <c r="G628" s="37">
        <v>6</v>
      </c>
      <c r="H628" s="62">
        <v>4.2</v>
      </c>
      <c r="I628" s="62">
        <v>4.46</v>
      </c>
      <c r="J628" s="37">
        <v>156</v>
      </c>
      <c r="K628" s="37" t="s">
        <v>89</v>
      </c>
      <c r="L628" s="37" t="s">
        <v>45</v>
      </c>
      <c r="M628" s="38" t="s">
        <v>82</v>
      </c>
      <c r="N628" s="38"/>
      <c r="O628" s="37">
        <v>40</v>
      </c>
      <c r="P628" s="1197" t="s">
        <v>998</v>
      </c>
      <c r="Q628" s="863"/>
      <c r="R628" s="863"/>
      <c r="S628" s="863"/>
      <c r="T628" s="864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ref="Y628:Y634" si="119">IFERROR(IF(X628="",0,CEILING((X628/$H628),1)*$H628),"")</f>
        <v>0</v>
      </c>
      <c r="Z628" s="41" t="str">
        <f>IFERROR(IF(Y628=0,"",ROUNDUP(Y628/H628,0)*0.00753),"")</f>
        <v/>
      </c>
      <c r="AA628" s="68" t="s">
        <v>45</v>
      </c>
      <c r="AB628" s="69" t="s">
        <v>45</v>
      </c>
      <c r="AC628" s="742" t="s">
        <v>999</v>
      </c>
      <c r="AG628" s="78"/>
      <c r="AJ628" s="84" t="s">
        <v>45</v>
      </c>
      <c r="AK628" s="84">
        <v>0</v>
      </c>
      <c r="BB628" s="743" t="s">
        <v>66</v>
      </c>
      <c r="BM628" s="78">
        <f t="shared" ref="BM628:BM634" si="120">IFERROR(X628*I628/H628,"0")</f>
        <v>0</v>
      </c>
      <c r="BN628" s="78">
        <f t="shared" ref="BN628:BN634" si="121">IFERROR(Y628*I628/H628,"0")</f>
        <v>0</v>
      </c>
      <c r="BO628" s="78">
        <f t="shared" ref="BO628:BO634" si="122">IFERROR(1/J628*(X628/H628),"0")</f>
        <v>0</v>
      </c>
      <c r="BP628" s="78">
        <f t="shared" ref="BP628:BP634" si="123">IFERROR(1/J628*(Y628/H628),"0")</f>
        <v>0</v>
      </c>
    </row>
    <row r="629" spans="1:68" ht="27" customHeight="1" x14ac:dyDescent="0.25">
      <c r="A629" s="63" t="s">
        <v>1000</v>
      </c>
      <c r="B629" s="63" t="s">
        <v>1001</v>
      </c>
      <c r="C629" s="36">
        <v>4301031244</v>
      </c>
      <c r="D629" s="861">
        <v>4640242180595</v>
      </c>
      <c r="E629" s="861"/>
      <c r="F629" s="62">
        <v>0.7</v>
      </c>
      <c r="G629" s="37">
        <v>6</v>
      </c>
      <c r="H629" s="62">
        <v>4.2</v>
      </c>
      <c r="I629" s="62">
        <v>4.46</v>
      </c>
      <c r="J629" s="37">
        <v>156</v>
      </c>
      <c r="K629" s="37" t="s">
        <v>89</v>
      </c>
      <c r="L629" s="37" t="s">
        <v>45</v>
      </c>
      <c r="M629" s="38" t="s">
        <v>82</v>
      </c>
      <c r="N629" s="38"/>
      <c r="O629" s="37">
        <v>40</v>
      </c>
      <c r="P629" s="1198" t="s">
        <v>1002</v>
      </c>
      <c r="Q629" s="863"/>
      <c r="R629" s="863"/>
      <c r="S629" s="863"/>
      <c r="T629" s="864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19"/>
        <v>0</v>
      </c>
      <c r="Z629" s="41" t="str">
        <f>IFERROR(IF(Y629=0,"",ROUNDUP(Y629/H629,0)*0.00753),"")</f>
        <v/>
      </c>
      <c r="AA629" s="68" t="s">
        <v>45</v>
      </c>
      <c r="AB629" s="69" t="s">
        <v>45</v>
      </c>
      <c r="AC629" s="744" t="s">
        <v>1003</v>
      </c>
      <c r="AG629" s="78"/>
      <c r="AJ629" s="84" t="s">
        <v>45</v>
      </c>
      <c r="AK629" s="84">
        <v>0</v>
      </c>
      <c r="BB629" s="745" t="s">
        <v>66</v>
      </c>
      <c r="BM629" s="78">
        <f t="shared" si="120"/>
        <v>0</v>
      </c>
      <c r="BN629" s="78">
        <f t="shared" si="121"/>
        <v>0</v>
      </c>
      <c r="BO629" s="78">
        <f t="shared" si="122"/>
        <v>0</v>
      </c>
      <c r="BP629" s="78">
        <f t="shared" si="123"/>
        <v>0</v>
      </c>
    </row>
    <row r="630" spans="1:68" ht="27" customHeight="1" x14ac:dyDescent="0.25">
      <c r="A630" s="63" t="s">
        <v>1004</v>
      </c>
      <c r="B630" s="63" t="s">
        <v>1005</v>
      </c>
      <c r="C630" s="36">
        <v>4301031289</v>
      </c>
      <c r="D630" s="861">
        <v>4640242181615</v>
      </c>
      <c r="E630" s="861"/>
      <c r="F630" s="62">
        <v>0.7</v>
      </c>
      <c r="G630" s="37">
        <v>6</v>
      </c>
      <c r="H630" s="62">
        <v>4.2</v>
      </c>
      <c r="I630" s="62">
        <v>4.4000000000000004</v>
      </c>
      <c r="J630" s="37">
        <v>156</v>
      </c>
      <c r="K630" s="37" t="s">
        <v>89</v>
      </c>
      <c r="L630" s="37" t="s">
        <v>45</v>
      </c>
      <c r="M630" s="38" t="s">
        <v>82</v>
      </c>
      <c r="N630" s="38"/>
      <c r="O630" s="37">
        <v>45</v>
      </c>
      <c r="P630" s="1199" t="s">
        <v>1006</v>
      </c>
      <c r="Q630" s="863"/>
      <c r="R630" s="863"/>
      <c r="S630" s="863"/>
      <c r="T630" s="864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19"/>
        <v>0</v>
      </c>
      <c r="Z630" s="41" t="str">
        <f>IFERROR(IF(Y630=0,"",ROUNDUP(Y630/H630,0)*0.00753),"")</f>
        <v/>
      </c>
      <c r="AA630" s="68" t="s">
        <v>45</v>
      </c>
      <c r="AB630" s="69" t="s">
        <v>45</v>
      </c>
      <c r="AC630" s="746" t="s">
        <v>1007</v>
      </c>
      <c r="AG630" s="78"/>
      <c r="AJ630" s="84" t="s">
        <v>45</v>
      </c>
      <c r="AK630" s="84">
        <v>0</v>
      </c>
      <c r="BB630" s="747" t="s">
        <v>66</v>
      </c>
      <c r="BM630" s="78">
        <f t="shared" si="120"/>
        <v>0</v>
      </c>
      <c r="BN630" s="78">
        <f t="shared" si="121"/>
        <v>0</v>
      </c>
      <c r="BO630" s="78">
        <f t="shared" si="122"/>
        <v>0</v>
      </c>
      <c r="BP630" s="78">
        <f t="shared" si="123"/>
        <v>0</v>
      </c>
    </row>
    <row r="631" spans="1:68" ht="27" customHeight="1" x14ac:dyDescent="0.25">
      <c r="A631" s="63" t="s">
        <v>1008</v>
      </c>
      <c r="B631" s="63" t="s">
        <v>1009</v>
      </c>
      <c r="C631" s="36">
        <v>4301031285</v>
      </c>
      <c r="D631" s="861">
        <v>4640242181639</v>
      </c>
      <c r="E631" s="861"/>
      <c r="F631" s="62">
        <v>0.7</v>
      </c>
      <c r="G631" s="37">
        <v>6</v>
      </c>
      <c r="H631" s="62">
        <v>4.2</v>
      </c>
      <c r="I631" s="62">
        <v>4.4000000000000004</v>
      </c>
      <c r="J631" s="37">
        <v>156</v>
      </c>
      <c r="K631" s="37" t="s">
        <v>89</v>
      </c>
      <c r="L631" s="37" t="s">
        <v>45</v>
      </c>
      <c r="M631" s="38" t="s">
        <v>82</v>
      </c>
      <c r="N631" s="38"/>
      <c r="O631" s="37">
        <v>45</v>
      </c>
      <c r="P631" s="1200" t="s">
        <v>1010</v>
      </c>
      <c r="Q631" s="863"/>
      <c r="R631" s="863"/>
      <c r="S631" s="863"/>
      <c r="T631" s="864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19"/>
        <v>0</v>
      </c>
      <c r="Z631" s="41" t="str">
        <f>IFERROR(IF(Y631=0,"",ROUNDUP(Y631/H631,0)*0.00753),"")</f>
        <v/>
      </c>
      <c r="AA631" s="68" t="s">
        <v>45</v>
      </c>
      <c r="AB631" s="69" t="s">
        <v>45</v>
      </c>
      <c r="AC631" s="748" t="s">
        <v>1011</v>
      </c>
      <c r="AG631" s="78"/>
      <c r="AJ631" s="84" t="s">
        <v>45</v>
      </c>
      <c r="AK631" s="84">
        <v>0</v>
      </c>
      <c r="BB631" s="749" t="s">
        <v>66</v>
      </c>
      <c r="BM631" s="78">
        <f t="shared" si="120"/>
        <v>0</v>
      </c>
      <c r="BN631" s="78">
        <f t="shared" si="121"/>
        <v>0</v>
      </c>
      <c r="BO631" s="78">
        <f t="shared" si="122"/>
        <v>0</v>
      </c>
      <c r="BP631" s="78">
        <f t="shared" si="123"/>
        <v>0</v>
      </c>
    </row>
    <row r="632" spans="1:68" ht="27" customHeight="1" x14ac:dyDescent="0.25">
      <c r="A632" s="63" t="s">
        <v>1012</v>
      </c>
      <c r="B632" s="63" t="s">
        <v>1013</v>
      </c>
      <c r="C632" s="36">
        <v>4301031287</v>
      </c>
      <c r="D632" s="861">
        <v>4640242181622</v>
      </c>
      <c r="E632" s="861"/>
      <c r="F632" s="62">
        <v>0.7</v>
      </c>
      <c r="G632" s="37">
        <v>6</v>
      </c>
      <c r="H632" s="62">
        <v>4.2</v>
      </c>
      <c r="I632" s="62">
        <v>4.4000000000000004</v>
      </c>
      <c r="J632" s="37">
        <v>156</v>
      </c>
      <c r="K632" s="37" t="s">
        <v>89</v>
      </c>
      <c r="L632" s="37" t="s">
        <v>45</v>
      </c>
      <c r="M632" s="38" t="s">
        <v>82</v>
      </c>
      <c r="N632" s="38"/>
      <c r="O632" s="37">
        <v>45</v>
      </c>
      <c r="P632" s="1201" t="s">
        <v>1014</v>
      </c>
      <c r="Q632" s="863"/>
      <c r="R632" s="863"/>
      <c r="S632" s="863"/>
      <c r="T632" s="864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19"/>
        <v>0</v>
      </c>
      <c r="Z632" s="41" t="str">
        <f>IFERROR(IF(Y632=0,"",ROUNDUP(Y632/H632,0)*0.00753),"")</f>
        <v/>
      </c>
      <c r="AA632" s="68" t="s">
        <v>45</v>
      </c>
      <c r="AB632" s="69" t="s">
        <v>45</v>
      </c>
      <c r="AC632" s="750" t="s">
        <v>1015</v>
      </c>
      <c r="AG632" s="78"/>
      <c r="AJ632" s="84" t="s">
        <v>45</v>
      </c>
      <c r="AK632" s="84">
        <v>0</v>
      </c>
      <c r="BB632" s="751" t="s">
        <v>66</v>
      </c>
      <c r="BM632" s="78">
        <f t="shared" si="120"/>
        <v>0</v>
      </c>
      <c r="BN632" s="78">
        <f t="shared" si="121"/>
        <v>0</v>
      </c>
      <c r="BO632" s="78">
        <f t="shared" si="122"/>
        <v>0</v>
      </c>
      <c r="BP632" s="78">
        <f t="shared" si="123"/>
        <v>0</v>
      </c>
    </row>
    <row r="633" spans="1:68" ht="27" customHeight="1" x14ac:dyDescent="0.25">
      <c r="A633" s="63" t="s">
        <v>1016</v>
      </c>
      <c r="B633" s="63" t="s">
        <v>1017</v>
      </c>
      <c r="C633" s="36">
        <v>4301031203</v>
      </c>
      <c r="D633" s="861">
        <v>4640242180908</v>
      </c>
      <c r="E633" s="861"/>
      <c r="F633" s="62">
        <v>0.28000000000000003</v>
      </c>
      <c r="G633" s="37">
        <v>6</v>
      </c>
      <c r="H633" s="62">
        <v>1.68</v>
      </c>
      <c r="I633" s="62">
        <v>1.81</v>
      </c>
      <c r="J633" s="37">
        <v>234</v>
      </c>
      <c r="K633" s="37" t="s">
        <v>83</v>
      </c>
      <c r="L633" s="37" t="s">
        <v>45</v>
      </c>
      <c r="M633" s="38" t="s">
        <v>82</v>
      </c>
      <c r="N633" s="38"/>
      <c r="O633" s="37">
        <v>40</v>
      </c>
      <c r="P633" s="1202" t="s">
        <v>1018</v>
      </c>
      <c r="Q633" s="863"/>
      <c r="R633" s="863"/>
      <c r="S633" s="863"/>
      <c r="T633" s="864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19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52" t="s">
        <v>999</v>
      </c>
      <c r="AG633" s="78"/>
      <c r="AJ633" s="84" t="s">
        <v>45</v>
      </c>
      <c r="AK633" s="84">
        <v>0</v>
      </c>
      <c r="BB633" s="753" t="s">
        <v>66</v>
      </c>
      <c r="BM633" s="78">
        <f t="shared" si="120"/>
        <v>0</v>
      </c>
      <c r="BN633" s="78">
        <f t="shared" si="121"/>
        <v>0</v>
      </c>
      <c r="BO633" s="78">
        <f t="shared" si="122"/>
        <v>0</v>
      </c>
      <c r="BP633" s="78">
        <f t="shared" si="123"/>
        <v>0</v>
      </c>
    </row>
    <row r="634" spans="1:68" ht="27" customHeight="1" x14ac:dyDescent="0.25">
      <c r="A634" s="63" t="s">
        <v>1019</v>
      </c>
      <c r="B634" s="63" t="s">
        <v>1020</v>
      </c>
      <c r="C634" s="36">
        <v>4301031200</v>
      </c>
      <c r="D634" s="861">
        <v>4640242180489</v>
      </c>
      <c r="E634" s="861"/>
      <c r="F634" s="62">
        <v>0.28000000000000003</v>
      </c>
      <c r="G634" s="37">
        <v>6</v>
      </c>
      <c r="H634" s="62">
        <v>1.68</v>
      </c>
      <c r="I634" s="62">
        <v>1.84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40</v>
      </c>
      <c r="P634" s="1203" t="s">
        <v>1021</v>
      </c>
      <c r="Q634" s="863"/>
      <c r="R634" s="863"/>
      <c r="S634" s="863"/>
      <c r="T634" s="864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19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54" t="s">
        <v>1003</v>
      </c>
      <c r="AG634" s="78"/>
      <c r="AJ634" s="84" t="s">
        <v>45</v>
      </c>
      <c r="AK634" s="84">
        <v>0</v>
      </c>
      <c r="BB634" s="755" t="s">
        <v>66</v>
      </c>
      <c r="BM634" s="78">
        <f t="shared" si="120"/>
        <v>0</v>
      </c>
      <c r="BN634" s="78">
        <f t="shared" si="121"/>
        <v>0</v>
      </c>
      <c r="BO634" s="78">
        <f t="shared" si="122"/>
        <v>0</v>
      </c>
      <c r="BP634" s="78">
        <f t="shared" si="123"/>
        <v>0</v>
      </c>
    </row>
    <row r="635" spans="1:68" x14ac:dyDescent="0.2">
      <c r="A635" s="868"/>
      <c r="B635" s="868"/>
      <c r="C635" s="868"/>
      <c r="D635" s="868"/>
      <c r="E635" s="868"/>
      <c r="F635" s="868"/>
      <c r="G635" s="868"/>
      <c r="H635" s="868"/>
      <c r="I635" s="868"/>
      <c r="J635" s="868"/>
      <c r="K635" s="868"/>
      <c r="L635" s="868"/>
      <c r="M635" s="868"/>
      <c r="N635" s="868"/>
      <c r="O635" s="869"/>
      <c r="P635" s="865" t="s">
        <v>40</v>
      </c>
      <c r="Q635" s="866"/>
      <c r="R635" s="866"/>
      <c r="S635" s="866"/>
      <c r="T635" s="866"/>
      <c r="U635" s="866"/>
      <c r="V635" s="867"/>
      <c r="W635" s="42" t="s">
        <v>39</v>
      </c>
      <c r="X635" s="43">
        <f>IFERROR(X628/H628,"0")+IFERROR(X629/H629,"0")+IFERROR(X630/H630,"0")+IFERROR(X631/H631,"0")+IFERROR(X632/H632,"0")+IFERROR(X633/H633,"0")+IFERROR(X634/H634,"0")</f>
        <v>0</v>
      </c>
      <c r="Y635" s="43">
        <f>IFERROR(Y628/H628,"0")+IFERROR(Y629/H629,"0")+IFERROR(Y630/H630,"0")+IFERROR(Y631/H631,"0")+IFERROR(Y632/H632,"0")+IFERROR(Y633/H633,"0")+IFERROR(Y634/H634,"0")</f>
        <v>0</v>
      </c>
      <c r="Z635" s="43">
        <f>IFERROR(IF(Z628="",0,Z628),"0")+IFERROR(IF(Z629="",0,Z629),"0")+IFERROR(IF(Z630="",0,Z630),"0")+IFERROR(IF(Z631="",0,Z631),"0")+IFERROR(IF(Z632="",0,Z632),"0")+IFERROR(IF(Z633="",0,Z633),"0")+IFERROR(IF(Z634="",0,Z634),"0")</f>
        <v>0</v>
      </c>
      <c r="AA635" s="67"/>
      <c r="AB635" s="67"/>
      <c r="AC635" s="67"/>
    </row>
    <row r="636" spans="1:68" x14ac:dyDescent="0.2">
      <c r="A636" s="868"/>
      <c r="B636" s="868"/>
      <c r="C636" s="868"/>
      <c r="D636" s="868"/>
      <c r="E636" s="868"/>
      <c r="F636" s="868"/>
      <c r="G636" s="868"/>
      <c r="H636" s="868"/>
      <c r="I636" s="868"/>
      <c r="J636" s="868"/>
      <c r="K636" s="868"/>
      <c r="L636" s="868"/>
      <c r="M636" s="868"/>
      <c r="N636" s="868"/>
      <c r="O636" s="869"/>
      <c r="P636" s="865" t="s">
        <v>40</v>
      </c>
      <c r="Q636" s="866"/>
      <c r="R636" s="866"/>
      <c r="S636" s="866"/>
      <c r="T636" s="866"/>
      <c r="U636" s="866"/>
      <c r="V636" s="867"/>
      <c r="W636" s="42" t="s">
        <v>0</v>
      </c>
      <c r="X636" s="43">
        <f>IFERROR(SUM(X628:X634),"0")</f>
        <v>0</v>
      </c>
      <c r="Y636" s="43">
        <f>IFERROR(SUM(Y628:Y634),"0")</f>
        <v>0</v>
      </c>
      <c r="Z636" s="42"/>
      <c r="AA636" s="67"/>
      <c r="AB636" s="67"/>
      <c r="AC636" s="67"/>
    </row>
    <row r="637" spans="1:68" ht="14.25" customHeight="1" x14ac:dyDescent="0.25">
      <c r="A637" s="860" t="s">
        <v>84</v>
      </c>
      <c r="B637" s="860"/>
      <c r="C637" s="860"/>
      <c r="D637" s="860"/>
      <c r="E637" s="860"/>
      <c r="F637" s="860"/>
      <c r="G637" s="860"/>
      <c r="H637" s="860"/>
      <c r="I637" s="860"/>
      <c r="J637" s="860"/>
      <c r="K637" s="860"/>
      <c r="L637" s="860"/>
      <c r="M637" s="860"/>
      <c r="N637" s="860"/>
      <c r="O637" s="860"/>
      <c r="P637" s="860"/>
      <c r="Q637" s="860"/>
      <c r="R637" s="860"/>
      <c r="S637" s="860"/>
      <c r="T637" s="860"/>
      <c r="U637" s="860"/>
      <c r="V637" s="860"/>
      <c r="W637" s="860"/>
      <c r="X637" s="860"/>
      <c r="Y637" s="860"/>
      <c r="Z637" s="860"/>
      <c r="AA637" s="66"/>
      <c r="AB637" s="66"/>
      <c r="AC637" s="80"/>
    </row>
    <row r="638" spans="1:68" ht="27" customHeight="1" x14ac:dyDescent="0.25">
      <c r="A638" s="63" t="s">
        <v>1022</v>
      </c>
      <c r="B638" s="63" t="s">
        <v>1023</v>
      </c>
      <c r="C638" s="36">
        <v>4301051746</v>
      </c>
      <c r="D638" s="861">
        <v>4640242180533</v>
      </c>
      <c r="E638" s="861"/>
      <c r="F638" s="62">
        <v>1.3</v>
      </c>
      <c r="G638" s="37">
        <v>6</v>
      </c>
      <c r="H638" s="62">
        <v>7.8</v>
      </c>
      <c r="I638" s="62">
        <v>8.3640000000000008</v>
      </c>
      <c r="J638" s="37">
        <v>56</v>
      </c>
      <c r="K638" s="37" t="s">
        <v>134</v>
      </c>
      <c r="L638" s="37" t="s">
        <v>45</v>
      </c>
      <c r="M638" s="38" t="s">
        <v>88</v>
      </c>
      <c r="N638" s="38"/>
      <c r="O638" s="37">
        <v>40</v>
      </c>
      <c r="P638" s="1204" t="s">
        <v>1024</v>
      </c>
      <c r="Q638" s="863"/>
      <c r="R638" s="863"/>
      <c r="S638" s="863"/>
      <c r="T638" s="864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ref="Y638:Y645" si="124"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56" t="s">
        <v>1025</v>
      </c>
      <c r="AG638" s="78"/>
      <c r="AJ638" s="84" t="s">
        <v>45</v>
      </c>
      <c r="AK638" s="84">
        <v>0</v>
      </c>
      <c r="BB638" s="757" t="s">
        <v>66</v>
      </c>
      <c r="BM638" s="78">
        <f t="shared" ref="BM638:BM645" si="125">IFERROR(X638*I638/H638,"0")</f>
        <v>0</v>
      </c>
      <c r="BN638" s="78">
        <f t="shared" ref="BN638:BN645" si="126">IFERROR(Y638*I638/H638,"0")</f>
        <v>0</v>
      </c>
      <c r="BO638" s="78">
        <f t="shared" ref="BO638:BO645" si="127">IFERROR(1/J638*(X638/H638),"0")</f>
        <v>0</v>
      </c>
      <c r="BP638" s="78">
        <f t="shared" ref="BP638:BP645" si="128">IFERROR(1/J638*(Y638/H638),"0")</f>
        <v>0</v>
      </c>
    </row>
    <row r="639" spans="1:68" ht="27" customHeight="1" x14ac:dyDescent="0.25">
      <c r="A639" s="63" t="s">
        <v>1022</v>
      </c>
      <c r="B639" s="63" t="s">
        <v>1026</v>
      </c>
      <c r="C639" s="36">
        <v>4301051887</v>
      </c>
      <c r="D639" s="861">
        <v>4640242180533</v>
      </c>
      <c r="E639" s="861"/>
      <c r="F639" s="62">
        <v>1.3</v>
      </c>
      <c r="G639" s="37">
        <v>6</v>
      </c>
      <c r="H639" s="62">
        <v>7.8</v>
      </c>
      <c r="I639" s="62">
        <v>8.3640000000000008</v>
      </c>
      <c r="J639" s="37">
        <v>56</v>
      </c>
      <c r="K639" s="37" t="s">
        <v>134</v>
      </c>
      <c r="L639" s="37" t="s">
        <v>45</v>
      </c>
      <c r="M639" s="38" t="s">
        <v>88</v>
      </c>
      <c r="N639" s="38"/>
      <c r="O639" s="37">
        <v>45</v>
      </c>
      <c r="P639" s="1205" t="s">
        <v>1027</v>
      </c>
      <c r="Q639" s="863"/>
      <c r="R639" s="863"/>
      <c r="S639" s="863"/>
      <c r="T639" s="864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24"/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58" t="s">
        <v>1025</v>
      </c>
      <c r="AG639" s="78"/>
      <c r="AJ639" s="84" t="s">
        <v>45</v>
      </c>
      <c r="AK639" s="84">
        <v>0</v>
      </c>
      <c r="BB639" s="759" t="s">
        <v>66</v>
      </c>
      <c r="BM639" s="78">
        <f t="shared" si="125"/>
        <v>0</v>
      </c>
      <c r="BN639" s="78">
        <f t="shared" si="126"/>
        <v>0</v>
      </c>
      <c r="BO639" s="78">
        <f t="shared" si="127"/>
        <v>0</v>
      </c>
      <c r="BP639" s="78">
        <f t="shared" si="128"/>
        <v>0</v>
      </c>
    </row>
    <row r="640" spans="1:68" ht="27" customHeight="1" x14ac:dyDescent="0.25">
      <c r="A640" s="63" t="s">
        <v>1028</v>
      </c>
      <c r="B640" s="63" t="s">
        <v>1029</v>
      </c>
      <c r="C640" s="36">
        <v>4301051510</v>
      </c>
      <c r="D640" s="861">
        <v>4640242180540</v>
      </c>
      <c r="E640" s="861"/>
      <c r="F640" s="62">
        <v>1.3</v>
      </c>
      <c r="G640" s="37">
        <v>6</v>
      </c>
      <c r="H640" s="62">
        <v>7.8</v>
      </c>
      <c r="I640" s="62">
        <v>8.3640000000000008</v>
      </c>
      <c r="J640" s="37">
        <v>56</v>
      </c>
      <c r="K640" s="37" t="s">
        <v>134</v>
      </c>
      <c r="L640" s="37" t="s">
        <v>45</v>
      </c>
      <c r="M640" s="38" t="s">
        <v>82</v>
      </c>
      <c r="N640" s="38"/>
      <c r="O640" s="37">
        <v>30</v>
      </c>
      <c r="P640" s="1206" t="s">
        <v>1030</v>
      </c>
      <c r="Q640" s="863"/>
      <c r="R640" s="863"/>
      <c r="S640" s="863"/>
      <c r="T640" s="864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24"/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60" t="s">
        <v>1031</v>
      </c>
      <c r="AG640" s="78"/>
      <c r="AJ640" s="84" t="s">
        <v>45</v>
      </c>
      <c r="AK640" s="84">
        <v>0</v>
      </c>
      <c r="BB640" s="761" t="s">
        <v>66</v>
      </c>
      <c r="BM640" s="78">
        <f t="shared" si="125"/>
        <v>0</v>
      </c>
      <c r="BN640" s="78">
        <f t="shared" si="126"/>
        <v>0</v>
      </c>
      <c r="BO640" s="78">
        <f t="shared" si="127"/>
        <v>0</v>
      </c>
      <c r="BP640" s="78">
        <f t="shared" si="128"/>
        <v>0</v>
      </c>
    </row>
    <row r="641" spans="1:68" ht="27" customHeight="1" x14ac:dyDescent="0.25">
      <c r="A641" s="63" t="s">
        <v>1028</v>
      </c>
      <c r="B641" s="63" t="s">
        <v>1032</v>
      </c>
      <c r="C641" s="36">
        <v>4301051933</v>
      </c>
      <c r="D641" s="861">
        <v>4640242180540</v>
      </c>
      <c r="E641" s="861"/>
      <c r="F641" s="62">
        <v>1.3</v>
      </c>
      <c r="G641" s="37">
        <v>6</v>
      </c>
      <c r="H641" s="62">
        <v>7.8</v>
      </c>
      <c r="I641" s="62">
        <v>8.3640000000000008</v>
      </c>
      <c r="J641" s="37">
        <v>56</v>
      </c>
      <c r="K641" s="37" t="s">
        <v>134</v>
      </c>
      <c r="L641" s="37" t="s">
        <v>45</v>
      </c>
      <c r="M641" s="38" t="s">
        <v>88</v>
      </c>
      <c r="N641" s="38"/>
      <c r="O641" s="37">
        <v>45</v>
      </c>
      <c r="P641" s="1207" t="s">
        <v>1033</v>
      </c>
      <c r="Q641" s="863"/>
      <c r="R641" s="863"/>
      <c r="S641" s="863"/>
      <c r="T641" s="864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si="124"/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2" t="s">
        <v>1031</v>
      </c>
      <c r="AG641" s="78"/>
      <c r="AJ641" s="84" t="s">
        <v>45</v>
      </c>
      <c r="AK641" s="84">
        <v>0</v>
      </c>
      <c r="BB641" s="763" t="s">
        <v>66</v>
      </c>
      <c r="BM641" s="78">
        <f t="shared" si="125"/>
        <v>0</v>
      </c>
      <c r="BN641" s="78">
        <f t="shared" si="126"/>
        <v>0</v>
      </c>
      <c r="BO641" s="78">
        <f t="shared" si="127"/>
        <v>0</v>
      </c>
      <c r="BP641" s="78">
        <f t="shared" si="128"/>
        <v>0</v>
      </c>
    </row>
    <row r="642" spans="1:68" ht="27" customHeight="1" x14ac:dyDescent="0.25">
      <c r="A642" s="63" t="s">
        <v>1034</v>
      </c>
      <c r="B642" s="63" t="s">
        <v>1035</v>
      </c>
      <c r="C642" s="36">
        <v>4301051390</v>
      </c>
      <c r="D642" s="861">
        <v>4640242181233</v>
      </c>
      <c r="E642" s="861"/>
      <c r="F642" s="62">
        <v>0.3</v>
      </c>
      <c r="G642" s="37">
        <v>6</v>
      </c>
      <c r="H642" s="62">
        <v>1.8</v>
      </c>
      <c r="I642" s="62">
        <v>1.984</v>
      </c>
      <c r="J642" s="37">
        <v>234</v>
      </c>
      <c r="K642" s="37" t="s">
        <v>83</v>
      </c>
      <c r="L642" s="37" t="s">
        <v>45</v>
      </c>
      <c r="M642" s="38" t="s">
        <v>82</v>
      </c>
      <c r="N642" s="38"/>
      <c r="O642" s="37">
        <v>40</v>
      </c>
      <c r="P642" s="1208" t="s">
        <v>1036</v>
      </c>
      <c r="Q642" s="863"/>
      <c r="R642" s="863"/>
      <c r="S642" s="863"/>
      <c r="T642" s="864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24"/>
        <v>0</v>
      </c>
      <c r="Z642" s="41" t="str">
        <f>IFERROR(IF(Y642=0,"",ROUNDUP(Y642/H642,0)*0.00502),"")</f>
        <v/>
      </c>
      <c r="AA642" s="68" t="s">
        <v>45</v>
      </c>
      <c r="AB642" s="69" t="s">
        <v>45</v>
      </c>
      <c r="AC642" s="764" t="s">
        <v>1025</v>
      </c>
      <c r="AG642" s="78"/>
      <c r="AJ642" s="84" t="s">
        <v>45</v>
      </c>
      <c r="AK642" s="84">
        <v>0</v>
      </c>
      <c r="BB642" s="765" t="s">
        <v>66</v>
      </c>
      <c r="BM642" s="78">
        <f t="shared" si="125"/>
        <v>0</v>
      </c>
      <c r="BN642" s="78">
        <f t="shared" si="126"/>
        <v>0</v>
      </c>
      <c r="BO642" s="78">
        <f t="shared" si="127"/>
        <v>0</v>
      </c>
      <c r="BP642" s="78">
        <f t="shared" si="128"/>
        <v>0</v>
      </c>
    </row>
    <row r="643" spans="1:68" ht="27" customHeight="1" x14ac:dyDescent="0.25">
      <c r="A643" s="63" t="s">
        <v>1034</v>
      </c>
      <c r="B643" s="63" t="s">
        <v>1037</v>
      </c>
      <c r="C643" s="36">
        <v>4301051920</v>
      </c>
      <c r="D643" s="861">
        <v>4640242181233</v>
      </c>
      <c r="E643" s="861"/>
      <c r="F643" s="62">
        <v>0.3</v>
      </c>
      <c r="G643" s="37">
        <v>6</v>
      </c>
      <c r="H643" s="62">
        <v>1.8</v>
      </c>
      <c r="I643" s="62">
        <v>2.0640000000000001</v>
      </c>
      <c r="J643" s="37">
        <v>182</v>
      </c>
      <c r="K643" s="37" t="s">
        <v>195</v>
      </c>
      <c r="L643" s="37" t="s">
        <v>45</v>
      </c>
      <c r="M643" s="38" t="s">
        <v>180</v>
      </c>
      <c r="N643" s="38"/>
      <c r="O643" s="37">
        <v>45</v>
      </c>
      <c r="P643" s="1209" t="s">
        <v>1038</v>
      </c>
      <c r="Q643" s="863"/>
      <c r="R643" s="863"/>
      <c r="S643" s="863"/>
      <c r="T643" s="864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24"/>
        <v>0</v>
      </c>
      <c r="Z643" s="41" t="str">
        <f>IFERROR(IF(Y643=0,"",ROUNDUP(Y643/H643,0)*0.00651),"")</f>
        <v/>
      </c>
      <c r="AA643" s="68" t="s">
        <v>45</v>
      </c>
      <c r="AB643" s="69" t="s">
        <v>45</v>
      </c>
      <c r="AC643" s="766" t="s">
        <v>1025</v>
      </c>
      <c r="AG643" s="78"/>
      <c r="AJ643" s="84" t="s">
        <v>45</v>
      </c>
      <c r="AK643" s="84">
        <v>0</v>
      </c>
      <c r="BB643" s="767" t="s">
        <v>66</v>
      </c>
      <c r="BM643" s="78">
        <f t="shared" si="125"/>
        <v>0</v>
      </c>
      <c r="BN643" s="78">
        <f t="shared" si="126"/>
        <v>0</v>
      </c>
      <c r="BO643" s="78">
        <f t="shared" si="127"/>
        <v>0</v>
      </c>
      <c r="BP643" s="78">
        <f t="shared" si="128"/>
        <v>0</v>
      </c>
    </row>
    <row r="644" spans="1:68" ht="27" customHeight="1" x14ac:dyDescent="0.25">
      <c r="A644" s="63" t="s">
        <v>1039</v>
      </c>
      <c r="B644" s="63" t="s">
        <v>1040</v>
      </c>
      <c r="C644" s="36">
        <v>4301051448</v>
      </c>
      <c r="D644" s="861">
        <v>4640242181226</v>
      </c>
      <c r="E644" s="861"/>
      <c r="F644" s="62">
        <v>0.3</v>
      </c>
      <c r="G644" s="37">
        <v>6</v>
      </c>
      <c r="H644" s="62">
        <v>1.8</v>
      </c>
      <c r="I644" s="62">
        <v>1.972</v>
      </c>
      <c r="J644" s="37">
        <v>234</v>
      </c>
      <c r="K644" s="37" t="s">
        <v>83</v>
      </c>
      <c r="L644" s="37" t="s">
        <v>45</v>
      </c>
      <c r="M644" s="38" t="s">
        <v>82</v>
      </c>
      <c r="N644" s="38"/>
      <c r="O644" s="37">
        <v>30</v>
      </c>
      <c r="P644" s="1210" t="s">
        <v>1041</v>
      </c>
      <c r="Q644" s="863"/>
      <c r="R644" s="863"/>
      <c r="S644" s="863"/>
      <c r="T644" s="864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si="124"/>
        <v>0</v>
      </c>
      <c r="Z644" s="41" t="str">
        <f>IFERROR(IF(Y644=0,"",ROUNDUP(Y644/H644,0)*0.00502),"")</f>
        <v/>
      </c>
      <c r="AA644" s="68" t="s">
        <v>45</v>
      </c>
      <c r="AB644" s="69" t="s">
        <v>45</v>
      </c>
      <c r="AC644" s="768" t="s">
        <v>1031</v>
      </c>
      <c r="AG644" s="78"/>
      <c r="AJ644" s="84" t="s">
        <v>45</v>
      </c>
      <c r="AK644" s="84">
        <v>0</v>
      </c>
      <c r="BB644" s="769" t="s">
        <v>66</v>
      </c>
      <c r="BM644" s="78">
        <f t="shared" si="125"/>
        <v>0</v>
      </c>
      <c r="BN644" s="78">
        <f t="shared" si="126"/>
        <v>0</v>
      </c>
      <c r="BO644" s="78">
        <f t="shared" si="127"/>
        <v>0</v>
      </c>
      <c r="BP644" s="78">
        <f t="shared" si="128"/>
        <v>0</v>
      </c>
    </row>
    <row r="645" spans="1:68" ht="27" customHeight="1" x14ac:dyDescent="0.25">
      <c r="A645" s="63" t="s">
        <v>1039</v>
      </c>
      <c r="B645" s="63" t="s">
        <v>1042</v>
      </c>
      <c r="C645" s="36">
        <v>4301051921</v>
      </c>
      <c r="D645" s="861">
        <v>4640242181226</v>
      </c>
      <c r="E645" s="861"/>
      <c r="F645" s="62">
        <v>0.3</v>
      </c>
      <c r="G645" s="37">
        <v>6</v>
      </c>
      <c r="H645" s="62">
        <v>1.8</v>
      </c>
      <c r="I645" s="62">
        <v>2.052</v>
      </c>
      <c r="J645" s="37">
        <v>182</v>
      </c>
      <c r="K645" s="37" t="s">
        <v>195</v>
      </c>
      <c r="L645" s="37" t="s">
        <v>45</v>
      </c>
      <c r="M645" s="38" t="s">
        <v>180</v>
      </c>
      <c r="N645" s="38"/>
      <c r="O645" s="37">
        <v>45</v>
      </c>
      <c r="P645" s="1211" t="s">
        <v>1043</v>
      </c>
      <c r="Q645" s="863"/>
      <c r="R645" s="863"/>
      <c r="S645" s="863"/>
      <c r="T645" s="864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4"/>
        <v>0</v>
      </c>
      <c r="Z645" s="41" t="str">
        <f>IFERROR(IF(Y645=0,"",ROUNDUP(Y645/H645,0)*0.00651),"")</f>
        <v/>
      </c>
      <c r="AA645" s="68" t="s">
        <v>45</v>
      </c>
      <c r="AB645" s="69" t="s">
        <v>45</v>
      </c>
      <c r="AC645" s="770" t="s">
        <v>1031</v>
      </c>
      <c r="AG645" s="78"/>
      <c r="AJ645" s="84" t="s">
        <v>45</v>
      </c>
      <c r="AK645" s="84">
        <v>0</v>
      </c>
      <c r="BB645" s="771" t="s">
        <v>66</v>
      </c>
      <c r="BM645" s="78">
        <f t="shared" si="125"/>
        <v>0</v>
      </c>
      <c r="BN645" s="78">
        <f t="shared" si="126"/>
        <v>0</v>
      </c>
      <c r="BO645" s="78">
        <f t="shared" si="127"/>
        <v>0</v>
      </c>
      <c r="BP645" s="78">
        <f t="shared" si="128"/>
        <v>0</v>
      </c>
    </row>
    <row r="646" spans="1:68" x14ac:dyDescent="0.2">
      <c r="A646" s="868"/>
      <c r="B646" s="868"/>
      <c r="C646" s="868"/>
      <c r="D646" s="868"/>
      <c r="E646" s="868"/>
      <c r="F646" s="868"/>
      <c r="G646" s="868"/>
      <c r="H646" s="868"/>
      <c r="I646" s="868"/>
      <c r="J646" s="868"/>
      <c r="K646" s="868"/>
      <c r="L646" s="868"/>
      <c r="M646" s="868"/>
      <c r="N646" s="868"/>
      <c r="O646" s="869"/>
      <c r="P646" s="865" t="s">
        <v>40</v>
      </c>
      <c r="Q646" s="866"/>
      <c r="R646" s="866"/>
      <c r="S646" s="866"/>
      <c r="T646" s="866"/>
      <c r="U646" s="866"/>
      <c r="V646" s="867"/>
      <c r="W646" s="42" t="s">
        <v>39</v>
      </c>
      <c r="X646" s="43">
        <f>IFERROR(X638/H638,"0")+IFERROR(X639/H639,"0")+IFERROR(X640/H640,"0")+IFERROR(X641/H641,"0")+IFERROR(X642/H642,"0")+IFERROR(X643/H643,"0")+IFERROR(X644/H644,"0")+IFERROR(X645/H645,"0")</f>
        <v>0</v>
      </c>
      <c r="Y646" s="43">
        <f>IFERROR(Y638/H638,"0")+IFERROR(Y639/H639,"0")+IFERROR(Y640/H640,"0")+IFERROR(Y641/H641,"0")+IFERROR(Y642/H642,"0")+IFERROR(Y643/H643,"0")+IFERROR(Y644/H644,"0")+IFERROR(Y645/H645,"0")</f>
        <v>0</v>
      </c>
      <c r="Z646" s="43">
        <f>IFERROR(IF(Z638="",0,Z638),"0")+IFERROR(IF(Z639="",0,Z639),"0")+IFERROR(IF(Z640="",0,Z640),"0")+IFERROR(IF(Z641="",0,Z641),"0")+IFERROR(IF(Z642="",0,Z642),"0")+IFERROR(IF(Z643="",0,Z643),"0")+IFERROR(IF(Z644="",0,Z644),"0")+IFERROR(IF(Z645="",0,Z645),"0")</f>
        <v>0</v>
      </c>
      <c r="AA646" s="67"/>
      <c r="AB646" s="67"/>
      <c r="AC646" s="67"/>
    </row>
    <row r="647" spans="1:68" x14ac:dyDescent="0.2">
      <c r="A647" s="868"/>
      <c r="B647" s="868"/>
      <c r="C647" s="868"/>
      <c r="D647" s="868"/>
      <c r="E647" s="868"/>
      <c r="F647" s="868"/>
      <c r="G647" s="868"/>
      <c r="H647" s="868"/>
      <c r="I647" s="868"/>
      <c r="J647" s="868"/>
      <c r="K647" s="868"/>
      <c r="L647" s="868"/>
      <c r="M647" s="868"/>
      <c r="N647" s="868"/>
      <c r="O647" s="869"/>
      <c r="P647" s="865" t="s">
        <v>40</v>
      </c>
      <c r="Q647" s="866"/>
      <c r="R647" s="866"/>
      <c r="S647" s="866"/>
      <c r="T647" s="866"/>
      <c r="U647" s="866"/>
      <c r="V647" s="867"/>
      <c r="W647" s="42" t="s">
        <v>0</v>
      </c>
      <c r="X647" s="43">
        <f>IFERROR(SUM(X638:X645),"0")</f>
        <v>0</v>
      </c>
      <c r="Y647" s="43">
        <f>IFERROR(SUM(Y638:Y645),"0")</f>
        <v>0</v>
      </c>
      <c r="Z647" s="42"/>
      <c r="AA647" s="67"/>
      <c r="AB647" s="67"/>
      <c r="AC647" s="67"/>
    </row>
    <row r="648" spans="1:68" ht="14.25" customHeight="1" x14ac:dyDescent="0.25">
      <c r="A648" s="860" t="s">
        <v>226</v>
      </c>
      <c r="B648" s="860"/>
      <c r="C648" s="860"/>
      <c r="D648" s="860"/>
      <c r="E648" s="860"/>
      <c r="F648" s="860"/>
      <c r="G648" s="860"/>
      <c r="H648" s="860"/>
      <c r="I648" s="860"/>
      <c r="J648" s="860"/>
      <c r="K648" s="860"/>
      <c r="L648" s="860"/>
      <c r="M648" s="860"/>
      <c r="N648" s="860"/>
      <c r="O648" s="860"/>
      <c r="P648" s="860"/>
      <c r="Q648" s="860"/>
      <c r="R648" s="860"/>
      <c r="S648" s="860"/>
      <c r="T648" s="860"/>
      <c r="U648" s="860"/>
      <c r="V648" s="860"/>
      <c r="W648" s="860"/>
      <c r="X648" s="860"/>
      <c r="Y648" s="860"/>
      <c r="Z648" s="860"/>
      <c r="AA648" s="66"/>
      <c r="AB648" s="66"/>
      <c r="AC648" s="80"/>
    </row>
    <row r="649" spans="1:68" ht="27" customHeight="1" x14ac:dyDescent="0.25">
      <c r="A649" s="63" t="s">
        <v>1044</v>
      </c>
      <c r="B649" s="63" t="s">
        <v>1045</v>
      </c>
      <c r="C649" s="36">
        <v>4301060408</v>
      </c>
      <c r="D649" s="861">
        <v>4640242180120</v>
      </c>
      <c r="E649" s="861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134</v>
      </c>
      <c r="L649" s="37" t="s">
        <v>45</v>
      </c>
      <c r="M649" s="38" t="s">
        <v>82</v>
      </c>
      <c r="N649" s="38"/>
      <c r="O649" s="37">
        <v>40</v>
      </c>
      <c r="P649" s="1212" t="s">
        <v>1046</v>
      </c>
      <c r="Q649" s="863"/>
      <c r="R649" s="863"/>
      <c r="S649" s="863"/>
      <c r="T649" s="864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72" t="s">
        <v>1047</v>
      </c>
      <c r="AG649" s="78"/>
      <c r="AJ649" s="84" t="s">
        <v>45</v>
      </c>
      <c r="AK649" s="84">
        <v>0</v>
      </c>
      <c r="BB649" s="773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ht="27" customHeight="1" x14ac:dyDescent="0.25">
      <c r="A650" s="63" t="s">
        <v>1044</v>
      </c>
      <c r="B650" s="63" t="s">
        <v>1048</v>
      </c>
      <c r="C650" s="36">
        <v>4301060354</v>
      </c>
      <c r="D650" s="861">
        <v>4640242180120</v>
      </c>
      <c r="E650" s="861"/>
      <c r="F650" s="62">
        <v>1.3</v>
      </c>
      <c r="G650" s="37">
        <v>6</v>
      </c>
      <c r="H650" s="62">
        <v>7.8</v>
      </c>
      <c r="I650" s="62">
        <v>8.2799999999999994</v>
      </c>
      <c r="J650" s="37">
        <v>56</v>
      </c>
      <c r="K650" s="37" t="s">
        <v>134</v>
      </c>
      <c r="L650" s="37" t="s">
        <v>45</v>
      </c>
      <c r="M650" s="38" t="s">
        <v>82</v>
      </c>
      <c r="N650" s="38"/>
      <c r="O650" s="37">
        <v>40</v>
      </c>
      <c r="P650" s="1213" t="s">
        <v>1049</v>
      </c>
      <c r="Q650" s="863"/>
      <c r="R650" s="863"/>
      <c r="S650" s="863"/>
      <c r="T650" s="864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74" t="s">
        <v>1047</v>
      </c>
      <c r="AG650" s="78"/>
      <c r="AJ650" s="84" t="s">
        <v>45</v>
      </c>
      <c r="AK650" s="84">
        <v>0</v>
      </c>
      <c r="BB650" s="775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ht="27" customHeight="1" x14ac:dyDescent="0.25">
      <c r="A651" s="63" t="s">
        <v>1050</v>
      </c>
      <c r="B651" s="63" t="s">
        <v>1051</v>
      </c>
      <c r="C651" s="36">
        <v>4301060407</v>
      </c>
      <c r="D651" s="861">
        <v>4640242180137</v>
      </c>
      <c r="E651" s="861"/>
      <c r="F651" s="62">
        <v>1.3</v>
      </c>
      <c r="G651" s="37">
        <v>6</v>
      </c>
      <c r="H651" s="62">
        <v>7.8</v>
      </c>
      <c r="I651" s="62">
        <v>8.2799999999999994</v>
      </c>
      <c r="J651" s="37">
        <v>56</v>
      </c>
      <c r="K651" s="37" t="s">
        <v>134</v>
      </c>
      <c r="L651" s="37" t="s">
        <v>45</v>
      </c>
      <c r="M651" s="38" t="s">
        <v>82</v>
      </c>
      <c r="N651" s="38"/>
      <c r="O651" s="37">
        <v>40</v>
      </c>
      <c r="P651" s="1214" t="s">
        <v>1052</v>
      </c>
      <c r="Q651" s="863"/>
      <c r="R651" s="863"/>
      <c r="S651" s="863"/>
      <c r="T651" s="864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6" t="s">
        <v>1053</v>
      </c>
      <c r="AG651" s="78"/>
      <c r="AJ651" s="84" t="s">
        <v>45</v>
      </c>
      <c r="AK651" s="84">
        <v>0</v>
      </c>
      <c r="BB651" s="777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ht="27" customHeight="1" x14ac:dyDescent="0.25">
      <c r="A652" s="63" t="s">
        <v>1050</v>
      </c>
      <c r="B652" s="63" t="s">
        <v>1054</v>
      </c>
      <c r="C652" s="36">
        <v>4301060355</v>
      </c>
      <c r="D652" s="861">
        <v>4640242180137</v>
      </c>
      <c r="E652" s="861"/>
      <c r="F652" s="62">
        <v>1.3</v>
      </c>
      <c r="G652" s="37">
        <v>6</v>
      </c>
      <c r="H652" s="62">
        <v>7.8</v>
      </c>
      <c r="I652" s="62">
        <v>8.2799999999999994</v>
      </c>
      <c r="J652" s="37">
        <v>56</v>
      </c>
      <c r="K652" s="37" t="s">
        <v>134</v>
      </c>
      <c r="L652" s="37" t="s">
        <v>45</v>
      </c>
      <c r="M652" s="38" t="s">
        <v>82</v>
      </c>
      <c r="N652" s="38"/>
      <c r="O652" s="37">
        <v>40</v>
      </c>
      <c r="P652" s="1215" t="s">
        <v>1055</v>
      </c>
      <c r="Q652" s="863"/>
      <c r="R652" s="863"/>
      <c r="S652" s="863"/>
      <c r="T652" s="864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78" t="s">
        <v>1053</v>
      </c>
      <c r="AG652" s="78"/>
      <c r="AJ652" s="84" t="s">
        <v>45</v>
      </c>
      <c r="AK652" s="84">
        <v>0</v>
      </c>
      <c r="BB652" s="779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868"/>
      <c r="B653" s="868"/>
      <c r="C653" s="868"/>
      <c r="D653" s="868"/>
      <c r="E653" s="868"/>
      <c r="F653" s="868"/>
      <c r="G653" s="868"/>
      <c r="H653" s="868"/>
      <c r="I653" s="868"/>
      <c r="J653" s="868"/>
      <c r="K653" s="868"/>
      <c r="L653" s="868"/>
      <c r="M653" s="868"/>
      <c r="N653" s="868"/>
      <c r="O653" s="869"/>
      <c r="P653" s="865" t="s">
        <v>40</v>
      </c>
      <c r="Q653" s="866"/>
      <c r="R653" s="866"/>
      <c r="S653" s="866"/>
      <c r="T653" s="866"/>
      <c r="U653" s="866"/>
      <c r="V653" s="867"/>
      <c r="W653" s="42" t="s">
        <v>39</v>
      </c>
      <c r="X653" s="43">
        <f>IFERROR(X649/H649,"0")+IFERROR(X650/H650,"0")+IFERROR(X651/H651,"0")+IFERROR(X652/H652,"0")</f>
        <v>0</v>
      </c>
      <c r="Y653" s="43">
        <f>IFERROR(Y649/H649,"0")+IFERROR(Y650/H650,"0")+IFERROR(Y651/H651,"0")+IFERROR(Y652/H652,"0")</f>
        <v>0</v>
      </c>
      <c r="Z653" s="43">
        <f>IFERROR(IF(Z649="",0,Z649),"0")+IFERROR(IF(Z650="",0,Z650),"0")+IFERROR(IF(Z651="",0,Z651),"0")+IFERROR(IF(Z652="",0,Z652),"0")</f>
        <v>0</v>
      </c>
      <c r="AA653" s="67"/>
      <c r="AB653" s="67"/>
      <c r="AC653" s="67"/>
    </row>
    <row r="654" spans="1:68" x14ac:dyDescent="0.2">
      <c r="A654" s="868"/>
      <c r="B654" s="868"/>
      <c r="C654" s="868"/>
      <c r="D654" s="868"/>
      <c r="E654" s="868"/>
      <c r="F654" s="868"/>
      <c r="G654" s="868"/>
      <c r="H654" s="868"/>
      <c r="I654" s="868"/>
      <c r="J654" s="868"/>
      <c r="K654" s="868"/>
      <c r="L654" s="868"/>
      <c r="M654" s="868"/>
      <c r="N654" s="868"/>
      <c r="O654" s="869"/>
      <c r="P654" s="865" t="s">
        <v>40</v>
      </c>
      <c r="Q654" s="866"/>
      <c r="R654" s="866"/>
      <c r="S654" s="866"/>
      <c r="T654" s="866"/>
      <c r="U654" s="866"/>
      <c r="V654" s="867"/>
      <c r="W654" s="42" t="s">
        <v>0</v>
      </c>
      <c r="X654" s="43">
        <f>IFERROR(SUM(X649:X652),"0")</f>
        <v>0</v>
      </c>
      <c r="Y654" s="43">
        <f>IFERROR(SUM(Y649:Y652),"0")</f>
        <v>0</v>
      </c>
      <c r="Z654" s="42"/>
      <c r="AA654" s="67"/>
      <c r="AB654" s="67"/>
      <c r="AC654" s="67"/>
    </row>
    <row r="655" spans="1:68" ht="16.5" customHeight="1" x14ac:dyDescent="0.25">
      <c r="A655" s="859" t="s">
        <v>1056</v>
      </c>
      <c r="B655" s="859"/>
      <c r="C655" s="859"/>
      <c r="D655" s="859"/>
      <c r="E655" s="859"/>
      <c r="F655" s="859"/>
      <c r="G655" s="859"/>
      <c r="H655" s="859"/>
      <c r="I655" s="859"/>
      <c r="J655" s="859"/>
      <c r="K655" s="859"/>
      <c r="L655" s="859"/>
      <c r="M655" s="859"/>
      <c r="N655" s="859"/>
      <c r="O655" s="859"/>
      <c r="P655" s="859"/>
      <c r="Q655" s="859"/>
      <c r="R655" s="859"/>
      <c r="S655" s="859"/>
      <c r="T655" s="859"/>
      <c r="U655" s="859"/>
      <c r="V655" s="859"/>
      <c r="W655" s="859"/>
      <c r="X655" s="859"/>
      <c r="Y655" s="859"/>
      <c r="Z655" s="859"/>
      <c r="AA655" s="65"/>
      <c r="AB655" s="65"/>
      <c r="AC655" s="79"/>
    </row>
    <row r="656" spans="1:68" ht="14.25" customHeight="1" x14ac:dyDescent="0.25">
      <c r="A656" s="860" t="s">
        <v>129</v>
      </c>
      <c r="B656" s="860"/>
      <c r="C656" s="860"/>
      <c r="D656" s="860"/>
      <c r="E656" s="860"/>
      <c r="F656" s="860"/>
      <c r="G656" s="860"/>
      <c r="H656" s="860"/>
      <c r="I656" s="860"/>
      <c r="J656" s="860"/>
      <c r="K656" s="860"/>
      <c r="L656" s="860"/>
      <c r="M656" s="860"/>
      <c r="N656" s="860"/>
      <c r="O656" s="860"/>
      <c r="P656" s="860"/>
      <c r="Q656" s="860"/>
      <c r="R656" s="860"/>
      <c r="S656" s="860"/>
      <c r="T656" s="860"/>
      <c r="U656" s="860"/>
      <c r="V656" s="860"/>
      <c r="W656" s="860"/>
      <c r="X656" s="860"/>
      <c r="Y656" s="860"/>
      <c r="Z656" s="860"/>
      <c r="AA656" s="66"/>
      <c r="AB656" s="66"/>
      <c r="AC656" s="80"/>
    </row>
    <row r="657" spans="1:68" ht="27" customHeight="1" x14ac:dyDescent="0.25">
      <c r="A657" s="63" t="s">
        <v>1057</v>
      </c>
      <c r="B657" s="63" t="s">
        <v>1058</v>
      </c>
      <c r="C657" s="36">
        <v>4301011951</v>
      </c>
      <c r="D657" s="861">
        <v>4640242180045</v>
      </c>
      <c r="E657" s="861"/>
      <c r="F657" s="62">
        <v>1.5</v>
      </c>
      <c r="G657" s="37">
        <v>8</v>
      </c>
      <c r="H657" s="62">
        <v>12</v>
      </c>
      <c r="I657" s="62">
        <v>12.48</v>
      </c>
      <c r="J657" s="37">
        <v>56</v>
      </c>
      <c r="K657" s="37" t="s">
        <v>134</v>
      </c>
      <c r="L657" s="37" t="s">
        <v>45</v>
      </c>
      <c r="M657" s="38" t="s">
        <v>133</v>
      </c>
      <c r="N657" s="38"/>
      <c r="O657" s="37">
        <v>55</v>
      </c>
      <c r="P657" s="1216" t="s">
        <v>1059</v>
      </c>
      <c r="Q657" s="863"/>
      <c r="R657" s="863"/>
      <c r="S657" s="863"/>
      <c r="T657" s="864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IFERROR(IF(Y657=0,"",ROUNDUP(Y657/H657,0)*0.02175),"")</f>
        <v/>
      </c>
      <c r="AA657" s="68" t="s">
        <v>45</v>
      </c>
      <c r="AB657" s="69" t="s">
        <v>45</v>
      </c>
      <c r="AC657" s="780" t="s">
        <v>1060</v>
      </c>
      <c r="AG657" s="78"/>
      <c r="AJ657" s="84" t="s">
        <v>45</v>
      </c>
      <c r="AK657" s="84">
        <v>0</v>
      </c>
      <c r="BB657" s="781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ht="27" customHeight="1" x14ac:dyDescent="0.25">
      <c r="A658" s="63" t="s">
        <v>1061</v>
      </c>
      <c r="B658" s="63" t="s">
        <v>1062</v>
      </c>
      <c r="C658" s="36">
        <v>4301011950</v>
      </c>
      <c r="D658" s="861">
        <v>4640242180601</v>
      </c>
      <c r="E658" s="861"/>
      <c r="F658" s="62">
        <v>1.5</v>
      </c>
      <c r="G658" s="37">
        <v>8</v>
      </c>
      <c r="H658" s="62">
        <v>12</v>
      </c>
      <c r="I658" s="62">
        <v>12.48</v>
      </c>
      <c r="J658" s="37">
        <v>56</v>
      </c>
      <c r="K658" s="37" t="s">
        <v>134</v>
      </c>
      <c r="L658" s="37" t="s">
        <v>45</v>
      </c>
      <c r="M658" s="38" t="s">
        <v>133</v>
      </c>
      <c r="N658" s="38"/>
      <c r="O658" s="37">
        <v>55</v>
      </c>
      <c r="P658" s="1217" t="s">
        <v>1063</v>
      </c>
      <c r="Q658" s="863"/>
      <c r="R658" s="863"/>
      <c r="S658" s="863"/>
      <c r="T658" s="864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IFERROR(IF(Y658=0,"",ROUNDUP(Y658/H658,0)*0.02175),"")</f>
        <v/>
      </c>
      <c r="AA658" s="68" t="s">
        <v>45</v>
      </c>
      <c r="AB658" s="69" t="s">
        <v>45</v>
      </c>
      <c r="AC658" s="782" t="s">
        <v>1064</v>
      </c>
      <c r="AG658" s="78"/>
      <c r="AJ658" s="84" t="s">
        <v>45</v>
      </c>
      <c r="AK658" s="84">
        <v>0</v>
      </c>
      <c r="BB658" s="783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68"/>
      <c r="B659" s="868"/>
      <c r="C659" s="868"/>
      <c r="D659" s="868"/>
      <c r="E659" s="868"/>
      <c r="F659" s="868"/>
      <c r="G659" s="868"/>
      <c r="H659" s="868"/>
      <c r="I659" s="868"/>
      <c r="J659" s="868"/>
      <c r="K659" s="868"/>
      <c r="L659" s="868"/>
      <c r="M659" s="868"/>
      <c r="N659" s="868"/>
      <c r="O659" s="869"/>
      <c r="P659" s="865" t="s">
        <v>40</v>
      </c>
      <c r="Q659" s="866"/>
      <c r="R659" s="866"/>
      <c r="S659" s="866"/>
      <c r="T659" s="866"/>
      <c r="U659" s="866"/>
      <c r="V659" s="867"/>
      <c r="W659" s="42" t="s">
        <v>39</v>
      </c>
      <c r="X659" s="43">
        <f>IFERROR(X657/H657,"0")+IFERROR(X658/H658,"0")</f>
        <v>0</v>
      </c>
      <c r="Y659" s="43">
        <f>IFERROR(Y657/H657,"0")+IFERROR(Y658/H658,"0")</f>
        <v>0</v>
      </c>
      <c r="Z659" s="43">
        <f>IFERROR(IF(Z657="",0,Z657),"0")+IFERROR(IF(Z658="",0,Z658),"0")</f>
        <v>0</v>
      </c>
      <c r="AA659" s="67"/>
      <c r="AB659" s="67"/>
      <c r="AC659" s="67"/>
    </row>
    <row r="660" spans="1:68" x14ac:dyDescent="0.2">
      <c r="A660" s="868"/>
      <c r="B660" s="868"/>
      <c r="C660" s="868"/>
      <c r="D660" s="868"/>
      <c r="E660" s="868"/>
      <c r="F660" s="868"/>
      <c r="G660" s="868"/>
      <c r="H660" s="868"/>
      <c r="I660" s="868"/>
      <c r="J660" s="868"/>
      <c r="K660" s="868"/>
      <c r="L660" s="868"/>
      <c r="M660" s="868"/>
      <c r="N660" s="868"/>
      <c r="O660" s="869"/>
      <c r="P660" s="865" t="s">
        <v>40</v>
      </c>
      <c r="Q660" s="866"/>
      <c r="R660" s="866"/>
      <c r="S660" s="866"/>
      <c r="T660" s="866"/>
      <c r="U660" s="866"/>
      <c r="V660" s="867"/>
      <c r="W660" s="42" t="s">
        <v>0</v>
      </c>
      <c r="X660" s="43">
        <f>IFERROR(SUM(X657:X658),"0")</f>
        <v>0</v>
      </c>
      <c r="Y660" s="43">
        <f>IFERROR(SUM(Y657:Y658),"0")</f>
        <v>0</v>
      </c>
      <c r="Z660" s="42"/>
      <c r="AA660" s="67"/>
      <c r="AB660" s="67"/>
      <c r="AC660" s="67"/>
    </row>
    <row r="661" spans="1:68" ht="14.25" customHeight="1" x14ac:dyDescent="0.25">
      <c r="A661" s="860" t="s">
        <v>184</v>
      </c>
      <c r="B661" s="860"/>
      <c r="C661" s="860"/>
      <c r="D661" s="860"/>
      <c r="E661" s="860"/>
      <c r="F661" s="860"/>
      <c r="G661" s="860"/>
      <c r="H661" s="860"/>
      <c r="I661" s="860"/>
      <c r="J661" s="860"/>
      <c r="K661" s="860"/>
      <c r="L661" s="860"/>
      <c r="M661" s="860"/>
      <c r="N661" s="860"/>
      <c r="O661" s="860"/>
      <c r="P661" s="860"/>
      <c r="Q661" s="860"/>
      <c r="R661" s="860"/>
      <c r="S661" s="860"/>
      <c r="T661" s="860"/>
      <c r="U661" s="860"/>
      <c r="V661" s="860"/>
      <c r="W661" s="860"/>
      <c r="X661" s="860"/>
      <c r="Y661" s="860"/>
      <c r="Z661" s="860"/>
      <c r="AA661" s="66"/>
      <c r="AB661" s="66"/>
      <c r="AC661" s="80"/>
    </row>
    <row r="662" spans="1:68" ht="27" customHeight="1" x14ac:dyDescent="0.25">
      <c r="A662" s="63" t="s">
        <v>1065</v>
      </c>
      <c r="B662" s="63" t="s">
        <v>1066</v>
      </c>
      <c r="C662" s="36">
        <v>4301020314</v>
      </c>
      <c r="D662" s="861">
        <v>4640242180090</v>
      </c>
      <c r="E662" s="861"/>
      <c r="F662" s="62">
        <v>1.5</v>
      </c>
      <c r="G662" s="37">
        <v>8</v>
      </c>
      <c r="H662" s="62">
        <v>12</v>
      </c>
      <c r="I662" s="62">
        <v>12.48</v>
      </c>
      <c r="J662" s="37">
        <v>56</v>
      </c>
      <c r="K662" s="37" t="s">
        <v>134</v>
      </c>
      <c r="L662" s="37" t="s">
        <v>45</v>
      </c>
      <c r="M662" s="38" t="s">
        <v>133</v>
      </c>
      <c r="N662" s="38"/>
      <c r="O662" s="37">
        <v>50</v>
      </c>
      <c r="P662" s="1218" t="s">
        <v>1067</v>
      </c>
      <c r="Q662" s="863"/>
      <c r="R662" s="863"/>
      <c r="S662" s="863"/>
      <c r="T662" s="864"/>
      <c r="U662" s="39" t="s">
        <v>45</v>
      </c>
      <c r="V662" s="39" t="s">
        <v>45</v>
      </c>
      <c r="W662" s="40" t="s">
        <v>0</v>
      </c>
      <c r="X662" s="58">
        <v>0</v>
      </c>
      <c r="Y662" s="55">
        <f>IFERROR(IF(X662="",0,CEILING((X662/$H662),1)*$H662),"")</f>
        <v>0</v>
      </c>
      <c r="Z662" s="41" t="str">
        <f>IFERROR(IF(Y662=0,"",ROUNDUP(Y662/H662,0)*0.02175),"")</f>
        <v/>
      </c>
      <c r="AA662" s="68" t="s">
        <v>45</v>
      </c>
      <c r="AB662" s="69" t="s">
        <v>45</v>
      </c>
      <c r="AC662" s="784" t="s">
        <v>1068</v>
      </c>
      <c r="AG662" s="78"/>
      <c r="AJ662" s="84" t="s">
        <v>45</v>
      </c>
      <c r="AK662" s="84">
        <v>0</v>
      </c>
      <c r="BB662" s="785" t="s">
        <v>66</v>
      </c>
      <c r="BM662" s="78">
        <f>IFERROR(X662*I662/H662,"0")</f>
        <v>0</v>
      </c>
      <c r="BN662" s="78">
        <f>IFERROR(Y662*I662/H662,"0")</f>
        <v>0</v>
      </c>
      <c r="BO662" s="78">
        <f>IFERROR(1/J662*(X662/H662),"0")</f>
        <v>0</v>
      </c>
      <c r="BP662" s="78">
        <f>IFERROR(1/J662*(Y662/H662),"0")</f>
        <v>0</v>
      </c>
    </row>
    <row r="663" spans="1:68" x14ac:dyDescent="0.2">
      <c r="A663" s="868"/>
      <c r="B663" s="868"/>
      <c r="C663" s="868"/>
      <c r="D663" s="868"/>
      <c r="E663" s="868"/>
      <c r="F663" s="868"/>
      <c r="G663" s="868"/>
      <c r="H663" s="868"/>
      <c r="I663" s="868"/>
      <c r="J663" s="868"/>
      <c r="K663" s="868"/>
      <c r="L663" s="868"/>
      <c r="M663" s="868"/>
      <c r="N663" s="868"/>
      <c r="O663" s="869"/>
      <c r="P663" s="865" t="s">
        <v>40</v>
      </c>
      <c r="Q663" s="866"/>
      <c r="R663" s="866"/>
      <c r="S663" s="866"/>
      <c r="T663" s="866"/>
      <c r="U663" s="866"/>
      <c r="V663" s="867"/>
      <c r="W663" s="42" t="s">
        <v>39</v>
      </c>
      <c r="X663" s="43">
        <f>IFERROR(X662/H662,"0")</f>
        <v>0</v>
      </c>
      <c r="Y663" s="43">
        <f>IFERROR(Y662/H662,"0")</f>
        <v>0</v>
      </c>
      <c r="Z663" s="43">
        <f>IFERROR(IF(Z662="",0,Z662),"0")</f>
        <v>0</v>
      </c>
      <c r="AA663" s="67"/>
      <c r="AB663" s="67"/>
      <c r="AC663" s="67"/>
    </row>
    <row r="664" spans="1:68" x14ac:dyDescent="0.2">
      <c r="A664" s="868"/>
      <c r="B664" s="868"/>
      <c r="C664" s="868"/>
      <c r="D664" s="868"/>
      <c r="E664" s="868"/>
      <c r="F664" s="868"/>
      <c r="G664" s="868"/>
      <c r="H664" s="868"/>
      <c r="I664" s="868"/>
      <c r="J664" s="868"/>
      <c r="K664" s="868"/>
      <c r="L664" s="868"/>
      <c r="M664" s="868"/>
      <c r="N664" s="868"/>
      <c r="O664" s="869"/>
      <c r="P664" s="865" t="s">
        <v>40</v>
      </c>
      <c r="Q664" s="866"/>
      <c r="R664" s="866"/>
      <c r="S664" s="866"/>
      <c r="T664" s="866"/>
      <c r="U664" s="866"/>
      <c r="V664" s="867"/>
      <c r="W664" s="42" t="s">
        <v>0</v>
      </c>
      <c r="X664" s="43">
        <f>IFERROR(SUM(X662:X662),"0")</f>
        <v>0</v>
      </c>
      <c r="Y664" s="43">
        <f>IFERROR(SUM(Y662:Y662),"0")</f>
        <v>0</v>
      </c>
      <c r="Z664" s="42"/>
      <c r="AA664" s="67"/>
      <c r="AB664" s="67"/>
      <c r="AC664" s="67"/>
    </row>
    <row r="665" spans="1:68" ht="14.25" customHeight="1" x14ac:dyDescent="0.25">
      <c r="A665" s="860" t="s">
        <v>78</v>
      </c>
      <c r="B665" s="860"/>
      <c r="C665" s="860"/>
      <c r="D665" s="860"/>
      <c r="E665" s="860"/>
      <c r="F665" s="860"/>
      <c r="G665" s="860"/>
      <c r="H665" s="860"/>
      <c r="I665" s="860"/>
      <c r="J665" s="860"/>
      <c r="K665" s="860"/>
      <c r="L665" s="860"/>
      <c r="M665" s="860"/>
      <c r="N665" s="860"/>
      <c r="O665" s="860"/>
      <c r="P665" s="860"/>
      <c r="Q665" s="860"/>
      <c r="R665" s="860"/>
      <c r="S665" s="860"/>
      <c r="T665" s="860"/>
      <c r="U665" s="860"/>
      <c r="V665" s="860"/>
      <c r="W665" s="860"/>
      <c r="X665" s="860"/>
      <c r="Y665" s="860"/>
      <c r="Z665" s="860"/>
      <c r="AA665" s="66"/>
      <c r="AB665" s="66"/>
      <c r="AC665" s="80"/>
    </row>
    <row r="666" spans="1:68" ht="27" customHeight="1" x14ac:dyDescent="0.25">
      <c r="A666" s="63" t="s">
        <v>1069</v>
      </c>
      <c r="B666" s="63" t="s">
        <v>1070</v>
      </c>
      <c r="C666" s="36">
        <v>4301031321</v>
      </c>
      <c r="D666" s="861">
        <v>4640242180076</v>
      </c>
      <c r="E666" s="861"/>
      <c r="F666" s="62">
        <v>0.7</v>
      </c>
      <c r="G666" s="37">
        <v>6</v>
      </c>
      <c r="H666" s="62">
        <v>4.2</v>
      </c>
      <c r="I666" s="62">
        <v>4.4000000000000004</v>
      </c>
      <c r="J666" s="37">
        <v>156</v>
      </c>
      <c r="K666" s="37" t="s">
        <v>89</v>
      </c>
      <c r="L666" s="37" t="s">
        <v>45</v>
      </c>
      <c r="M666" s="38" t="s">
        <v>82</v>
      </c>
      <c r="N666" s="38"/>
      <c r="O666" s="37">
        <v>40</v>
      </c>
      <c r="P666" s="1219" t="s">
        <v>1071</v>
      </c>
      <c r="Q666" s="863"/>
      <c r="R666" s="863"/>
      <c r="S666" s="863"/>
      <c r="T666" s="864"/>
      <c r="U666" s="39" t="s">
        <v>45</v>
      </c>
      <c r="V666" s="39" t="s">
        <v>45</v>
      </c>
      <c r="W666" s="40" t="s">
        <v>0</v>
      </c>
      <c r="X666" s="58">
        <v>0</v>
      </c>
      <c r="Y666" s="55">
        <f>IFERROR(IF(X666="",0,CEILING((X666/$H666),1)*$H666),"")</f>
        <v>0</v>
      </c>
      <c r="Z666" s="41" t="str">
        <f>IFERROR(IF(Y666=0,"",ROUNDUP(Y666/H666,0)*0.00753),"")</f>
        <v/>
      </c>
      <c r="AA666" s="68" t="s">
        <v>45</v>
      </c>
      <c r="AB666" s="69" t="s">
        <v>45</v>
      </c>
      <c r="AC666" s="786" t="s">
        <v>1072</v>
      </c>
      <c r="AG666" s="78"/>
      <c r="AJ666" s="84" t="s">
        <v>45</v>
      </c>
      <c r="AK666" s="84">
        <v>0</v>
      </c>
      <c r="BB666" s="787" t="s">
        <v>66</v>
      </c>
      <c r="BM666" s="78">
        <f>IFERROR(X666*I666/H666,"0")</f>
        <v>0</v>
      </c>
      <c r="BN666" s="78">
        <f>IFERROR(Y666*I666/H666,"0")</f>
        <v>0</v>
      </c>
      <c r="BO666" s="78">
        <f>IFERROR(1/J666*(X666/H666),"0")</f>
        <v>0</v>
      </c>
      <c r="BP666" s="78">
        <f>IFERROR(1/J666*(Y666/H666),"0")</f>
        <v>0</v>
      </c>
    </row>
    <row r="667" spans="1:68" x14ac:dyDescent="0.2">
      <c r="A667" s="868"/>
      <c r="B667" s="868"/>
      <c r="C667" s="868"/>
      <c r="D667" s="868"/>
      <c r="E667" s="868"/>
      <c r="F667" s="868"/>
      <c r="G667" s="868"/>
      <c r="H667" s="868"/>
      <c r="I667" s="868"/>
      <c r="J667" s="868"/>
      <c r="K667" s="868"/>
      <c r="L667" s="868"/>
      <c r="M667" s="868"/>
      <c r="N667" s="868"/>
      <c r="O667" s="869"/>
      <c r="P667" s="865" t="s">
        <v>40</v>
      </c>
      <c r="Q667" s="866"/>
      <c r="R667" s="866"/>
      <c r="S667" s="866"/>
      <c r="T667" s="866"/>
      <c r="U667" s="866"/>
      <c r="V667" s="867"/>
      <c r="W667" s="42" t="s">
        <v>39</v>
      </c>
      <c r="X667" s="43">
        <f>IFERROR(X666/H666,"0")</f>
        <v>0</v>
      </c>
      <c r="Y667" s="43">
        <f>IFERROR(Y666/H666,"0")</f>
        <v>0</v>
      </c>
      <c r="Z667" s="43">
        <f>IFERROR(IF(Z666="",0,Z666),"0")</f>
        <v>0</v>
      </c>
      <c r="AA667" s="67"/>
      <c r="AB667" s="67"/>
      <c r="AC667" s="67"/>
    </row>
    <row r="668" spans="1:68" x14ac:dyDescent="0.2">
      <c r="A668" s="868"/>
      <c r="B668" s="868"/>
      <c r="C668" s="868"/>
      <c r="D668" s="868"/>
      <c r="E668" s="868"/>
      <c r="F668" s="868"/>
      <c r="G668" s="868"/>
      <c r="H668" s="868"/>
      <c r="I668" s="868"/>
      <c r="J668" s="868"/>
      <c r="K668" s="868"/>
      <c r="L668" s="868"/>
      <c r="M668" s="868"/>
      <c r="N668" s="868"/>
      <c r="O668" s="869"/>
      <c r="P668" s="865" t="s">
        <v>40</v>
      </c>
      <c r="Q668" s="866"/>
      <c r="R668" s="866"/>
      <c r="S668" s="866"/>
      <c r="T668" s="866"/>
      <c r="U668" s="866"/>
      <c r="V668" s="867"/>
      <c r="W668" s="42" t="s">
        <v>0</v>
      </c>
      <c r="X668" s="43">
        <f>IFERROR(SUM(X666:X666),"0")</f>
        <v>0</v>
      </c>
      <c r="Y668" s="43">
        <f>IFERROR(SUM(Y666:Y666),"0")</f>
        <v>0</v>
      </c>
      <c r="Z668" s="42"/>
      <c r="AA668" s="67"/>
      <c r="AB668" s="67"/>
      <c r="AC668" s="67"/>
    </row>
    <row r="669" spans="1:68" ht="14.25" customHeight="1" x14ac:dyDescent="0.25">
      <c r="A669" s="860" t="s">
        <v>84</v>
      </c>
      <c r="B669" s="860"/>
      <c r="C669" s="860"/>
      <c r="D669" s="860"/>
      <c r="E669" s="860"/>
      <c r="F669" s="860"/>
      <c r="G669" s="860"/>
      <c r="H669" s="860"/>
      <c r="I669" s="860"/>
      <c r="J669" s="860"/>
      <c r="K669" s="860"/>
      <c r="L669" s="860"/>
      <c r="M669" s="860"/>
      <c r="N669" s="860"/>
      <c r="O669" s="860"/>
      <c r="P669" s="860"/>
      <c r="Q669" s="860"/>
      <c r="R669" s="860"/>
      <c r="S669" s="860"/>
      <c r="T669" s="860"/>
      <c r="U669" s="860"/>
      <c r="V669" s="860"/>
      <c r="W669" s="860"/>
      <c r="X669" s="860"/>
      <c r="Y669" s="860"/>
      <c r="Z669" s="860"/>
      <c r="AA669" s="66"/>
      <c r="AB669" s="66"/>
      <c r="AC669" s="80"/>
    </row>
    <row r="670" spans="1:68" ht="27" customHeight="1" x14ac:dyDescent="0.25">
      <c r="A670" s="63" t="s">
        <v>1073</v>
      </c>
      <c r="B670" s="63" t="s">
        <v>1074</v>
      </c>
      <c r="C670" s="36">
        <v>4301051780</v>
      </c>
      <c r="D670" s="861">
        <v>4640242180106</v>
      </c>
      <c r="E670" s="861"/>
      <c r="F670" s="62">
        <v>1.3</v>
      </c>
      <c r="G670" s="37">
        <v>6</v>
      </c>
      <c r="H670" s="62">
        <v>7.8</v>
      </c>
      <c r="I670" s="62">
        <v>8.2799999999999994</v>
      </c>
      <c r="J670" s="37">
        <v>56</v>
      </c>
      <c r="K670" s="37" t="s">
        <v>134</v>
      </c>
      <c r="L670" s="37" t="s">
        <v>45</v>
      </c>
      <c r="M670" s="38" t="s">
        <v>82</v>
      </c>
      <c r="N670" s="38"/>
      <c r="O670" s="37">
        <v>45</v>
      </c>
      <c r="P670" s="1220" t="s">
        <v>1075</v>
      </c>
      <c r="Q670" s="863"/>
      <c r="R670" s="863"/>
      <c r="S670" s="863"/>
      <c r="T670" s="864"/>
      <c r="U670" s="39" t="s">
        <v>45</v>
      </c>
      <c r="V670" s="39" t="s">
        <v>45</v>
      </c>
      <c r="W670" s="40" t="s">
        <v>0</v>
      </c>
      <c r="X670" s="58">
        <v>0</v>
      </c>
      <c r="Y670" s="55">
        <f>IFERROR(IF(X670="",0,CEILING((X670/$H670),1)*$H670),"")</f>
        <v>0</v>
      </c>
      <c r="Z670" s="41" t="str">
        <f>IFERROR(IF(Y670=0,"",ROUNDUP(Y670/H670,0)*0.02175),"")</f>
        <v/>
      </c>
      <c r="AA670" s="68" t="s">
        <v>45</v>
      </c>
      <c r="AB670" s="69" t="s">
        <v>45</v>
      </c>
      <c r="AC670" s="788" t="s">
        <v>1076</v>
      </c>
      <c r="AG670" s="78"/>
      <c r="AJ670" s="84" t="s">
        <v>45</v>
      </c>
      <c r="AK670" s="84">
        <v>0</v>
      </c>
      <c r="BB670" s="789" t="s">
        <v>66</v>
      </c>
      <c r="BM670" s="78">
        <f>IFERROR(X670*I670/H670,"0")</f>
        <v>0</v>
      </c>
      <c r="BN670" s="78">
        <f>IFERROR(Y670*I670/H670,"0")</f>
        <v>0</v>
      </c>
      <c r="BO670" s="78">
        <f>IFERROR(1/J670*(X670/H670),"0")</f>
        <v>0</v>
      </c>
      <c r="BP670" s="78">
        <f>IFERROR(1/J670*(Y670/H670),"0")</f>
        <v>0</v>
      </c>
    </row>
    <row r="671" spans="1:68" x14ac:dyDescent="0.2">
      <c r="A671" s="868"/>
      <c r="B671" s="868"/>
      <c r="C671" s="868"/>
      <c r="D671" s="868"/>
      <c r="E671" s="868"/>
      <c r="F671" s="868"/>
      <c r="G671" s="868"/>
      <c r="H671" s="868"/>
      <c r="I671" s="868"/>
      <c r="J671" s="868"/>
      <c r="K671" s="868"/>
      <c r="L671" s="868"/>
      <c r="M671" s="868"/>
      <c r="N671" s="868"/>
      <c r="O671" s="869"/>
      <c r="P671" s="865" t="s">
        <v>40</v>
      </c>
      <c r="Q671" s="866"/>
      <c r="R671" s="866"/>
      <c r="S671" s="866"/>
      <c r="T671" s="866"/>
      <c r="U671" s="866"/>
      <c r="V671" s="867"/>
      <c r="W671" s="42" t="s">
        <v>39</v>
      </c>
      <c r="X671" s="43">
        <f>IFERROR(X670/H670,"0")</f>
        <v>0</v>
      </c>
      <c r="Y671" s="43">
        <f>IFERROR(Y670/H670,"0")</f>
        <v>0</v>
      </c>
      <c r="Z671" s="43">
        <f>IFERROR(IF(Z670="",0,Z670),"0")</f>
        <v>0</v>
      </c>
      <c r="AA671" s="67"/>
      <c r="AB671" s="67"/>
      <c r="AC671" s="67"/>
    </row>
    <row r="672" spans="1:68" x14ac:dyDescent="0.2">
      <c r="A672" s="868"/>
      <c r="B672" s="868"/>
      <c r="C672" s="868"/>
      <c r="D672" s="868"/>
      <c r="E672" s="868"/>
      <c r="F672" s="868"/>
      <c r="G672" s="868"/>
      <c r="H672" s="868"/>
      <c r="I672" s="868"/>
      <c r="J672" s="868"/>
      <c r="K672" s="868"/>
      <c r="L672" s="868"/>
      <c r="M672" s="868"/>
      <c r="N672" s="868"/>
      <c r="O672" s="869"/>
      <c r="P672" s="865" t="s">
        <v>40</v>
      </c>
      <c r="Q672" s="866"/>
      <c r="R672" s="866"/>
      <c r="S672" s="866"/>
      <c r="T672" s="866"/>
      <c r="U672" s="866"/>
      <c r="V672" s="867"/>
      <c r="W672" s="42" t="s">
        <v>0</v>
      </c>
      <c r="X672" s="43">
        <f>IFERROR(SUM(X670:X670),"0")</f>
        <v>0</v>
      </c>
      <c r="Y672" s="43">
        <f>IFERROR(SUM(Y670:Y670),"0")</f>
        <v>0</v>
      </c>
      <c r="Z672" s="42"/>
      <c r="AA672" s="67"/>
      <c r="AB672" s="67"/>
      <c r="AC672" s="67"/>
    </row>
    <row r="673" spans="1:32" ht="15" customHeight="1" x14ac:dyDescent="0.2">
      <c r="A673" s="868"/>
      <c r="B673" s="868"/>
      <c r="C673" s="868"/>
      <c r="D673" s="868"/>
      <c r="E673" s="868"/>
      <c r="F673" s="868"/>
      <c r="G673" s="868"/>
      <c r="H673" s="868"/>
      <c r="I673" s="868"/>
      <c r="J673" s="868"/>
      <c r="K673" s="868"/>
      <c r="L673" s="868"/>
      <c r="M673" s="868"/>
      <c r="N673" s="868"/>
      <c r="O673" s="1224"/>
      <c r="P673" s="1221" t="s">
        <v>33</v>
      </c>
      <c r="Q673" s="1222"/>
      <c r="R673" s="1222"/>
      <c r="S673" s="1222"/>
      <c r="T673" s="1222"/>
      <c r="U673" s="1222"/>
      <c r="V673" s="1223"/>
      <c r="W673" s="42" t="s">
        <v>0</v>
      </c>
      <c r="X673" s="43">
        <f>IFERROR(X24+X37+X41+X45+X56+X61+X74+X81+X90+X99+X105+X112+X121+X130+X137+X147+X152+X159+X164+X170+X175+X183+X188+X194+X205+X211+X216+X227+X241+X249+X261+X274+X278+X292+X297+X304+X314+X319+X323+X327+X332+X336+X341+X346+X351+X355+X368+X375+X384+X390+X397+X403+X408+X414+X430+X435+X440+X444+X456+X461+X469+X473+X479+X506+X511+X516+X521+X531+X535+X539+X547+X552+X568+X574+X586+X592+X597+X603+X607+X619+X626+X636+X647+X654+X660+X664+X668+X672,"0")</f>
        <v>0</v>
      </c>
      <c r="Y673" s="43">
        <f>IFERROR(Y24+Y37+Y41+Y45+Y56+Y61+Y74+Y81+Y90+Y99+Y105+Y112+Y121+Y130+Y137+Y147+Y152+Y159+Y164+Y170+Y175+Y183+Y188+Y194+Y205+Y211+Y216+Y227+Y241+Y249+Y261+Y274+Y278+Y292+Y297+Y304+Y314+Y319+Y323+Y327+Y332+Y336+Y341+Y346+Y351+Y355+Y368+Y375+Y384+Y390+Y397+Y403+Y408+Y414+Y430+Y435+Y440+Y444+Y456+Y461+Y469+Y473+Y479+Y506+Y511+Y516+Y521+Y531+Y535+Y539+Y547+Y552+Y568+Y574+Y586+Y592+Y597+Y603+Y607+Y619+Y626+Y636+Y647+Y654+Y660+Y664+Y668+Y672,"0")</f>
        <v>0</v>
      </c>
      <c r="Z673" s="42"/>
      <c r="AA673" s="67"/>
      <c r="AB673" s="67"/>
      <c r="AC673" s="67"/>
    </row>
    <row r="674" spans="1:32" x14ac:dyDescent="0.2">
      <c r="A674" s="868"/>
      <c r="B674" s="868"/>
      <c r="C674" s="868"/>
      <c r="D674" s="868"/>
      <c r="E674" s="868"/>
      <c r="F674" s="868"/>
      <c r="G674" s="868"/>
      <c r="H674" s="868"/>
      <c r="I674" s="868"/>
      <c r="J674" s="868"/>
      <c r="K674" s="868"/>
      <c r="L674" s="868"/>
      <c r="M674" s="868"/>
      <c r="N674" s="868"/>
      <c r="O674" s="1224"/>
      <c r="P674" s="1221" t="s">
        <v>34</v>
      </c>
      <c r="Q674" s="1222"/>
      <c r="R674" s="1222"/>
      <c r="S674" s="1222"/>
      <c r="T674" s="1222"/>
      <c r="U674" s="1222"/>
      <c r="V674" s="1223"/>
      <c r="W674" s="42" t="s">
        <v>0</v>
      </c>
      <c r="X674" s="43">
        <f>IFERROR(SUM(BM22:BM670),"0")</f>
        <v>0</v>
      </c>
      <c r="Y674" s="43">
        <f>IFERROR(SUM(BN22:BN670),"0")</f>
        <v>0</v>
      </c>
      <c r="Z674" s="42"/>
      <c r="AA674" s="67"/>
      <c r="AB674" s="67"/>
      <c r="AC674" s="67"/>
    </row>
    <row r="675" spans="1:32" x14ac:dyDescent="0.2">
      <c r="A675" s="868"/>
      <c r="B675" s="868"/>
      <c r="C675" s="868"/>
      <c r="D675" s="868"/>
      <c r="E675" s="868"/>
      <c r="F675" s="868"/>
      <c r="G675" s="868"/>
      <c r="H675" s="868"/>
      <c r="I675" s="868"/>
      <c r="J675" s="868"/>
      <c r="K675" s="868"/>
      <c r="L675" s="868"/>
      <c r="M675" s="868"/>
      <c r="N675" s="868"/>
      <c r="O675" s="1224"/>
      <c r="P675" s="1221" t="s">
        <v>35</v>
      </c>
      <c r="Q675" s="1222"/>
      <c r="R675" s="1222"/>
      <c r="S675" s="1222"/>
      <c r="T675" s="1222"/>
      <c r="U675" s="1222"/>
      <c r="V675" s="1223"/>
      <c r="W675" s="42" t="s">
        <v>20</v>
      </c>
      <c r="X675" s="44">
        <f>ROUNDUP(SUM(BO22:BO670),0)</f>
        <v>0</v>
      </c>
      <c r="Y675" s="44">
        <f>ROUNDUP(SUM(BP22:BP670),0)</f>
        <v>0</v>
      </c>
      <c r="Z675" s="42"/>
      <c r="AA675" s="67"/>
      <c r="AB675" s="67"/>
      <c r="AC675" s="67"/>
    </row>
    <row r="676" spans="1:32" x14ac:dyDescent="0.2">
      <c r="A676" s="868"/>
      <c r="B676" s="868"/>
      <c r="C676" s="868"/>
      <c r="D676" s="868"/>
      <c r="E676" s="868"/>
      <c r="F676" s="868"/>
      <c r="G676" s="868"/>
      <c r="H676" s="868"/>
      <c r="I676" s="868"/>
      <c r="J676" s="868"/>
      <c r="K676" s="868"/>
      <c r="L676" s="868"/>
      <c r="M676" s="868"/>
      <c r="N676" s="868"/>
      <c r="O676" s="1224"/>
      <c r="P676" s="1221" t="s">
        <v>36</v>
      </c>
      <c r="Q676" s="1222"/>
      <c r="R676" s="1222"/>
      <c r="S676" s="1222"/>
      <c r="T676" s="1222"/>
      <c r="U676" s="1222"/>
      <c r="V676" s="1223"/>
      <c r="W676" s="42" t="s">
        <v>0</v>
      </c>
      <c r="X676" s="43">
        <f>GrossWeightTotal+PalletQtyTotal*25</f>
        <v>0</v>
      </c>
      <c r="Y676" s="43">
        <f>GrossWeightTotalR+PalletQtyTotalR*25</f>
        <v>0</v>
      </c>
      <c r="Z676" s="42"/>
      <c r="AA676" s="67"/>
      <c r="AB676" s="67"/>
      <c r="AC676" s="67"/>
    </row>
    <row r="677" spans="1:32" x14ac:dyDescent="0.2">
      <c r="A677" s="868"/>
      <c r="B677" s="868"/>
      <c r="C677" s="868"/>
      <c r="D677" s="868"/>
      <c r="E677" s="868"/>
      <c r="F677" s="868"/>
      <c r="G677" s="868"/>
      <c r="H677" s="868"/>
      <c r="I677" s="868"/>
      <c r="J677" s="868"/>
      <c r="K677" s="868"/>
      <c r="L677" s="868"/>
      <c r="M677" s="868"/>
      <c r="N677" s="868"/>
      <c r="O677" s="1224"/>
      <c r="P677" s="1221" t="s">
        <v>37</v>
      </c>
      <c r="Q677" s="1222"/>
      <c r="R677" s="1222"/>
      <c r="S677" s="1222"/>
      <c r="T677" s="1222"/>
      <c r="U677" s="1222"/>
      <c r="V677" s="1223"/>
      <c r="W677" s="42" t="s">
        <v>20</v>
      </c>
      <c r="X677" s="43">
        <f>IFERROR(X23+X36+X40+X44+X55+X60+X73+X80+X89+X98+X104+X111+X120+X129+X136+X146+X151+X158+X163+X169+X174+X182+X187+X193+X204+X210+X215+X226+X240+X248+X260+X273+X277+X291+X296+X303+X313+X318+X322+X326+X331+X335+X340+X345+X350+X354+X367+X374+X383+X389+X396+X402+X407+X413+X429+X434+X439+X443+X455+X460+X468+X472+X478+X505+X510+X515+X520+X530+X534+X538+X546+X551+X567+X573+X585+X591+X596+X602+X606+X618+X625+X635+X646+X653+X659+X663+X667+X671,"0")</f>
        <v>0</v>
      </c>
      <c r="Y677" s="43">
        <f>IFERROR(Y23+Y36+Y40+Y44+Y55+Y60+Y73+Y80+Y89+Y98+Y104+Y111+Y120+Y129+Y136+Y146+Y151+Y158+Y163+Y169+Y174+Y182+Y187+Y193+Y204+Y210+Y215+Y226+Y240+Y248+Y260+Y273+Y277+Y291+Y296+Y303+Y313+Y318+Y322+Y326+Y331+Y335+Y340+Y345+Y350+Y354+Y367+Y374+Y383+Y389+Y396+Y402+Y407+Y413+Y429+Y434+Y439+Y443+Y455+Y460+Y468+Y472+Y478+Y505+Y510+Y515+Y520+Y530+Y534+Y538+Y546+Y551+Y567+Y573+Y585+Y591+Y596+Y602+Y606+Y618+Y625+Y635+Y646+Y653+Y659+Y663+Y667+Y671,"0")</f>
        <v>0</v>
      </c>
      <c r="Z677" s="42"/>
      <c r="AA677" s="67"/>
      <c r="AB677" s="67"/>
      <c r="AC677" s="67"/>
    </row>
    <row r="678" spans="1:32" ht="14.25" x14ac:dyDescent="0.2">
      <c r="A678" s="868"/>
      <c r="B678" s="868"/>
      <c r="C678" s="868"/>
      <c r="D678" s="868"/>
      <c r="E678" s="868"/>
      <c r="F678" s="868"/>
      <c r="G678" s="868"/>
      <c r="H678" s="868"/>
      <c r="I678" s="868"/>
      <c r="J678" s="868"/>
      <c r="K678" s="868"/>
      <c r="L678" s="868"/>
      <c r="M678" s="868"/>
      <c r="N678" s="868"/>
      <c r="O678" s="1224"/>
      <c r="P678" s="1221" t="s">
        <v>38</v>
      </c>
      <c r="Q678" s="1222"/>
      <c r="R678" s="1222"/>
      <c r="S678" s="1222"/>
      <c r="T678" s="1222"/>
      <c r="U678" s="1222"/>
      <c r="V678" s="1223"/>
      <c r="W678" s="45" t="s">
        <v>51</v>
      </c>
      <c r="X678" s="42"/>
      <c r="Y678" s="42"/>
      <c r="Z678" s="42">
        <f>IFERROR(Z23+Z36+Z40+Z44+Z55+Z60+Z73+Z80+Z89+Z98+Z104+Z111+Z120+Z129+Z136+Z146+Z151+Z158+Z163+Z169+Z174+Z182+Z187+Z193+Z204+Z210+Z215+Z226+Z240+Z248+Z260+Z273+Z277+Z291+Z296+Z303+Z313+Z318+Z322+Z326+Z331+Z335+Z340+Z345+Z350+Z354+Z367+Z374+Z383+Z389+Z396+Z402+Z407+Z413+Z429+Z434+Z439+Z443+Z455+Z460+Z468+Z472+Z478+Z505+Z510+Z515+Z520+Z530+Z534+Z538+Z546+Z551+Z567+Z573+Z585+Z591+Z596+Z602+Z606+Z618+Z625+Z635+Z646+Z653+Z659+Z663+Z667+Z671,"0")</f>
        <v>0</v>
      </c>
      <c r="AA678" s="67"/>
      <c r="AB678" s="67"/>
      <c r="AC678" s="67"/>
    </row>
    <row r="679" spans="1:32" ht="13.5" thickBot="1" x14ac:dyDescent="0.25"/>
    <row r="680" spans="1:32" ht="27" thickTop="1" thickBot="1" x14ac:dyDescent="0.25">
      <c r="A680" s="46" t="s">
        <v>9</v>
      </c>
      <c r="B680" s="85" t="s">
        <v>77</v>
      </c>
      <c r="C680" s="1225" t="s">
        <v>127</v>
      </c>
      <c r="D680" s="1225" t="s">
        <v>127</v>
      </c>
      <c r="E680" s="1225" t="s">
        <v>127</v>
      </c>
      <c r="F680" s="1225" t="s">
        <v>127</v>
      </c>
      <c r="G680" s="1225" t="s">
        <v>127</v>
      </c>
      <c r="H680" s="1225" t="s">
        <v>127</v>
      </c>
      <c r="I680" s="1225" t="s">
        <v>348</v>
      </c>
      <c r="J680" s="1225" t="s">
        <v>348</v>
      </c>
      <c r="K680" s="1225" t="s">
        <v>348</v>
      </c>
      <c r="L680" s="1225" t="s">
        <v>348</v>
      </c>
      <c r="M680" s="1225" t="s">
        <v>348</v>
      </c>
      <c r="N680" s="1226"/>
      <c r="O680" s="1225" t="s">
        <v>348</v>
      </c>
      <c r="P680" s="1225" t="s">
        <v>348</v>
      </c>
      <c r="Q680" s="1225" t="s">
        <v>348</v>
      </c>
      <c r="R680" s="1225" t="s">
        <v>348</v>
      </c>
      <c r="S680" s="1225" t="s">
        <v>348</v>
      </c>
      <c r="T680" s="1225" t="s">
        <v>348</v>
      </c>
      <c r="U680" s="1225" t="s">
        <v>348</v>
      </c>
      <c r="V680" s="1225" t="s">
        <v>348</v>
      </c>
      <c r="W680" s="1225" t="s">
        <v>681</v>
      </c>
      <c r="X680" s="1225" t="s">
        <v>681</v>
      </c>
      <c r="Y680" s="1225" t="s">
        <v>770</v>
      </c>
      <c r="Z680" s="1225" t="s">
        <v>770</v>
      </c>
      <c r="AA680" s="1225" t="s">
        <v>770</v>
      </c>
      <c r="AB680" s="1225" t="s">
        <v>770</v>
      </c>
      <c r="AC680" s="85" t="s">
        <v>880</v>
      </c>
      <c r="AD680" s="85" t="s">
        <v>948</v>
      </c>
      <c r="AE680" s="1225" t="s">
        <v>956</v>
      </c>
      <c r="AF680" s="1225" t="s">
        <v>956</v>
      </c>
    </row>
    <row r="681" spans="1:32" ht="14.25" customHeight="1" thickTop="1" x14ac:dyDescent="0.2">
      <c r="A681" s="1227" t="s">
        <v>10</v>
      </c>
      <c r="B681" s="1225" t="s">
        <v>77</v>
      </c>
      <c r="C681" s="1225" t="s">
        <v>128</v>
      </c>
      <c r="D681" s="1225" t="s">
        <v>154</v>
      </c>
      <c r="E681" s="1225" t="s">
        <v>234</v>
      </c>
      <c r="F681" s="1225" t="s">
        <v>258</v>
      </c>
      <c r="G681" s="1225" t="s">
        <v>304</v>
      </c>
      <c r="H681" s="1225" t="s">
        <v>127</v>
      </c>
      <c r="I681" s="1225" t="s">
        <v>349</v>
      </c>
      <c r="J681" s="1225" t="s">
        <v>373</v>
      </c>
      <c r="K681" s="1225" t="s">
        <v>448</v>
      </c>
      <c r="L681" s="1225" t="s">
        <v>469</v>
      </c>
      <c r="M681" s="1225" t="s">
        <v>493</v>
      </c>
      <c r="N681" s="1"/>
      <c r="O681" s="1225" t="s">
        <v>520</v>
      </c>
      <c r="P681" s="1225" t="s">
        <v>523</v>
      </c>
      <c r="Q681" s="1225" t="s">
        <v>532</v>
      </c>
      <c r="R681" s="1225" t="s">
        <v>548</v>
      </c>
      <c r="S681" s="1225" t="s">
        <v>558</v>
      </c>
      <c r="T681" s="1225" t="s">
        <v>571</v>
      </c>
      <c r="U681" s="1225" t="s">
        <v>582</v>
      </c>
      <c r="V681" s="1225" t="s">
        <v>668</v>
      </c>
      <c r="W681" s="1225" t="s">
        <v>682</v>
      </c>
      <c r="X681" s="1225" t="s">
        <v>726</v>
      </c>
      <c r="Y681" s="1225" t="s">
        <v>771</v>
      </c>
      <c r="Z681" s="1225" t="s">
        <v>838</v>
      </c>
      <c r="AA681" s="1225" t="s">
        <v>864</v>
      </c>
      <c r="AB681" s="1225" t="s">
        <v>876</v>
      </c>
      <c r="AC681" s="1225" t="s">
        <v>880</v>
      </c>
      <c r="AD681" s="1225" t="s">
        <v>948</v>
      </c>
      <c r="AE681" s="1225" t="s">
        <v>956</v>
      </c>
      <c r="AF681" s="1225" t="s">
        <v>1056</v>
      </c>
    </row>
    <row r="682" spans="1:32" ht="13.5" thickBot="1" x14ac:dyDescent="0.25">
      <c r="A682" s="1228"/>
      <c r="B682" s="1225"/>
      <c r="C682" s="1225"/>
      <c r="D682" s="1225"/>
      <c r="E682" s="1225"/>
      <c r="F682" s="1225"/>
      <c r="G682" s="1225"/>
      <c r="H682" s="1225"/>
      <c r="I682" s="1225"/>
      <c r="J682" s="1225"/>
      <c r="K682" s="1225"/>
      <c r="L682" s="1225"/>
      <c r="M682" s="1225"/>
      <c r="N682" s="1"/>
      <c r="O682" s="1225"/>
      <c r="P682" s="1225"/>
      <c r="Q682" s="1225"/>
      <c r="R682" s="1225"/>
      <c r="S682" s="1225"/>
      <c r="T682" s="1225"/>
      <c r="U682" s="1225"/>
      <c r="V682" s="1225"/>
      <c r="W682" s="1225"/>
      <c r="X682" s="1225"/>
      <c r="Y682" s="1225"/>
      <c r="Z682" s="1225"/>
      <c r="AA682" s="1225"/>
      <c r="AB682" s="1225"/>
      <c r="AC682" s="1225"/>
      <c r="AD682" s="1225"/>
      <c r="AE682" s="1225"/>
      <c r="AF682" s="1225"/>
    </row>
    <row r="683" spans="1:32" ht="18" thickTop="1" thickBot="1" x14ac:dyDescent="0.25">
      <c r="A683" s="46" t="s">
        <v>13</v>
      </c>
      <c r="B683" s="52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83" s="52">
        <f>IFERROR(Y49*1,"0")+IFERROR(Y50*1,"0")+IFERROR(Y51*1,"0")+IFERROR(Y52*1,"0")+IFERROR(Y53*1,"0")+IFERROR(Y54*1,"0")+IFERROR(Y58*1,"0")+IFERROR(Y59*1,"0")</f>
        <v>0</v>
      </c>
      <c r="D683" s="52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83" s="52">
        <f>IFERROR(Y108*1,"0")+IFERROR(Y109*1,"0")+IFERROR(Y110*1,"0")+IFERROR(Y114*1,"0")+IFERROR(Y115*1,"0")+IFERROR(Y116*1,"0")+IFERROR(Y117*1,"0")+IFERROR(Y118*1,"0")+IFERROR(Y119*1,"0")</f>
        <v>0</v>
      </c>
      <c r="F683" s="52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83" s="52">
        <f>IFERROR(Y155*1,"0")+IFERROR(Y156*1,"0")+IFERROR(Y157*1,"0")+IFERROR(Y161*1,"0")+IFERROR(Y162*1,"0")+IFERROR(Y166*1,"0")+IFERROR(Y167*1,"0")+IFERROR(Y168*1,"0")</f>
        <v>0</v>
      </c>
      <c r="H683" s="52">
        <f>IFERROR(Y173*1,"0")+IFERROR(Y177*1,"0")+IFERROR(Y178*1,"0")+IFERROR(Y179*1,"0")+IFERROR(Y180*1,"0")+IFERROR(Y181*1,"0")+IFERROR(Y185*1,"0")+IFERROR(Y186*1,"0")</f>
        <v>0</v>
      </c>
      <c r="I683" s="52">
        <f>IFERROR(Y192*1,"0")+IFERROR(Y196*1,"0")+IFERROR(Y197*1,"0")+IFERROR(Y198*1,"0")+IFERROR(Y199*1,"0")+IFERROR(Y200*1,"0")+IFERROR(Y201*1,"0")+IFERROR(Y202*1,"0")+IFERROR(Y203*1,"0")</f>
        <v>0</v>
      </c>
      <c r="J683" s="52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83" s="52">
        <f>IFERROR(Y252*1,"0")+IFERROR(Y253*1,"0")+IFERROR(Y254*1,"0")+IFERROR(Y255*1,"0")+IFERROR(Y256*1,"0")+IFERROR(Y257*1,"0")+IFERROR(Y258*1,"0")+IFERROR(Y259*1,"0")</f>
        <v>0</v>
      </c>
      <c r="L683" s="52">
        <f>IFERROR(Y264*1,"0")+IFERROR(Y265*1,"0")+IFERROR(Y266*1,"0")+IFERROR(Y267*1,"0")+IFERROR(Y268*1,"0")+IFERROR(Y269*1,"0")+IFERROR(Y270*1,"0")+IFERROR(Y271*1,"0")+IFERROR(Y272*1,"0")+IFERROR(Y276*1,"0")</f>
        <v>0</v>
      </c>
      <c r="M683" s="52">
        <f>IFERROR(Y281*1,"0")+IFERROR(Y282*1,"0")+IFERROR(Y283*1,"0")+IFERROR(Y284*1,"0")+IFERROR(Y285*1,"0")+IFERROR(Y286*1,"0")+IFERROR(Y287*1,"0")+IFERROR(Y288*1,"0")+IFERROR(Y289*1,"0")+IFERROR(Y290*1,"0")</f>
        <v>0</v>
      </c>
      <c r="N683" s="1"/>
      <c r="O683" s="52">
        <f>IFERROR(Y295*1,"0")</f>
        <v>0</v>
      </c>
      <c r="P683" s="52">
        <f>IFERROR(Y300*1,"0")+IFERROR(Y301*1,"0")+IFERROR(Y302*1,"0")</f>
        <v>0</v>
      </c>
      <c r="Q683" s="52">
        <f>IFERROR(Y307*1,"0")+IFERROR(Y308*1,"0")+IFERROR(Y309*1,"0")+IFERROR(Y310*1,"0")+IFERROR(Y311*1,"0")+IFERROR(Y312*1,"0")</f>
        <v>0</v>
      </c>
      <c r="R683" s="52">
        <f>IFERROR(Y317*1,"0")+IFERROR(Y321*1,"0")+IFERROR(Y325*1,"0")</f>
        <v>0</v>
      </c>
      <c r="S683" s="52">
        <f>IFERROR(Y330*1,"0")+IFERROR(Y334*1,"0")+IFERROR(Y338*1,"0")+IFERROR(Y339*1,"0")</f>
        <v>0</v>
      </c>
      <c r="T683" s="52">
        <f>IFERROR(Y344*1,"0")+IFERROR(Y348*1,"0")+IFERROR(Y349*1,"0")+IFERROR(Y353*1,"0")</f>
        <v>0</v>
      </c>
      <c r="U683" s="52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392*1,"0")+IFERROR(Y393*1,"0")+IFERROR(Y394*1,"0")+IFERROR(Y395*1,"0")+IFERROR(Y399*1,"0")+IFERROR(Y400*1,"0")+IFERROR(Y401*1,"0")</f>
        <v>0</v>
      </c>
      <c r="V683" s="52">
        <f>IFERROR(Y406*1,"0")+IFERROR(Y410*1,"0")+IFERROR(Y411*1,"0")+IFERROR(Y412*1,"0")</f>
        <v>0</v>
      </c>
      <c r="W683" s="52">
        <f>IFERROR(Y418*1,"0")+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0</v>
      </c>
      <c r="X683" s="52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Y683" s="52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83" s="52">
        <f>IFERROR(Y519*1,"0")+IFERROR(Y523*1,"0")+IFERROR(Y524*1,"0")+IFERROR(Y525*1,"0")+IFERROR(Y526*1,"0")+IFERROR(Y527*1,"0")+IFERROR(Y528*1,"0")+IFERROR(Y529*1,"0")+IFERROR(Y533*1,"0")+IFERROR(Y537*1,"0")</f>
        <v>0</v>
      </c>
      <c r="AA683" s="52">
        <f>IFERROR(Y542*1,"0")+IFERROR(Y543*1,"0")+IFERROR(Y544*1,"0")+IFERROR(Y545*1,"0")</f>
        <v>0</v>
      </c>
      <c r="AB683" s="52">
        <f>IFERROR(Y550*1,"0")</f>
        <v>0</v>
      </c>
      <c r="AC683" s="52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83" s="52">
        <f>IFERROR(Y601*1,"0")+IFERROR(Y605*1,"0")</f>
        <v>0</v>
      </c>
      <c r="AE683" s="52">
        <f>IFERROR(Y611*1,"0")+IFERROR(Y612*1,"0")+IFERROR(Y613*1,"0")+IFERROR(Y614*1,"0")+IFERROR(Y615*1,"0")+IFERROR(Y616*1,"0")+IFERROR(Y617*1,"0")+IFERROR(Y621*1,"0")+IFERROR(Y622*1,"0")+IFERROR(Y623*1,"0")+IFERROR(Y624*1,"0")+IFERROR(Y628*1,"0")+IFERROR(Y629*1,"0")+IFERROR(Y630*1,"0")+IFERROR(Y631*1,"0")+IFERROR(Y632*1,"0")+IFERROR(Y633*1,"0")+IFERROR(Y634*1,"0")+IFERROR(Y638*1,"0")+IFERROR(Y639*1,"0")+IFERROR(Y640*1,"0")+IFERROR(Y641*1,"0")+IFERROR(Y642*1,"0")+IFERROR(Y643*1,"0")+IFERROR(Y644*1,"0")+IFERROR(Y645*1,"0")+IFERROR(Y649*1,"0")+IFERROR(Y650*1,"0")+IFERROR(Y651*1,"0")+IFERROR(Y652*1,"0")</f>
        <v>0</v>
      </c>
      <c r="AF683" s="52">
        <f>IFERROR(Y657*1,"0")+IFERROR(Y658*1,"0")+IFERROR(Y662*1,"0")+IFERROR(Y666*1,"0")+IFERROR(Y670*1,"0")</f>
        <v>0</v>
      </c>
    </row>
  </sheetData>
  <sheetProtection algorithmName="SHA-512" hashValue="TvYP4hKzxFZleogfZw+L3TGhCJGUKjQr+dK7VodcBRY6MvasQbx0KCDXDCS2uXGG5gZFi2b31OBsFjadjQXV2Q==" saltValue="+HP7WPrld/Zvu4kbw06mm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03">
    <mergeCell ref="AE680:AF680"/>
    <mergeCell ref="A681:A682"/>
    <mergeCell ref="B681:B682"/>
    <mergeCell ref="C681:C682"/>
    <mergeCell ref="D681:D682"/>
    <mergeCell ref="E681:E682"/>
    <mergeCell ref="F681:F682"/>
    <mergeCell ref="G681:G682"/>
    <mergeCell ref="H681:H682"/>
    <mergeCell ref="I681:I682"/>
    <mergeCell ref="J681:J682"/>
    <mergeCell ref="K681:K682"/>
    <mergeCell ref="L681:L682"/>
    <mergeCell ref="M681:M682"/>
    <mergeCell ref="O681:O682"/>
    <mergeCell ref="P681:P682"/>
    <mergeCell ref="Q681:Q682"/>
    <mergeCell ref="R681:R682"/>
    <mergeCell ref="S681:S682"/>
    <mergeCell ref="T681:T682"/>
    <mergeCell ref="U681:U682"/>
    <mergeCell ref="V681:V682"/>
    <mergeCell ref="W681:W682"/>
    <mergeCell ref="X681:X682"/>
    <mergeCell ref="Y681:Y682"/>
    <mergeCell ref="Z681:Z682"/>
    <mergeCell ref="AA681:AA682"/>
    <mergeCell ref="AB681:AB682"/>
    <mergeCell ref="AC681:AC682"/>
    <mergeCell ref="AD681:AD682"/>
    <mergeCell ref="AE681:AE682"/>
    <mergeCell ref="AF681:AF682"/>
    <mergeCell ref="A669:Z669"/>
    <mergeCell ref="D670:E670"/>
    <mergeCell ref="P670:T670"/>
    <mergeCell ref="P671:V671"/>
    <mergeCell ref="A671:O672"/>
    <mergeCell ref="P672:V672"/>
    <mergeCell ref="P673:V673"/>
    <mergeCell ref="A673:O678"/>
    <mergeCell ref="P674:V674"/>
    <mergeCell ref="P675:V675"/>
    <mergeCell ref="P676:V676"/>
    <mergeCell ref="P677:V677"/>
    <mergeCell ref="P678:V678"/>
    <mergeCell ref="C680:H680"/>
    <mergeCell ref="I680:V680"/>
    <mergeCell ref="W680:X680"/>
    <mergeCell ref="Y680:AB680"/>
    <mergeCell ref="D657:E657"/>
    <mergeCell ref="P657:T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A665:Z665"/>
    <mergeCell ref="D666:E666"/>
    <mergeCell ref="P666:T666"/>
    <mergeCell ref="P667:V667"/>
    <mergeCell ref="A667:O668"/>
    <mergeCell ref="P668:V668"/>
    <mergeCell ref="P646:V646"/>
    <mergeCell ref="A646:O647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P653:V653"/>
    <mergeCell ref="A653:O654"/>
    <mergeCell ref="P654:V654"/>
    <mergeCell ref="A655:Z655"/>
    <mergeCell ref="A656:Z656"/>
    <mergeCell ref="A637:Z637"/>
    <mergeCell ref="D638:E638"/>
    <mergeCell ref="P638:T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P635:V635"/>
    <mergeCell ref="A635:O636"/>
    <mergeCell ref="P636:V636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D605:E605"/>
    <mergeCell ref="P605:T605"/>
    <mergeCell ref="P606:V606"/>
    <mergeCell ref="A606:O607"/>
    <mergeCell ref="P607:V607"/>
    <mergeCell ref="A608:Z608"/>
    <mergeCell ref="A609:Z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P602:V602"/>
    <mergeCell ref="A602:O603"/>
    <mergeCell ref="P603:V603"/>
    <mergeCell ref="A604:Z604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P551:V551"/>
    <mergeCell ref="A551:O552"/>
    <mergeCell ref="P552:V55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P478:V478"/>
    <mergeCell ref="A478:O479"/>
    <mergeCell ref="P479:V479"/>
    <mergeCell ref="A457:Z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36:Z436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42:E442"/>
    <mergeCell ref="P442:T442"/>
    <mergeCell ref="P443:V443"/>
    <mergeCell ref="A443:O444"/>
    <mergeCell ref="P444:V444"/>
    <mergeCell ref="A445:Z445"/>
    <mergeCell ref="A446:Z446"/>
    <mergeCell ref="D447:E447"/>
    <mergeCell ref="P447:T447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A416:Z416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A405:Z405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94:E394"/>
    <mergeCell ref="P394:T394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54:V354"/>
    <mergeCell ref="A354:O355"/>
    <mergeCell ref="P355:V355"/>
    <mergeCell ref="A356:Z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P340:V340"/>
    <mergeCell ref="A340:O341"/>
    <mergeCell ref="P341:V341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29:Z329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A316:Z316"/>
    <mergeCell ref="D317:E317"/>
    <mergeCell ref="P317:T317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P193:V193"/>
    <mergeCell ref="A193:O194"/>
    <mergeCell ref="P194:V194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A57:Z57"/>
    <mergeCell ref="D58:E58"/>
    <mergeCell ref="P58:T58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65:E65"/>
    <mergeCell ref="P65:T65"/>
    <mergeCell ref="D66:E66"/>
    <mergeCell ref="P66:T66"/>
    <mergeCell ref="D67:E67"/>
    <mergeCell ref="P67:T67"/>
    <mergeCell ref="A46:Z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432 X424 X420 X418 X311 X143 X116 X110 X79 X72 X65" xr:uid="{00000000-0002-0000-0000-000011000000}">
      <formula1>IF(AK52&gt;0,OR(X52=0,AND(IF(X52-AK52&gt;=0,TRUE,FALSE),X52&gt;0,IF(X52/(H52*J52)=ROUND(X52/(H52*J52),0),TRUE,FALSE))),FALSE)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9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1077</v>
      </c>
      <c r="H1" s="9"/>
    </row>
    <row r="3" spans="2:8" x14ac:dyDescent="0.2">
      <c r="B3" s="53" t="s">
        <v>1078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1080</v>
      </c>
      <c r="D6" s="53" t="s">
        <v>1081</v>
      </c>
      <c r="E6" s="53" t="s">
        <v>45</v>
      </c>
    </row>
    <row r="8" spans="2:8" x14ac:dyDescent="0.2">
      <c r="B8" s="53" t="s">
        <v>76</v>
      </c>
      <c r="C8" s="53" t="s">
        <v>1080</v>
      </c>
      <c r="D8" s="53" t="s">
        <v>45</v>
      </c>
      <c r="E8" s="53" t="s">
        <v>45</v>
      </c>
    </row>
    <row r="10" spans="2:8" x14ac:dyDescent="0.2">
      <c r="B10" s="53" t="s">
        <v>1082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1083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1084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1085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1087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1088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1089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1092</v>
      </c>
      <c r="C20" s="53" t="s">
        <v>45</v>
      </c>
      <c r="D20" s="53" t="s">
        <v>45</v>
      </c>
      <c r="E20" s="53" t="s">
        <v>45</v>
      </c>
    </row>
  </sheetData>
  <sheetProtection algorithmName="SHA-512" hashValue="qyB2h/JMENnnUchg5l7xbFpD63SI2pc29reU2zhVSZxDKM/BmWJ3OuLB88qMcdbigzzAYYSYjDyntpwkH9W1Fw==" saltValue="4DlVgE0gfVio3ZtD+Mco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1450</vt:i4>
      </vt:variant>
    </vt:vector>
  </HeadingPairs>
  <TitlesOfParts>
    <vt:vector size="145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2024-12-06T05:54:33Z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