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4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заказа'!$X$646:$X$646</definedName>
    <definedName name="GrossWeightTotalR">'Бланк заказа'!$Y$646:$Y$646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заказа'!$X$647:$X$647</definedName>
    <definedName name="PalletQtyTotalR">'Бланк заказа'!$Y$647:$Y$647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заказа'!$B$206:$B$206</definedName>
    <definedName name="ProductId105">'Бланк заказа'!$B$207:$B$207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заказа'!$B$219:$B$219</definedName>
    <definedName name="ProductId115">'Бланк заказа'!$B$220:$B$220</definedName>
    <definedName name="ProductId116">'Бланк заказа'!$B$221:$B$221</definedName>
    <definedName name="ProductId117">'Бланк заказа'!$B$225:$B$225</definedName>
    <definedName name="ProductId118">'Бланк заказа'!$B$226:$B$226</definedName>
    <definedName name="ProductId119">'Бланк заказа'!$B$227:$B$227</definedName>
    <definedName name="ProductId12">'Бланк заказа'!$B$39:$B$39</definedName>
    <definedName name="ProductId120">'Бланк заказа'!$B$228:$B$228</definedName>
    <definedName name="ProductId121">'Бланк заказа'!$B$229:$B$229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заказа'!$B$239:$B$239</definedName>
    <definedName name="ProductId128">'Бланк заказа'!$B$240:$B$240</definedName>
    <definedName name="ProductId129">'Бланк заказа'!$B$241:$B$241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заказа'!$B$251:$B$251</definedName>
    <definedName name="ProductId136">'Бланк заказа'!$B$252:$B$252</definedName>
    <definedName name="ProductId137">'Бланк заказа'!$B$253:$B$253</definedName>
    <definedName name="ProductId138">'Бланк заказа'!$B$254:$B$254</definedName>
    <definedName name="ProductId139">'Бланк заказа'!$B$258:$B$258</definedName>
    <definedName name="ProductId14">'Бланк заказа'!$B$49:$B$49</definedName>
    <definedName name="ProductId140">'Бланк заказа'!$B$263:$B$263</definedName>
    <definedName name="ProductId141">'Бланк заказа'!$B$264:$B$264</definedName>
    <definedName name="ProductId142">'Бланк заказа'!$B$265:$B$265</definedName>
    <definedName name="ProductId143">'Бланк заказа'!$B$266:$B$266</definedName>
    <definedName name="ProductId144">'Бланк заказа'!$B$267:$B$267</definedName>
    <definedName name="ProductId145">'Бланк заказа'!$B$268:$B$268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заказа'!$B$50:$B$50</definedName>
    <definedName name="ProductId150">'Бланк заказа'!$B$277:$B$277</definedName>
    <definedName name="ProductId151">'Бланк заказа'!$B$282:$B$282</definedName>
    <definedName name="ProductId152">'Бланк заказа'!$B$283:$B$283</definedName>
    <definedName name="ProductId153">'Бланк заказа'!$B$284:$B$284</definedName>
    <definedName name="ProductId154">'Бланк заказа'!$B$289:$B$289</definedName>
    <definedName name="ProductId155">'Бланк заказа'!$B$290:$B$290</definedName>
    <definedName name="ProductId156">'Бланк заказа'!$B$291:$B$291</definedName>
    <definedName name="ProductId157">'Бланк заказа'!$B$292:$B$292</definedName>
    <definedName name="ProductId158">'Бланк заказа'!$B$293:$B$293</definedName>
    <definedName name="ProductId159">'Бланк заказа'!$B$294:$B$294</definedName>
    <definedName name="ProductId16">'Бланк заказа'!$B$51:$B$51</definedName>
    <definedName name="ProductId160">'Бланк заказа'!$B$299:$B$299</definedName>
    <definedName name="ProductId161">'Бланк заказа'!$B$303:$B$303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заказа'!$B$347:$B$347</definedName>
    <definedName name="ProductId179">'Бланк заказа'!$B$348:$B$348</definedName>
    <definedName name="ProductId18">'Бланк заказа'!$B$53:$B$53</definedName>
    <definedName name="ProductId180">'Бланк заказа'!$B$352:$B$352</definedName>
    <definedName name="ProductId181">'Бланк заказа'!$B$353:$B$353</definedName>
    <definedName name="ProductId182">'Бланк заказа'!$B$354:$B$354</definedName>
    <definedName name="ProductId183">'Бланк заказа'!$B$355:$B$355</definedName>
    <definedName name="ProductId184">'Бланк заказа'!$B$359:$B$359</definedName>
    <definedName name="ProductId185">'Бланк заказа'!$B$360:$B$360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заказа'!$B$364:$B$364</definedName>
    <definedName name="ProductId19">'Бланк заказа'!$B$54:$B$54</definedName>
    <definedName name="ProductId190">'Бланк заказа'!$B$368:$B$368</definedName>
    <definedName name="ProductId191">'Бланк заказа'!$B$369:$B$369</definedName>
    <definedName name="ProductId192">'Бланк заказа'!$B$370:$B$370</definedName>
    <definedName name="ProductId193">'Бланк заказа'!$B$374:$B$374</definedName>
    <definedName name="ProductId194">'Бланк заказа'!$B$375:$B$375</definedName>
    <definedName name="ProductId195">'Бланк заказа'!$B$376:$B$376</definedName>
    <definedName name="ProductId196">'Бланк заказа'!$B$377:$B$377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заказа'!$B$400:$B$400</definedName>
    <definedName name="ProductId205">'Бланк заказа'!$B$401:$B$401</definedName>
    <definedName name="ProductId206">'Бланк заказа'!$B$402:$B$402</definedName>
    <definedName name="ProductId207">'Бланк заказа'!$B$403:$B$403</definedName>
    <definedName name="ProductId208">'Бланк заказа'!$B$404:$B$404</definedName>
    <definedName name="ProductId209">'Бланк заказа'!$B$405:$B$405</definedName>
    <definedName name="ProductId21">'Бланк заказа'!$B$59:$B$59</definedName>
    <definedName name="ProductId210">'Бланк заказа'!$B$406:$B$406</definedName>
    <definedName name="ProductId211">'Бланк заказа'!$B$407:$B$407</definedName>
    <definedName name="ProductId212">'Бланк заказа'!$B$408:$B$408</definedName>
    <definedName name="ProductId213">'Бланк заказа'!$B$409:$B$409</definedName>
    <definedName name="ProductId214">'Бланк заказа'!$B$410:$B$410</definedName>
    <definedName name="ProductId215">'Бланк заказа'!$B$414:$B$414</definedName>
    <definedName name="ProductId216">'Бланк заказа'!$B$415:$B$415</definedName>
    <definedName name="ProductId217">'Бланк заказа'!$B$419:$B$419</definedName>
    <definedName name="ProductId218">'Бланк заказа'!$B$420:$B$420</definedName>
    <definedName name="ProductId219">'Бланк заказа'!$B$424:$B$424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заказа'!$B$440:$B$440</definedName>
    <definedName name="ProductId229">'Бланк заказа'!$B$441:$B$441</definedName>
    <definedName name="ProductId23">'Бланк заказа'!$B$65:$B$65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заказа'!$B$453:$B$453</definedName>
    <definedName name="ProductId236">'Бланк заказа'!$B$459:$B$459</definedName>
    <definedName name="ProductId237">'Бланк заказа'!$B$463:$B$463</definedName>
    <definedName name="ProductId238">'Бланк заказа'!$B$464:$B$464</definedName>
    <definedName name="ProductId239">'Бланк заказа'!$B$465:$B$465</definedName>
    <definedName name="ProductId24">'Бланк заказа'!$B$66:$B$66</definedName>
    <definedName name="ProductId240">'Бланк заказа'!$B$466:$B$466</definedName>
    <definedName name="ProductId241">'Бланк заказа'!$B$467:$B$467</definedName>
    <definedName name="ProductId242">'Бланк заказа'!$B$468:$B$468</definedName>
    <definedName name="ProductId243">'Бланк заказа'!$B$469:$B$469</definedName>
    <definedName name="ProductId244">'Бланк заказа'!$B$470:$B$470</definedName>
    <definedName name="ProductId245">'Бланк заказа'!$B$471:$B$471</definedName>
    <definedName name="ProductId246">'Бланк заказа'!$B$472:$B$472</definedName>
    <definedName name="ProductId247">'Бланк заказа'!$B$473:$B$473</definedName>
    <definedName name="ProductId248">'Бланк заказа'!$B$474:$B$474</definedName>
    <definedName name="ProductId249">'Бланк заказа'!$B$475:$B$475</definedName>
    <definedName name="ProductId25">'Бланк заказа'!$B$67:$B$67</definedName>
    <definedName name="ProductId250">'Бланк заказа'!$B$476:$B$476</definedName>
    <definedName name="ProductId251">'Бланк заказа'!$B$477:$B$477</definedName>
    <definedName name="ProductId252">'Бланк заказа'!$B$478:$B$478</definedName>
    <definedName name="ProductId253">'Бланк заказа'!$B$479:$B$479</definedName>
    <definedName name="ProductId254">'Бланк заказа'!$B$480:$B$480</definedName>
    <definedName name="ProductId255">'Бланк заказа'!$B$481:$B$481</definedName>
    <definedName name="ProductId256">'Бланк заказа'!$B$482:$B$482</definedName>
    <definedName name="ProductId257">'Бланк заказа'!$B$483:$B$483</definedName>
    <definedName name="ProductId258">'Бланк заказа'!$B$484:$B$484</definedName>
    <definedName name="ProductId259">'Бланк заказа'!$B$485:$B$485</definedName>
    <definedName name="ProductId26">'Бланк заказа'!$B$68:$B$68</definedName>
    <definedName name="ProductId260">'Бланк заказа'!$B$486:$B$486</definedName>
    <definedName name="ProductId261">'Бланк заказа'!$B$490:$B$490</definedName>
    <definedName name="ProductId262">'Бланк заказа'!$B$491:$B$491</definedName>
    <definedName name="ProductId263">'Бланк заказа'!$B$495:$B$495</definedName>
    <definedName name="ProductId264">'Бланк заказа'!$B$496:$B$496</definedName>
    <definedName name="ProductId265">'Бланк заказа'!$B$501:$B$501</definedName>
    <definedName name="ProductId266">'Бланк заказа'!$B$505:$B$505</definedName>
    <definedName name="ProductId267">'Бланк заказа'!$B$506:$B$506</definedName>
    <definedName name="ProductId268">'Бланк заказа'!$B$507:$B$507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заказа'!$B$519:$B$519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заказа'!$B$532:$B$532</definedName>
    <definedName name="ProductId28">'Бланк заказа'!$B$70:$B$70</definedName>
    <definedName name="ProductId280">'Бланк заказа'!$B$538:$B$538</definedName>
    <definedName name="ProductId281">'Бланк заказа'!$B$539:$B$539</definedName>
    <definedName name="ProductId282">'Бланк заказа'!$B$540:$B$540</definedName>
    <definedName name="ProductId283">'Бланк заказа'!$B$541:$B$541</definedName>
    <definedName name="ProductId284">'Бланк заказа'!$B$542:$B$542</definedName>
    <definedName name="ProductId285">'Бланк заказа'!$B$543:$B$543</definedName>
    <definedName name="ProductId286">'Бланк заказа'!$B$544:$B$544</definedName>
    <definedName name="ProductId287">'Бланк заказа'!$B$545:$B$545</definedName>
    <definedName name="ProductId288">'Бланк заказа'!$B$546:$B$546</definedName>
    <definedName name="ProductId289">'Бланк заказа'!$B$547:$B$547</definedName>
    <definedName name="ProductId29">'Бланк заказа'!$B$71:$B$71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заказа'!$B$554:$B$554</definedName>
    <definedName name="ProductId294">'Бланк заказа'!$B$558:$B$558</definedName>
    <definedName name="ProductId295">'Бланк заказа'!$B$559:$B$559</definedName>
    <definedName name="ProductId296">'Бланк заказа'!$B$560:$B$560</definedName>
    <definedName name="ProductId297">'Бланк заказа'!$B$561:$B$561</definedName>
    <definedName name="ProductId298">'Бланк заказа'!$B$562:$B$562</definedName>
    <definedName name="ProductId299">'Бланк заказа'!$B$563:$B$563</definedName>
    <definedName name="ProductId3">'Бланк заказа'!$B$27:$B$27</definedName>
    <definedName name="ProductId30">'Бланк заказа'!$B$72:$B$72</definedName>
    <definedName name="ProductId300">'Бланк заказа'!$B$564:$B$564</definedName>
    <definedName name="ProductId301">'Бланк заказа'!$B$565:$B$565</definedName>
    <definedName name="ProductId302">'Бланк заказа'!$B$566:$B$566</definedName>
    <definedName name="ProductId303">'Бланк заказа'!$B$570:$B$570</definedName>
    <definedName name="ProductId304">'Бланк заказа'!$B$571:$B$571</definedName>
    <definedName name="ProductId305">'Бланк заказа'!$B$572:$B$572</definedName>
    <definedName name="ProductId306">'Бланк заказа'!$B$576:$B$576</definedName>
    <definedName name="ProductId307">'Бланк заказа'!$B$577:$B$577</definedName>
    <definedName name="ProductId308">'Бланк заказа'!$B$583:$B$583</definedName>
    <definedName name="ProductId309">'Бланк заказа'!$B$584:$B$584</definedName>
    <definedName name="ProductId31">'Бланк заказа'!$B$76:$B$76</definedName>
    <definedName name="ProductId310">'Бланк заказа'!$B$585:$B$585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заказа'!$B$600:$B$600</definedName>
    <definedName name="ProductId32">'Бланк заказа'!$B$77:$B$77</definedName>
    <definedName name="ProductId320">'Бланк заказа'!$B$601:$B$601</definedName>
    <definedName name="ProductId321">'Бланк заказа'!$B$602:$B$602</definedName>
    <definedName name="ProductId322">'Бланк заказа'!$B$603:$B$603</definedName>
    <definedName name="ProductId323">'Бланк заказа'!$B$604:$B$604</definedName>
    <definedName name="ProductId324">'Бланк заказа'!$B$605:$B$605</definedName>
    <definedName name="ProductId325">'Бланк заказа'!$B$606:$B$606</definedName>
    <definedName name="ProductId326">'Бланк заказа'!$B$610:$B$610</definedName>
    <definedName name="ProductId327">'Бланк заказа'!$B$611:$B$611</definedName>
    <definedName name="ProductId328">'Бланк заказа'!$B$612:$B$612</definedName>
    <definedName name="ProductId329">'Бланк заказа'!$B$613:$B$613</definedName>
    <definedName name="ProductId33">'Бланк заказа'!$B$78:$B$78</definedName>
    <definedName name="ProductId330">'Бланк заказа'!$B$614:$B$614</definedName>
    <definedName name="ProductId331">'Бланк заказа'!$B$615:$B$615</definedName>
    <definedName name="ProductId332">'Бланк заказа'!$B$616:$B$616</definedName>
    <definedName name="ProductId333">'Бланк заказа'!$B$617:$B$617</definedName>
    <definedName name="ProductId334">'Бланк заказа'!$B$621:$B$621</definedName>
    <definedName name="ProductId335">'Бланк заказа'!$B$622:$B$622</definedName>
    <definedName name="ProductId336">'Бланк заказа'!$B$623:$B$623</definedName>
    <definedName name="ProductId337">'Бланк заказа'!$B$624:$B$624</definedName>
    <definedName name="ProductId338">'Бланк заказа'!$B$629:$B$629</definedName>
    <definedName name="ProductId339">'Бланк заказа'!$B$630:$B$630</definedName>
    <definedName name="ProductId34">'Бланк заказа'!$B$79:$B$79</definedName>
    <definedName name="ProductId340">'Бланк заказа'!$B$634:$B$634</definedName>
    <definedName name="ProductId341">'Бланк заказа'!$B$638:$B$638</definedName>
    <definedName name="ProductId342">'Бланк заказа'!$B$642:$B$642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заказа'!$B$174:$B$174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заказа'!$B$183:$B$183</definedName>
    <definedName name="ProductId92">'Бланк заказа'!$B$184:$B$184</definedName>
    <definedName name="ProductId93">'Бланк заказа'!$B$185:$B$185</definedName>
    <definedName name="ProductId94">'Бланк заказа'!$B$190:$B$190</definedName>
    <definedName name="ProductId95">'Бланк заказа'!$B$191:$B$191</definedName>
    <definedName name="ProductId96">'Бланк заказа'!$B$195:$B$195</definedName>
    <definedName name="ProductId97">'Бланк заказа'!$B$196:$B$196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заказа'!$X$206:$X$206</definedName>
    <definedName name="SalesQty105">'Бланк заказа'!$X$207:$X$207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заказа'!$X$219:$X$219</definedName>
    <definedName name="SalesQty115">'Бланк заказа'!$X$220:$X$220</definedName>
    <definedName name="SalesQty116">'Бланк заказа'!$X$221:$X$221</definedName>
    <definedName name="SalesQty117">'Бланк заказа'!$X$225:$X$225</definedName>
    <definedName name="SalesQty118">'Бланк заказа'!$X$226:$X$226</definedName>
    <definedName name="SalesQty119">'Бланк заказа'!$X$227:$X$227</definedName>
    <definedName name="SalesQty12">'Бланк заказа'!$X$39:$X$39</definedName>
    <definedName name="SalesQty120">'Бланк заказа'!$X$228:$X$228</definedName>
    <definedName name="SalesQty121">'Бланк заказа'!$X$229:$X$229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заказа'!$X$239:$X$239</definedName>
    <definedName name="SalesQty128">'Бланк заказа'!$X$240:$X$240</definedName>
    <definedName name="SalesQty129">'Бланк заказа'!$X$241:$X$241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заказа'!$X$251:$X$251</definedName>
    <definedName name="SalesQty136">'Бланк заказа'!$X$252:$X$252</definedName>
    <definedName name="SalesQty137">'Бланк заказа'!$X$253:$X$253</definedName>
    <definedName name="SalesQty138">'Бланк заказа'!$X$254:$X$254</definedName>
    <definedName name="SalesQty139">'Бланк заказа'!$X$258:$X$258</definedName>
    <definedName name="SalesQty14">'Бланк заказа'!$X$49:$X$49</definedName>
    <definedName name="SalesQty140">'Бланк заказа'!$X$263:$X$263</definedName>
    <definedName name="SalesQty141">'Бланк заказа'!$X$264:$X$264</definedName>
    <definedName name="SalesQty142">'Бланк заказа'!$X$265:$X$265</definedName>
    <definedName name="SalesQty143">'Бланк заказа'!$X$266:$X$266</definedName>
    <definedName name="SalesQty144">'Бланк заказа'!$X$267:$X$267</definedName>
    <definedName name="SalesQty145">'Бланк заказа'!$X$268:$X$268</definedName>
    <definedName name="SalesQty146">'Бланк заказа'!$X$269:$X$269</definedName>
    <definedName name="SalesQty147">'Бланк заказа'!$X$270:$X$270</definedName>
    <definedName name="SalesQty148">'Бланк заказа'!$X$271:$X$271</definedName>
    <definedName name="SalesQty149">'Бланк заказа'!$X$272:$X$272</definedName>
    <definedName name="SalesQty15">'Бланк заказа'!$X$50:$X$50</definedName>
    <definedName name="SalesQty150">'Бланк заказа'!$X$277:$X$277</definedName>
    <definedName name="SalesQty151">'Бланк заказа'!$X$282:$X$282</definedName>
    <definedName name="SalesQty152">'Бланк заказа'!$X$283:$X$283</definedName>
    <definedName name="SalesQty153">'Бланк заказа'!$X$284:$X$284</definedName>
    <definedName name="SalesQty154">'Бланк заказа'!$X$289:$X$289</definedName>
    <definedName name="SalesQty155">'Бланк заказа'!$X$290:$X$290</definedName>
    <definedName name="SalesQty156">'Бланк заказа'!$X$291:$X$291</definedName>
    <definedName name="SalesQty157">'Бланк заказа'!$X$292:$X$292</definedName>
    <definedName name="SalesQty158">'Бланк заказа'!$X$293:$X$293</definedName>
    <definedName name="SalesQty159">'Бланк заказа'!$X$294:$X$294</definedName>
    <definedName name="SalesQty16">'Бланк заказа'!$X$51:$X$51</definedName>
    <definedName name="SalesQty160">'Бланк заказа'!$X$299:$X$299</definedName>
    <definedName name="SalesQty161">'Бланк заказа'!$X$303:$X$303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заказа'!$X$347:$X$347</definedName>
    <definedName name="SalesQty179">'Бланк заказа'!$X$348:$X$348</definedName>
    <definedName name="SalesQty18">'Бланк заказа'!$X$53:$X$53</definedName>
    <definedName name="SalesQty180">'Бланк заказа'!$X$352:$X$352</definedName>
    <definedName name="SalesQty181">'Бланк заказа'!$X$353:$X$353</definedName>
    <definedName name="SalesQty182">'Бланк заказа'!$X$354:$X$354</definedName>
    <definedName name="SalesQty183">'Бланк заказа'!$X$355:$X$355</definedName>
    <definedName name="SalesQty184">'Бланк заказа'!$X$359:$X$359</definedName>
    <definedName name="SalesQty185">'Бланк заказа'!$X$360:$X$360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заказа'!$X$364:$X$364</definedName>
    <definedName name="SalesQty19">'Бланк заказа'!$X$54:$X$54</definedName>
    <definedName name="SalesQty190">'Бланк заказа'!$X$368:$X$368</definedName>
    <definedName name="SalesQty191">'Бланк заказа'!$X$369:$X$369</definedName>
    <definedName name="SalesQty192">'Бланк заказа'!$X$370:$X$370</definedName>
    <definedName name="SalesQty193">'Бланк заказа'!$X$374:$X$374</definedName>
    <definedName name="SalesQty194">'Бланк заказа'!$X$375:$X$375</definedName>
    <definedName name="SalesQty195">'Бланк заказа'!$X$376:$X$376</definedName>
    <definedName name="SalesQty196">'Бланк заказа'!$X$377:$X$377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заказа'!$X$400:$X$400</definedName>
    <definedName name="SalesQty205">'Бланк заказа'!$X$401:$X$401</definedName>
    <definedName name="SalesQty206">'Бланк заказа'!$X$402:$X$402</definedName>
    <definedName name="SalesQty207">'Бланк заказа'!$X$403:$X$403</definedName>
    <definedName name="SalesQty208">'Бланк заказа'!$X$404:$X$404</definedName>
    <definedName name="SalesQty209">'Бланк заказа'!$X$405:$X$405</definedName>
    <definedName name="SalesQty21">'Бланк заказа'!$X$59:$X$59</definedName>
    <definedName name="SalesQty210">'Бланк заказа'!$X$406:$X$406</definedName>
    <definedName name="SalesQty211">'Бланк заказа'!$X$407:$X$407</definedName>
    <definedName name="SalesQty212">'Бланк заказа'!$X$408:$X$408</definedName>
    <definedName name="SalesQty213">'Бланк заказа'!$X$409:$X$409</definedName>
    <definedName name="SalesQty214">'Бланк заказа'!$X$410:$X$410</definedName>
    <definedName name="SalesQty215">'Бланк заказа'!$X$414:$X$414</definedName>
    <definedName name="SalesQty216">'Бланк заказа'!$X$415:$X$415</definedName>
    <definedName name="SalesQty217">'Бланк заказа'!$X$419:$X$419</definedName>
    <definedName name="SalesQty218">'Бланк заказа'!$X$420:$X$420</definedName>
    <definedName name="SalesQty219">'Бланк заказа'!$X$424:$X$424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заказа'!$X$440:$X$440</definedName>
    <definedName name="SalesQty229">'Бланк заказа'!$X$441:$X$441</definedName>
    <definedName name="SalesQty23">'Бланк заказа'!$X$65:$X$65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заказа'!$X$453:$X$453</definedName>
    <definedName name="SalesQty236">'Бланк заказа'!$X$459:$X$459</definedName>
    <definedName name="SalesQty237">'Бланк заказа'!$X$463:$X$463</definedName>
    <definedName name="SalesQty238">'Бланк заказа'!$X$464:$X$464</definedName>
    <definedName name="SalesQty239">'Бланк заказа'!$X$465:$X$465</definedName>
    <definedName name="SalesQty24">'Бланк заказа'!$X$66:$X$66</definedName>
    <definedName name="SalesQty240">'Бланк заказа'!$X$466:$X$466</definedName>
    <definedName name="SalesQty241">'Бланк заказа'!$X$467:$X$467</definedName>
    <definedName name="SalesQty242">'Бланк заказа'!$X$468:$X$468</definedName>
    <definedName name="SalesQty243">'Бланк заказа'!$X$469:$X$469</definedName>
    <definedName name="SalesQty244">'Бланк заказа'!$X$470:$X$470</definedName>
    <definedName name="SalesQty245">'Бланк заказа'!$X$471:$X$471</definedName>
    <definedName name="SalesQty246">'Бланк заказа'!$X$472:$X$472</definedName>
    <definedName name="SalesQty247">'Бланк заказа'!$X$473:$X$473</definedName>
    <definedName name="SalesQty248">'Бланк заказа'!$X$474:$X$474</definedName>
    <definedName name="SalesQty249">'Бланк заказа'!$X$475:$X$475</definedName>
    <definedName name="SalesQty25">'Бланк заказа'!$X$67:$X$67</definedName>
    <definedName name="SalesQty250">'Бланк заказа'!$X$476:$X$476</definedName>
    <definedName name="SalesQty251">'Бланк заказа'!$X$477:$X$477</definedName>
    <definedName name="SalesQty252">'Бланк заказа'!$X$478:$X$478</definedName>
    <definedName name="SalesQty253">'Бланк заказа'!$X$479:$X$479</definedName>
    <definedName name="SalesQty254">'Бланк заказа'!$X$480:$X$480</definedName>
    <definedName name="SalesQty255">'Бланк заказа'!$X$481:$X$481</definedName>
    <definedName name="SalesQty256">'Бланк заказа'!$X$482:$X$482</definedName>
    <definedName name="SalesQty257">'Бланк заказа'!$X$483:$X$483</definedName>
    <definedName name="SalesQty258">'Бланк заказа'!$X$484:$X$484</definedName>
    <definedName name="SalesQty259">'Бланк заказа'!$X$485:$X$485</definedName>
    <definedName name="SalesQty26">'Бланк заказа'!$X$68:$X$68</definedName>
    <definedName name="SalesQty260">'Бланк заказа'!$X$486:$X$486</definedName>
    <definedName name="SalesQty261">'Бланк заказа'!$X$490:$X$490</definedName>
    <definedName name="SalesQty262">'Бланк заказа'!$X$491:$X$491</definedName>
    <definedName name="SalesQty263">'Бланк заказа'!$X$495:$X$495</definedName>
    <definedName name="SalesQty264">'Бланк заказа'!$X$496:$X$496</definedName>
    <definedName name="SalesQty265">'Бланк заказа'!$X$501:$X$501</definedName>
    <definedName name="SalesQty266">'Бланк заказа'!$X$505:$X$505</definedName>
    <definedName name="SalesQty267">'Бланк заказа'!$X$506:$X$506</definedName>
    <definedName name="SalesQty268">'Бланк заказа'!$X$507:$X$507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заказа'!$X$519:$X$519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заказа'!$X$532:$X$532</definedName>
    <definedName name="SalesQty28">'Бланк заказа'!$X$70:$X$70</definedName>
    <definedName name="SalesQty280">'Бланк заказа'!$X$538:$X$538</definedName>
    <definedName name="SalesQty281">'Бланк заказа'!$X$539:$X$539</definedName>
    <definedName name="SalesQty282">'Бланк заказа'!$X$540:$X$540</definedName>
    <definedName name="SalesQty283">'Бланк заказа'!$X$541:$X$541</definedName>
    <definedName name="SalesQty284">'Бланк заказа'!$X$542:$X$542</definedName>
    <definedName name="SalesQty285">'Бланк заказа'!$X$543:$X$543</definedName>
    <definedName name="SalesQty286">'Бланк заказа'!$X$544:$X$544</definedName>
    <definedName name="SalesQty287">'Бланк заказа'!$X$545:$X$545</definedName>
    <definedName name="SalesQty288">'Бланк заказа'!$X$546:$X$546</definedName>
    <definedName name="SalesQty289">'Бланк заказа'!$X$547:$X$547</definedName>
    <definedName name="SalesQty29">'Бланк заказа'!$X$71:$X$71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заказа'!$X$554:$X$554</definedName>
    <definedName name="SalesQty294">'Бланк заказа'!$X$558:$X$558</definedName>
    <definedName name="SalesQty295">'Бланк заказа'!$X$559:$X$559</definedName>
    <definedName name="SalesQty296">'Бланк заказа'!$X$560:$X$560</definedName>
    <definedName name="SalesQty297">'Бланк заказа'!$X$561:$X$561</definedName>
    <definedName name="SalesQty298">'Бланк заказа'!$X$562:$X$562</definedName>
    <definedName name="SalesQty299">'Бланк заказа'!$X$563:$X$563</definedName>
    <definedName name="SalesQty3">'Бланк заказа'!$X$27:$X$27</definedName>
    <definedName name="SalesQty30">'Бланк заказа'!$X$72:$X$72</definedName>
    <definedName name="SalesQty300">'Бланк заказа'!$X$564:$X$564</definedName>
    <definedName name="SalesQty301">'Бланк заказа'!$X$565:$X$565</definedName>
    <definedName name="SalesQty302">'Бланк заказа'!$X$566:$X$566</definedName>
    <definedName name="SalesQty303">'Бланк заказа'!$X$570:$X$570</definedName>
    <definedName name="SalesQty304">'Бланк заказа'!$X$571:$X$571</definedName>
    <definedName name="SalesQty305">'Бланк заказа'!$X$572:$X$572</definedName>
    <definedName name="SalesQty306">'Бланк заказа'!$X$576:$X$576</definedName>
    <definedName name="SalesQty307">'Бланк заказа'!$X$577:$X$577</definedName>
    <definedName name="SalesQty308">'Бланк заказа'!$X$583:$X$583</definedName>
    <definedName name="SalesQty309">'Бланк заказа'!$X$584:$X$584</definedName>
    <definedName name="SalesQty31">'Бланк заказа'!$X$76:$X$76</definedName>
    <definedName name="SalesQty310">'Бланк заказа'!$X$585:$X$585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заказа'!$X$600:$X$600</definedName>
    <definedName name="SalesQty32">'Бланк заказа'!$X$77:$X$77</definedName>
    <definedName name="SalesQty320">'Бланк заказа'!$X$601:$X$601</definedName>
    <definedName name="SalesQty321">'Бланк заказа'!$X$602:$X$602</definedName>
    <definedName name="SalesQty322">'Бланк заказа'!$X$603:$X$603</definedName>
    <definedName name="SalesQty323">'Бланк заказа'!$X$604:$X$604</definedName>
    <definedName name="SalesQty324">'Бланк заказа'!$X$605:$X$605</definedName>
    <definedName name="SalesQty325">'Бланк заказа'!$X$606:$X$606</definedName>
    <definedName name="SalesQty326">'Бланк заказа'!$X$610:$X$610</definedName>
    <definedName name="SalesQty327">'Бланк заказа'!$X$611:$X$611</definedName>
    <definedName name="SalesQty328">'Бланк заказа'!$X$612:$X$612</definedName>
    <definedName name="SalesQty329">'Бланк заказа'!$X$613:$X$613</definedName>
    <definedName name="SalesQty33">'Бланк заказа'!$X$78:$X$78</definedName>
    <definedName name="SalesQty330">'Бланк заказа'!$X$614:$X$614</definedName>
    <definedName name="SalesQty331">'Бланк заказа'!$X$615:$X$615</definedName>
    <definedName name="SalesQty332">'Бланк заказа'!$X$616:$X$616</definedName>
    <definedName name="SalesQty333">'Бланк заказа'!$X$617:$X$617</definedName>
    <definedName name="SalesQty334">'Бланк заказа'!$X$621:$X$621</definedName>
    <definedName name="SalesQty335">'Бланк заказа'!$X$622:$X$622</definedName>
    <definedName name="SalesQty336">'Бланк заказа'!$X$623:$X$623</definedName>
    <definedName name="SalesQty337">'Бланк заказа'!$X$624:$X$624</definedName>
    <definedName name="SalesQty338">'Бланк заказа'!$X$629:$X$629</definedName>
    <definedName name="SalesQty339">'Бланк заказа'!$X$630:$X$630</definedName>
    <definedName name="SalesQty34">'Бланк заказа'!$X$79:$X$79</definedName>
    <definedName name="SalesQty340">'Бланк заказа'!$X$634:$X$634</definedName>
    <definedName name="SalesQty341">'Бланк заказа'!$X$638:$X$638</definedName>
    <definedName name="SalesQty342">'Бланк заказа'!$X$642:$X$642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заказа'!$X$174:$X$174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заказа'!$X$183:$X$183</definedName>
    <definedName name="SalesQty92">'Бланк заказа'!$X$184:$X$184</definedName>
    <definedName name="SalesQty93">'Бланк заказа'!$X$185:$X$185</definedName>
    <definedName name="SalesQty94">'Бланк заказа'!$X$190:$X$190</definedName>
    <definedName name="SalesQty95">'Бланк заказа'!$X$191:$X$191</definedName>
    <definedName name="SalesQty96">'Бланк заказа'!$X$195:$X$195</definedName>
    <definedName name="SalesQty97">'Бланк заказа'!$X$196:$X$196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заказа'!$Y$206:$Y$206</definedName>
    <definedName name="SalesRoundBox105">'Бланк заказа'!$Y$207:$Y$207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заказа'!$Y$219:$Y$219</definedName>
    <definedName name="SalesRoundBox115">'Бланк заказа'!$Y$220:$Y$220</definedName>
    <definedName name="SalesRoundBox116">'Бланк заказа'!$Y$221:$Y$221</definedName>
    <definedName name="SalesRoundBox117">'Бланк заказа'!$Y$225:$Y$225</definedName>
    <definedName name="SalesRoundBox118">'Бланк заказа'!$Y$226:$Y$226</definedName>
    <definedName name="SalesRoundBox119">'Бланк заказа'!$Y$227:$Y$227</definedName>
    <definedName name="SalesRoundBox12">'Бланк заказа'!$Y$39:$Y$39</definedName>
    <definedName name="SalesRoundBox120">'Бланк заказа'!$Y$228:$Y$228</definedName>
    <definedName name="SalesRoundBox121">'Бланк заказа'!$Y$229:$Y$229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заказа'!$Y$239:$Y$239</definedName>
    <definedName name="SalesRoundBox128">'Бланк заказа'!$Y$240:$Y$240</definedName>
    <definedName name="SalesRoundBox129">'Бланк заказа'!$Y$241:$Y$241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заказа'!$Y$251:$Y$251</definedName>
    <definedName name="SalesRoundBox136">'Бланк заказа'!$Y$252:$Y$252</definedName>
    <definedName name="SalesRoundBox137">'Бланк заказа'!$Y$253:$Y$253</definedName>
    <definedName name="SalesRoundBox138">'Бланк заказа'!$Y$254:$Y$254</definedName>
    <definedName name="SalesRoundBox139">'Бланк заказа'!$Y$258:$Y$258</definedName>
    <definedName name="SalesRoundBox14">'Бланк заказа'!$Y$49:$Y$49</definedName>
    <definedName name="SalesRoundBox140">'Бланк заказа'!$Y$263:$Y$263</definedName>
    <definedName name="SalesRoundBox141">'Бланк заказа'!$Y$264:$Y$264</definedName>
    <definedName name="SalesRoundBox142">'Бланк заказа'!$Y$265:$Y$265</definedName>
    <definedName name="SalesRoundBox143">'Бланк заказа'!$Y$266:$Y$266</definedName>
    <definedName name="SalesRoundBox144">'Бланк заказа'!$Y$267:$Y$267</definedName>
    <definedName name="SalesRoundBox145">'Бланк заказа'!$Y$268:$Y$268</definedName>
    <definedName name="SalesRoundBox146">'Бланк заказа'!$Y$269:$Y$269</definedName>
    <definedName name="SalesRoundBox147">'Бланк заказа'!$Y$270:$Y$270</definedName>
    <definedName name="SalesRoundBox148">'Бланк заказа'!$Y$271:$Y$271</definedName>
    <definedName name="SalesRoundBox149">'Бланк заказа'!$Y$272:$Y$272</definedName>
    <definedName name="SalesRoundBox15">'Бланк заказа'!$Y$50:$Y$50</definedName>
    <definedName name="SalesRoundBox150">'Бланк заказа'!$Y$277:$Y$277</definedName>
    <definedName name="SalesRoundBox151">'Бланк заказа'!$Y$282:$Y$282</definedName>
    <definedName name="SalesRoundBox152">'Бланк заказа'!$Y$283:$Y$283</definedName>
    <definedName name="SalesRoundBox153">'Бланк заказа'!$Y$284:$Y$284</definedName>
    <definedName name="SalesRoundBox154">'Бланк заказа'!$Y$289:$Y$289</definedName>
    <definedName name="SalesRoundBox155">'Бланк заказа'!$Y$290:$Y$290</definedName>
    <definedName name="SalesRoundBox156">'Бланк заказа'!$Y$291:$Y$291</definedName>
    <definedName name="SalesRoundBox157">'Бланк заказа'!$Y$292:$Y$292</definedName>
    <definedName name="SalesRoundBox158">'Бланк заказа'!$Y$293:$Y$293</definedName>
    <definedName name="SalesRoundBox159">'Бланк заказа'!$Y$294:$Y$294</definedName>
    <definedName name="SalesRoundBox16">'Бланк заказа'!$Y$51:$Y$51</definedName>
    <definedName name="SalesRoundBox160">'Бланк заказа'!$Y$299:$Y$299</definedName>
    <definedName name="SalesRoundBox161">'Бланк заказа'!$Y$303:$Y$303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заказа'!$Y$347:$Y$347</definedName>
    <definedName name="SalesRoundBox179">'Бланк заказа'!$Y$348:$Y$348</definedName>
    <definedName name="SalesRoundBox18">'Бланк заказа'!$Y$53:$Y$53</definedName>
    <definedName name="SalesRoundBox180">'Бланк заказа'!$Y$352:$Y$352</definedName>
    <definedName name="SalesRoundBox181">'Бланк заказа'!$Y$353:$Y$353</definedName>
    <definedName name="SalesRoundBox182">'Бланк заказа'!$Y$354:$Y$354</definedName>
    <definedName name="SalesRoundBox183">'Бланк заказа'!$Y$355:$Y$355</definedName>
    <definedName name="SalesRoundBox184">'Бланк заказа'!$Y$359:$Y$359</definedName>
    <definedName name="SalesRoundBox185">'Бланк заказа'!$Y$360:$Y$360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заказа'!$Y$364:$Y$364</definedName>
    <definedName name="SalesRoundBox19">'Бланк заказа'!$Y$54:$Y$54</definedName>
    <definedName name="SalesRoundBox190">'Бланк заказа'!$Y$368:$Y$368</definedName>
    <definedName name="SalesRoundBox191">'Бланк заказа'!$Y$369:$Y$369</definedName>
    <definedName name="SalesRoundBox192">'Бланк заказа'!$Y$370:$Y$370</definedName>
    <definedName name="SalesRoundBox193">'Бланк заказа'!$Y$374:$Y$374</definedName>
    <definedName name="SalesRoundBox194">'Бланк заказа'!$Y$375:$Y$375</definedName>
    <definedName name="SalesRoundBox195">'Бланк заказа'!$Y$376:$Y$376</definedName>
    <definedName name="SalesRoundBox196">'Бланк заказа'!$Y$377:$Y$377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заказа'!$Y$400:$Y$400</definedName>
    <definedName name="SalesRoundBox205">'Бланк заказа'!$Y$401:$Y$401</definedName>
    <definedName name="SalesRoundBox206">'Бланк заказа'!$Y$402:$Y$402</definedName>
    <definedName name="SalesRoundBox207">'Бланк заказа'!$Y$403:$Y$403</definedName>
    <definedName name="SalesRoundBox208">'Бланк заказа'!$Y$404:$Y$404</definedName>
    <definedName name="SalesRoundBox209">'Бланк заказа'!$Y$405:$Y$405</definedName>
    <definedName name="SalesRoundBox21">'Бланк заказа'!$Y$59:$Y$59</definedName>
    <definedName name="SalesRoundBox210">'Бланк заказа'!$Y$406:$Y$406</definedName>
    <definedName name="SalesRoundBox211">'Бланк заказа'!$Y$407:$Y$407</definedName>
    <definedName name="SalesRoundBox212">'Бланк заказа'!$Y$408:$Y$408</definedName>
    <definedName name="SalesRoundBox213">'Бланк заказа'!$Y$409:$Y$409</definedName>
    <definedName name="SalesRoundBox214">'Бланк заказа'!$Y$410:$Y$410</definedName>
    <definedName name="SalesRoundBox215">'Бланк заказа'!$Y$414:$Y$414</definedName>
    <definedName name="SalesRoundBox216">'Бланк заказа'!$Y$415:$Y$415</definedName>
    <definedName name="SalesRoundBox217">'Бланк заказа'!$Y$419:$Y$419</definedName>
    <definedName name="SalesRoundBox218">'Бланк заказа'!$Y$420:$Y$420</definedName>
    <definedName name="SalesRoundBox219">'Бланк заказа'!$Y$424:$Y$424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заказа'!$Y$440:$Y$440</definedName>
    <definedName name="SalesRoundBox229">'Бланк заказа'!$Y$441:$Y$441</definedName>
    <definedName name="SalesRoundBox23">'Бланк заказа'!$Y$65:$Y$65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заказа'!$Y$453:$Y$453</definedName>
    <definedName name="SalesRoundBox236">'Бланк заказа'!$Y$459:$Y$459</definedName>
    <definedName name="SalesRoundBox237">'Бланк заказа'!$Y$463:$Y$463</definedName>
    <definedName name="SalesRoundBox238">'Бланк заказа'!$Y$464:$Y$464</definedName>
    <definedName name="SalesRoundBox239">'Бланк заказа'!$Y$465:$Y$465</definedName>
    <definedName name="SalesRoundBox24">'Бланк заказа'!$Y$66:$Y$66</definedName>
    <definedName name="SalesRoundBox240">'Бланк заказа'!$Y$466:$Y$466</definedName>
    <definedName name="SalesRoundBox241">'Бланк заказа'!$Y$467:$Y$467</definedName>
    <definedName name="SalesRoundBox242">'Бланк заказа'!$Y$468:$Y$468</definedName>
    <definedName name="SalesRoundBox243">'Бланк заказа'!$Y$469:$Y$469</definedName>
    <definedName name="SalesRoundBox244">'Бланк заказа'!$Y$470:$Y$470</definedName>
    <definedName name="SalesRoundBox245">'Бланк заказа'!$Y$471:$Y$471</definedName>
    <definedName name="SalesRoundBox246">'Бланк заказа'!$Y$472:$Y$472</definedName>
    <definedName name="SalesRoundBox247">'Бланк заказа'!$Y$473:$Y$473</definedName>
    <definedName name="SalesRoundBox248">'Бланк заказа'!$Y$474:$Y$474</definedName>
    <definedName name="SalesRoundBox249">'Бланк заказа'!$Y$475:$Y$475</definedName>
    <definedName name="SalesRoundBox25">'Бланк заказа'!$Y$67:$Y$67</definedName>
    <definedName name="SalesRoundBox250">'Бланк заказа'!$Y$476:$Y$476</definedName>
    <definedName name="SalesRoundBox251">'Бланк заказа'!$Y$477:$Y$477</definedName>
    <definedName name="SalesRoundBox252">'Бланк заказа'!$Y$478:$Y$478</definedName>
    <definedName name="SalesRoundBox253">'Бланк заказа'!$Y$479:$Y$479</definedName>
    <definedName name="SalesRoundBox254">'Бланк заказа'!$Y$480:$Y$480</definedName>
    <definedName name="SalesRoundBox255">'Бланк заказа'!$Y$481:$Y$481</definedName>
    <definedName name="SalesRoundBox256">'Бланк заказа'!$Y$482:$Y$482</definedName>
    <definedName name="SalesRoundBox257">'Бланк заказа'!$Y$483:$Y$483</definedName>
    <definedName name="SalesRoundBox258">'Бланк заказа'!$Y$484:$Y$484</definedName>
    <definedName name="SalesRoundBox259">'Бланк заказа'!$Y$485:$Y$485</definedName>
    <definedName name="SalesRoundBox26">'Бланк заказа'!$Y$68:$Y$68</definedName>
    <definedName name="SalesRoundBox260">'Бланк заказа'!$Y$486:$Y$486</definedName>
    <definedName name="SalesRoundBox261">'Бланк заказа'!$Y$490:$Y$490</definedName>
    <definedName name="SalesRoundBox262">'Бланк заказа'!$Y$491:$Y$491</definedName>
    <definedName name="SalesRoundBox263">'Бланк заказа'!$Y$495:$Y$495</definedName>
    <definedName name="SalesRoundBox264">'Бланк заказа'!$Y$496:$Y$496</definedName>
    <definedName name="SalesRoundBox265">'Бланк заказа'!$Y$501:$Y$501</definedName>
    <definedName name="SalesRoundBox266">'Бланк заказа'!$Y$505:$Y$505</definedName>
    <definedName name="SalesRoundBox267">'Бланк заказа'!$Y$506:$Y$506</definedName>
    <definedName name="SalesRoundBox268">'Бланк заказа'!$Y$507:$Y$507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заказа'!$Y$519:$Y$519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заказа'!$Y$532:$Y$532</definedName>
    <definedName name="SalesRoundBox28">'Бланк заказа'!$Y$70:$Y$70</definedName>
    <definedName name="SalesRoundBox280">'Бланк заказа'!$Y$538:$Y$538</definedName>
    <definedName name="SalesRoundBox281">'Бланк заказа'!$Y$539:$Y$539</definedName>
    <definedName name="SalesRoundBox282">'Бланк заказа'!$Y$540:$Y$540</definedName>
    <definedName name="SalesRoundBox283">'Бланк заказа'!$Y$541:$Y$541</definedName>
    <definedName name="SalesRoundBox284">'Бланк заказа'!$Y$542:$Y$542</definedName>
    <definedName name="SalesRoundBox285">'Бланк заказа'!$Y$543:$Y$543</definedName>
    <definedName name="SalesRoundBox286">'Бланк заказа'!$Y$544:$Y$544</definedName>
    <definedName name="SalesRoundBox287">'Бланк заказа'!$Y$545:$Y$545</definedName>
    <definedName name="SalesRoundBox288">'Бланк заказа'!$Y$546:$Y$546</definedName>
    <definedName name="SalesRoundBox289">'Бланк заказа'!$Y$547:$Y$547</definedName>
    <definedName name="SalesRoundBox29">'Бланк заказа'!$Y$71:$Y$71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заказа'!$Y$554:$Y$554</definedName>
    <definedName name="SalesRoundBox294">'Бланк заказа'!$Y$558:$Y$558</definedName>
    <definedName name="SalesRoundBox295">'Бланк заказа'!$Y$559:$Y$559</definedName>
    <definedName name="SalesRoundBox296">'Бланк заказа'!$Y$560:$Y$560</definedName>
    <definedName name="SalesRoundBox297">'Бланк заказа'!$Y$561:$Y$561</definedName>
    <definedName name="SalesRoundBox298">'Бланк заказа'!$Y$562:$Y$562</definedName>
    <definedName name="SalesRoundBox299">'Бланк заказа'!$Y$563:$Y$563</definedName>
    <definedName name="SalesRoundBox3">'Бланк заказа'!$Y$27:$Y$27</definedName>
    <definedName name="SalesRoundBox30">'Бланк заказа'!$Y$72:$Y$72</definedName>
    <definedName name="SalesRoundBox300">'Бланк заказа'!$Y$564:$Y$564</definedName>
    <definedName name="SalesRoundBox301">'Бланк заказа'!$Y$565:$Y$565</definedName>
    <definedName name="SalesRoundBox302">'Бланк заказа'!$Y$566:$Y$566</definedName>
    <definedName name="SalesRoundBox303">'Бланк заказа'!$Y$570:$Y$570</definedName>
    <definedName name="SalesRoundBox304">'Бланк заказа'!$Y$571:$Y$571</definedName>
    <definedName name="SalesRoundBox305">'Бланк заказа'!$Y$572:$Y$572</definedName>
    <definedName name="SalesRoundBox306">'Бланк заказа'!$Y$576:$Y$576</definedName>
    <definedName name="SalesRoundBox307">'Бланк заказа'!$Y$577:$Y$577</definedName>
    <definedName name="SalesRoundBox308">'Бланк заказа'!$Y$583:$Y$583</definedName>
    <definedName name="SalesRoundBox309">'Бланк заказа'!$Y$584:$Y$584</definedName>
    <definedName name="SalesRoundBox31">'Бланк заказа'!$Y$76:$Y$76</definedName>
    <definedName name="SalesRoundBox310">'Бланк заказа'!$Y$585:$Y$585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заказа'!$Y$600:$Y$600</definedName>
    <definedName name="SalesRoundBox32">'Бланк заказа'!$Y$77:$Y$77</definedName>
    <definedName name="SalesRoundBox320">'Бланк заказа'!$Y$601:$Y$601</definedName>
    <definedName name="SalesRoundBox321">'Бланк заказа'!$Y$602:$Y$602</definedName>
    <definedName name="SalesRoundBox322">'Бланк заказа'!$Y$603:$Y$603</definedName>
    <definedName name="SalesRoundBox323">'Бланк заказа'!$Y$604:$Y$604</definedName>
    <definedName name="SalesRoundBox324">'Бланк заказа'!$Y$605:$Y$605</definedName>
    <definedName name="SalesRoundBox325">'Бланк заказа'!$Y$606:$Y$606</definedName>
    <definedName name="SalesRoundBox326">'Бланк заказа'!$Y$610:$Y$610</definedName>
    <definedName name="SalesRoundBox327">'Бланк заказа'!$Y$611:$Y$611</definedName>
    <definedName name="SalesRoundBox328">'Бланк заказа'!$Y$612:$Y$612</definedName>
    <definedName name="SalesRoundBox329">'Бланк заказа'!$Y$613:$Y$613</definedName>
    <definedName name="SalesRoundBox33">'Бланк заказа'!$Y$78:$Y$78</definedName>
    <definedName name="SalesRoundBox330">'Бланк заказа'!$Y$614:$Y$614</definedName>
    <definedName name="SalesRoundBox331">'Бланк заказа'!$Y$615:$Y$615</definedName>
    <definedName name="SalesRoundBox332">'Бланк заказа'!$Y$616:$Y$616</definedName>
    <definedName name="SalesRoundBox333">'Бланк заказа'!$Y$617:$Y$617</definedName>
    <definedName name="SalesRoundBox334">'Бланк заказа'!$Y$621:$Y$621</definedName>
    <definedName name="SalesRoundBox335">'Бланк заказа'!$Y$622:$Y$622</definedName>
    <definedName name="SalesRoundBox336">'Бланк заказа'!$Y$623:$Y$623</definedName>
    <definedName name="SalesRoundBox337">'Бланк заказа'!$Y$624:$Y$624</definedName>
    <definedName name="SalesRoundBox338">'Бланк заказа'!$Y$629:$Y$629</definedName>
    <definedName name="SalesRoundBox339">'Бланк заказа'!$Y$630:$Y$630</definedName>
    <definedName name="SalesRoundBox34">'Бланк заказа'!$Y$79:$Y$79</definedName>
    <definedName name="SalesRoundBox340">'Бланк заказа'!$Y$634:$Y$634</definedName>
    <definedName name="SalesRoundBox341">'Бланк заказа'!$Y$638:$Y$638</definedName>
    <definedName name="SalesRoundBox342">'Бланк заказа'!$Y$642:$Y$642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заказа'!$Y$174:$Y$174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заказа'!$Y$183:$Y$183</definedName>
    <definedName name="SalesRoundBox92">'Бланк заказа'!$Y$184:$Y$184</definedName>
    <definedName name="SalesRoundBox93">'Бланк заказа'!$Y$185:$Y$185</definedName>
    <definedName name="SalesRoundBox94">'Бланк заказа'!$Y$190:$Y$190</definedName>
    <definedName name="SalesRoundBox95">'Бланк заказа'!$Y$191:$Y$191</definedName>
    <definedName name="SalesRoundBox96">'Бланк заказа'!$Y$195:$Y$195</definedName>
    <definedName name="SalesRoundBox97">'Бланк заказа'!$Y$196:$Y$196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заказа'!$W$206:$W$206</definedName>
    <definedName name="UnitOfMeasure105">'Бланк заказа'!$W$207:$W$207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заказа'!$W$219:$W$219</definedName>
    <definedName name="UnitOfMeasure115">'Бланк заказа'!$W$220:$W$220</definedName>
    <definedName name="UnitOfMeasure116">'Бланк заказа'!$W$221:$W$221</definedName>
    <definedName name="UnitOfMeasure117">'Бланк заказа'!$W$225:$W$225</definedName>
    <definedName name="UnitOfMeasure118">'Бланк заказа'!$W$226:$W$226</definedName>
    <definedName name="UnitOfMeasure119">'Бланк заказа'!$W$227:$W$227</definedName>
    <definedName name="UnitOfMeasure12">'Бланк заказа'!$W$39:$W$39</definedName>
    <definedName name="UnitOfMeasure120">'Бланк заказа'!$W$228:$W$228</definedName>
    <definedName name="UnitOfMeasure121">'Бланк заказа'!$W$229:$W$229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заказа'!$W$239:$W$239</definedName>
    <definedName name="UnitOfMeasure128">'Бланк заказа'!$W$240:$W$240</definedName>
    <definedName name="UnitOfMeasure129">'Бланк заказа'!$W$241:$W$241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заказа'!$W$251:$W$251</definedName>
    <definedName name="UnitOfMeasure136">'Бланк заказа'!$W$252:$W$252</definedName>
    <definedName name="UnitOfMeasure137">'Бланк заказа'!$W$253:$W$253</definedName>
    <definedName name="UnitOfMeasure138">'Бланк заказа'!$W$254:$W$254</definedName>
    <definedName name="UnitOfMeasure139">'Бланк заказа'!$W$258:$W$258</definedName>
    <definedName name="UnitOfMeasure14">'Бланк заказа'!$W$49:$W$49</definedName>
    <definedName name="UnitOfMeasure140">'Бланк заказа'!$W$263:$W$263</definedName>
    <definedName name="UnitOfMeasure141">'Бланк заказа'!$W$264:$W$264</definedName>
    <definedName name="UnitOfMeasure142">'Бланк заказа'!$W$265:$W$265</definedName>
    <definedName name="UnitOfMeasure143">'Бланк заказа'!$W$266:$W$266</definedName>
    <definedName name="UnitOfMeasure144">'Бланк заказа'!$W$267:$W$267</definedName>
    <definedName name="UnitOfMeasure145">'Бланк заказа'!$W$268:$W$268</definedName>
    <definedName name="UnitOfMeasure146">'Бланк заказа'!$W$269:$W$269</definedName>
    <definedName name="UnitOfMeasure147">'Бланк заказа'!$W$270:$W$270</definedName>
    <definedName name="UnitOfMeasure148">'Бланк заказа'!$W$271:$W$271</definedName>
    <definedName name="UnitOfMeasure149">'Бланк заказа'!$W$272:$W$272</definedName>
    <definedName name="UnitOfMeasure15">'Бланк заказа'!$W$50:$W$50</definedName>
    <definedName name="UnitOfMeasure150">'Бланк заказа'!$W$277:$W$277</definedName>
    <definedName name="UnitOfMeasure151">'Бланк заказа'!$W$282:$W$282</definedName>
    <definedName name="UnitOfMeasure152">'Бланк заказа'!$W$283:$W$283</definedName>
    <definedName name="UnitOfMeasure153">'Бланк заказа'!$W$284:$W$284</definedName>
    <definedName name="UnitOfMeasure154">'Бланк заказа'!$W$289:$W$289</definedName>
    <definedName name="UnitOfMeasure155">'Бланк заказа'!$W$290:$W$290</definedName>
    <definedName name="UnitOfMeasure156">'Бланк заказа'!$W$291:$W$291</definedName>
    <definedName name="UnitOfMeasure157">'Бланк заказа'!$W$292:$W$292</definedName>
    <definedName name="UnitOfMeasure158">'Бланк заказа'!$W$293:$W$293</definedName>
    <definedName name="UnitOfMeasure159">'Бланк заказа'!$W$294:$W$294</definedName>
    <definedName name="UnitOfMeasure16">'Бланк заказа'!$W$51:$W$51</definedName>
    <definedName name="UnitOfMeasure160">'Бланк заказа'!$W$299:$W$299</definedName>
    <definedName name="UnitOfMeasure161">'Бланк заказа'!$W$303:$W$303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заказа'!$W$347:$W$347</definedName>
    <definedName name="UnitOfMeasure179">'Бланк заказа'!$W$348:$W$348</definedName>
    <definedName name="UnitOfMeasure18">'Бланк заказа'!$W$53:$W$53</definedName>
    <definedName name="UnitOfMeasure180">'Бланк заказа'!$W$352:$W$352</definedName>
    <definedName name="UnitOfMeasure181">'Бланк заказа'!$W$353:$W$353</definedName>
    <definedName name="UnitOfMeasure182">'Бланк заказа'!$W$354:$W$354</definedName>
    <definedName name="UnitOfMeasure183">'Бланк заказа'!$W$355:$W$355</definedName>
    <definedName name="UnitOfMeasure184">'Бланк заказа'!$W$359:$W$359</definedName>
    <definedName name="UnitOfMeasure185">'Бланк заказа'!$W$360:$W$360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заказа'!$W$364:$W$364</definedName>
    <definedName name="UnitOfMeasure19">'Бланк заказа'!$W$54:$W$54</definedName>
    <definedName name="UnitOfMeasure190">'Бланк заказа'!$W$368:$W$368</definedName>
    <definedName name="UnitOfMeasure191">'Бланк заказа'!$W$369:$W$369</definedName>
    <definedName name="UnitOfMeasure192">'Бланк заказа'!$W$370:$W$370</definedName>
    <definedName name="UnitOfMeasure193">'Бланк заказа'!$W$374:$W$374</definedName>
    <definedName name="UnitOfMeasure194">'Бланк заказа'!$W$375:$W$375</definedName>
    <definedName name="UnitOfMeasure195">'Бланк заказа'!$W$376:$W$376</definedName>
    <definedName name="UnitOfMeasure196">'Бланк заказа'!$W$377:$W$377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заказа'!$W$400:$W$400</definedName>
    <definedName name="UnitOfMeasure205">'Бланк заказа'!$W$401:$W$401</definedName>
    <definedName name="UnitOfMeasure206">'Бланк заказа'!$W$402:$W$402</definedName>
    <definedName name="UnitOfMeasure207">'Бланк заказа'!$W$403:$W$403</definedName>
    <definedName name="UnitOfMeasure208">'Бланк заказа'!$W$404:$W$404</definedName>
    <definedName name="UnitOfMeasure209">'Бланк заказа'!$W$405:$W$405</definedName>
    <definedName name="UnitOfMeasure21">'Бланк заказа'!$W$59:$W$59</definedName>
    <definedName name="UnitOfMeasure210">'Бланк заказа'!$W$406:$W$406</definedName>
    <definedName name="UnitOfMeasure211">'Бланк заказа'!$W$407:$W$407</definedName>
    <definedName name="UnitOfMeasure212">'Бланк заказа'!$W$408:$W$408</definedName>
    <definedName name="UnitOfMeasure213">'Бланк заказа'!$W$409:$W$409</definedName>
    <definedName name="UnitOfMeasure214">'Бланк заказа'!$W$410:$W$410</definedName>
    <definedName name="UnitOfMeasure215">'Бланк заказа'!$W$414:$W$414</definedName>
    <definedName name="UnitOfMeasure216">'Бланк заказа'!$W$415:$W$415</definedName>
    <definedName name="UnitOfMeasure217">'Бланк заказа'!$W$419:$W$419</definedName>
    <definedName name="UnitOfMeasure218">'Бланк заказа'!$W$420:$W$420</definedName>
    <definedName name="UnitOfMeasure219">'Бланк заказа'!$W$424:$W$424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заказа'!$W$440:$W$440</definedName>
    <definedName name="UnitOfMeasure229">'Бланк заказа'!$W$441:$W$441</definedName>
    <definedName name="UnitOfMeasure23">'Бланк заказа'!$W$65:$W$65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заказа'!$W$453:$W$453</definedName>
    <definedName name="UnitOfMeasure236">'Бланк заказа'!$W$459:$W$459</definedName>
    <definedName name="UnitOfMeasure237">'Бланк заказа'!$W$463:$W$463</definedName>
    <definedName name="UnitOfMeasure238">'Бланк заказа'!$W$464:$W$464</definedName>
    <definedName name="UnitOfMeasure239">'Бланк заказа'!$W$465:$W$465</definedName>
    <definedName name="UnitOfMeasure24">'Бланк заказа'!$W$66:$W$66</definedName>
    <definedName name="UnitOfMeasure240">'Бланк заказа'!$W$466:$W$466</definedName>
    <definedName name="UnitOfMeasure241">'Бланк заказа'!$W$467:$W$467</definedName>
    <definedName name="UnitOfMeasure242">'Бланк заказа'!$W$468:$W$468</definedName>
    <definedName name="UnitOfMeasure243">'Бланк заказа'!$W$469:$W$469</definedName>
    <definedName name="UnitOfMeasure244">'Бланк заказа'!$W$470:$W$470</definedName>
    <definedName name="UnitOfMeasure245">'Бланк заказа'!$W$471:$W$471</definedName>
    <definedName name="UnitOfMeasure246">'Бланк заказа'!$W$472:$W$472</definedName>
    <definedName name="UnitOfMeasure247">'Бланк заказа'!$W$473:$W$473</definedName>
    <definedName name="UnitOfMeasure248">'Бланк заказа'!$W$474:$W$474</definedName>
    <definedName name="UnitOfMeasure249">'Бланк заказа'!$W$475:$W$475</definedName>
    <definedName name="UnitOfMeasure25">'Бланк заказа'!$W$67:$W$67</definedName>
    <definedName name="UnitOfMeasure250">'Бланк заказа'!$W$476:$W$476</definedName>
    <definedName name="UnitOfMeasure251">'Бланк заказа'!$W$477:$W$477</definedName>
    <definedName name="UnitOfMeasure252">'Бланк заказа'!$W$478:$W$478</definedName>
    <definedName name="UnitOfMeasure253">'Бланк заказа'!$W$479:$W$479</definedName>
    <definedName name="UnitOfMeasure254">'Бланк заказа'!$W$480:$W$480</definedName>
    <definedName name="UnitOfMeasure255">'Бланк заказа'!$W$481:$W$481</definedName>
    <definedName name="UnitOfMeasure256">'Бланк заказа'!$W$482:$W$482</definedName>
    <definedName name="UnitOfMeasure257">'Бланк заказа'!$W$483:$W$483</definedName>
    <definedName name="UnitOfMeasure258">'Бланк заказа'!$W$484:$W$484</definedName>
    <definedName name="UnitOfMeasure259">'Бланк заказа'!$W$485:$W$485</definedName>
    <definedName name="UnitOfMeasure26">'Бланк заказа'!$W$68:$W$68</definedName>
    <definedName name="UnitOfMeasure260">'Бланк заказа'!$W$486:$W$486</definedName>
    <definedName name="UnitOfMeasure261">'Бланк заказа'!$W$490:$W$490</definedName>
    <definedName name="UnitOfMeasure262">'Бланк заказа'!$W$491:$W$491</definedName>
    <definedName name="UnitOfMeasure263">'Бланк заказа'!$W$495:$W$495</definedName>
    <definedName name="UnitOfMeasure264">'Бланк заказа'!$W$496:$W$496</definedName>
    <definedName name="UnitOfMeasure265">'Бланк заказа'!$W$501:$W$501</definedName>
    <definedName name="UnitOfMeasure266">'Бланк заказа'!$W$505:$W$505</definedName>
    <definedName name="UnitOfMeasure267">'Бланк заказа'!$W$506:$W$506</definedName>
    <definedName name="UnitOfMeasure268">'Бланк заказа'!$W$507:$W$507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заказа'!$W$519:$W$519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заказа'!$W$532:$W$532</definedName>
    <definedName name="UnitOfMeasure28">'Бланк заказа'!$W$70:$W$70</definedName>
    <definedName name="UnitOfMeasure280">'Бланк заказа'!$W$538:$W$538</definedName>
    <definedName name="UnitOfMeasure281">'Бланк заказа'!$W$539:$W$539</definedName>
    <definedName name="UnitOfMeasure282">'Бланк заказа'!$W$540:$W$540</definedName>
    <definedName name="UnitOfMeasure283">'Бланк заказа'!$W$541:$W$541</definedName>
    <definedName name="UnitOfMeasure284">'Бланк заказа'!$W$542:$W$542</definedName>
    <definedName name="UnitOfMeasure285">'Бланк заказа'!$W$543:$W$543</definedName>
    <definedName name="UnitOfMeasure286">'Бланк заказа'!$W$544:$W$544</definedName>
    <definedName name="UnitOfMeasure287">'Бланк заказа'!$W$545:$W$545</definedName>
    <definedName name="UnitOfMeasure288">'Бланк заказа'!$W$546:$W$546</definedName>
    <definedName name="UnitOfMeasure289">'Бланк заказа'!$W$547:$W$547</definedName>
    <definedName name="UnitOfMeasure29">'Бланк заказа'!$W$71:$W$71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заказа'!$W$554:$W$554</definedName>
    <definedName name="UnitOfMeasure294">'Бланк заказа'!$W$558:$W$558</definedName>
    <definedName name="UnitOfMeasure295">'Бланк заказа'!$W$559:$W$559</definedName>
    <definedName name="UnitOfMeasure296">'Бланк заказа'!$W$560:$W$560</definedName>
    <definedName name="UnitOfMeasure297">'Бланк заказа'!$W$561:$W$561</definedName>
    <definedName name="UnitOfMeasure298">'Бланк заказа'!$W$562:$W$562</definedName>
    <definedName name="UnitOfMeasure299">'Бланк заказа'!$W$563:$W$563</definedName>
    <definedName name="UnitOfMeasure3">'Бланк заказа'!$W$27:$W$27</definedName>
    <definedName name="UnitOfMeasure30">'Бланк заказа'!$W$72:$W$72</definedName>
    <definedName name="UnitOfMeasure300">'Бланк заказа'!$W$564:$W$564</definedName>
    <definedName name="UnitOfMeasure301">'Бланк заказа'!$W$565:$W$565</definedName>
    <definedName name="UnitOfMeasure302">'Бланк заказа'!$W$566:$W$566</definedName>
    <definedName name="UnitOfMeasure303">'Бланк заказа'!$W$570:$W$570</definedName>
    <definedName name="UnitOfMeasure304">'Бланк заказа'!$W$571:$W$571</definedName>
    <definedName name="UnitOfMeasure305">'Бланк заказа'!$W$572:$W$572</definedName>
    <definedName name="UnitOfMeasure306">'Бланк заказа'!$W$576:$W$576</definedName>
    <definedName name="UnitOfMeasure307">'Бланк заказа'!$W$577:$W$577</definedName>
    <definedName name="UnitOfMeasure308">'Бланк заказа'!$W$583:$W$583</definedName>
    <definedName name="UnitOfMeasure309">'Бланк заказа'!$W$584:$W$584</definedName>
    <definedName name="UnitOfMeasure31">'Бланк заказа'!$W$76:$W$76</definedName>
    <definedName name="UnitOfMeasure310">'Бланк заказа'!$W$585:$W$585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заказа'!$W$600:$W$600</definedName>
    <definedName name="UnitOfMeasure32">'Бланк заказа'!$W$77:$W$77</definedName>
    <definedName name="UnitOfMeasure320">'Бланк заказа'!$W$601:$W$601</definedName>
    <definedName name="UnitOfMeasure321">'Бланк заказа'!$W$602:$W$602</definedName>
    <definedName name="UnitOfMeasure322">'Бланк заказа'!$W$603:$W$603</definedName>
    <definedName name="UnitOfMeasure323">'Бланк заказа'!$W$604:$W$604</definedName>
    <definedName name="UnitOfMeasure324">'Бланк заказа'!$W$605:$W$605</definedName>
    <definedName name="UnitOfMeasure325">'Бланк заказа'!$W$606:$W$606</definedName>
    <definedName name="UnitOfMeasure326">'Бланк заказа'!$W$610:$W$610</definedName>
    <definedName name="UnitOfMeasure327">'Бланк заказа'!$W$611:$W$611</definedName>
    <definedName name="UnitOfMeasure328">'Бланк заказа'!$W$612:$W$612</definedName>
    <definedName name="UnitOfMeasure329">'Бланк заказа'!$W$613:$W$613</definedName>
    <definedName name="UnitOfMeasure33">'Бланк заказа'!$W$78:$W$78</definedName>
    <definedName name="UnitOfMeasure330">'Бланк заказа'!$W$614:$W$614</definedName>
    <definedName name="UnitOfMeasure331">'Бланк заказа'!$W$615:$W$615</definedName>
    <definedName name="UnitOfMeasure332">'Бланк заказа'!$W$616:$W$616</definedName>
    <definedName name="UnitOfMeasure333">'Бланк заказа'!$W$617:$W$617</definedName>
    <definedName name="UnitOfMeasure334">'Бланк заказа'!$W$621:$W$621</definedName>
    <definedName name="UnitOfMeasure335">'Бланк заказа'!$W$622:$W$622</definedName>
    <definedName name="UnitOfMeasure336">'Бланк заказа'!$W$623:$W$623</definedName>
    <definedName name="UnitOfMeasure337">'Бланк заказа'!$W$624:$W$624</definedName>
    <definedName name="UnitOfMeasure338">'Бланк заказа'!$W$629:$W$629</definedName>
    <definedName name="UnitOfMeasure339">'Бланк заказа'!$W$630:$W$630</definedName>
    <definedName name="UnitOfMeasure34">'Бланк заказа'!$W$79:$W$79</definedName>
    <definedName name="UnitOfMeasure340">'Бланк заказа'!$W$634:$W$634</definedName>
    <definedName name="UnitOfMeasure341">'Бланк заказа'!$W$638:$W$638</definedName>
    <definedName name="UnitOfMeasure342">'Бланк заказа'!$W$642:$W$642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заказа'!$W$174:$W$174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заказа'!$W$183:$W$183</definedName>
    <definedName name="UnitOfMeasure92">'Бланк заказа'!$W$184:$W$184</definedName>
    <definedName name="UnitOfMeasure93">'Бланк заказа'!$W$185:$W$185</definedName>
    <definedName name="UnitOfMeasure94">'Бланк заказа'!$W$190:$W$190</definedName>
    <definedName name="UnitOfMeasure95">'Бланк заказа'!$W$191:$W$191</definedName>
    <definedName name="UnitOfMeasure96">'Бланк заказа'!$W$195:$W$195</definedName>
    <definedName name="UnitOfMeasure97">'Бланк заказа'!$W$196:$W$196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44" i="2" l="1"/>
  <c r="X643" i="2"/>
  <c r="BO642" i="2"/>
  <c r="BM642" i="2"/>
  <c r="Y642" i="2"/>
  <c r="Z642" i="2" s="1"/>
  <c r="Z643" i="2" s="1"/>
  <c r="X640" i="2"/>
  <c r="X639" i="2"/>
  <c r="BO638" i="2"/>
  <c r="BM638" i="2"/>
  <c r="Z638" i="2"/>
  <c r="Z639" i="2" s="1"/>
  <c r="Y638" i="2"/>
  <c r="Y640" i="2" s="1"/>
  <c r="X636" i="2"/>
  <c r="X635" i="2"/>
  <c r="BO634" i="2"/>
  <c r="BM634" i="2"/>
  <c r="Y634" i="2"/>
  <c r="X632" i="2"/>
  <c r="X631" i="2"/>
  <c r="BO630" i="2"/>
  <c r="BM630" i="2"/>
  <c r="Z630" i="2"/>
  <c r="Y630" i="2"/>
  <c r="BP630" i="2" s="1"/>
  <c r="BP629" i="2"/>
  <c r="BO629" i="2"/>
  <c r="BM629" i="2"/>
  <c r="Y629" i="2"/>
  <c r="X626" i="2"/>
  <c r="X625" i="2"/>
  <c r="BO624" i="2"/>
  <c r="BM624" i="2"/>
  <c r="Y624" i="2"/>
  <c r="BN624" i="2" s="1"/>
  <c r="BP623" i="2"/>
  <c r="BO623" i="2"/>
  <c r="BM623" i="2"/>
  <c r="Y623" i="2"/>
  <c r="BN623" i="2" s="1"/>
  <c r="BO622" i="2"/>
  <c r="BM622" i="2"/>
  <c r="Y622" i="2"/>
  <c r="BN622" i="2" s="1"/>
  <c r="BP621" i="2"/>
  <c r="BO621" i="2"/>
  <c r="BM621" i="2"/>
  <c r="Y621" i="2"/>
  <c r="Y626" i="2" s="1"/>
  <c r="X619" i="2"/>
  <c r="Y618" i="2"/>
  <c r="X618" i="2"/>
  <c r="BP617" i="2"/>
  <c r="BO617" i="2"/>
  <c r="BN617" i="2"/>
  <c r="BM617" i="2"/>
  <c r="Y617" i="2"/>
  <c r="Z617" i="2" s="1"/>
  <c r="BP616" i="2"/>
  <c r="BO616" i="2"/>
  <c r="BN616" i="2"/>
  <c r="BM616" i="2"/>
  <c r="Z616" i="2"/>
  <c r="Y616" i="2"/>
  <c r="BP615" i="2"/>
  <c r="BO615" i="2"/>
  <c r="BN615" i="2"/>
  <c r="BM615" i="2"/>
  <c r="Y615" i="2"/>
  <c r="Z615" i="2" s="1"/>
  <c r="BP614" i="2"/>
  <c r="BO614" i="2"/>
  <c r="BN614" i="2"/>
  <c r="BM614" i="2"/>
  <c r="Z614" i="2"/>
  <c r="Y614" i="2"/>
  <c r="BP613" i="2"/>
  <c r="BO613" i="2"/>
  <c r="BN613" i="2"/>
  <c r="BM613" i="2"/>
  <c r="Y613" i="2"/>
  <c r="Z613" i="2" s="1"/>
  <c r="BP612" i="2"/>
  <c r="BO612" i="2"/>
  <c r="BN612" i="2"/>
  <c r="BM612" i="2"/>
  <c r="Z612" i="2"/>
  <c r="Y612" i="2"/>
  <c r="BP611" i="2"/>
  <c r="BO611" i="2"/>
  <c r="BN611" i="2"/>
  <c r="BM611" i="2"/>
  <c r="Y611" i="2"/>
  <c r="Z611" i="2" s="1"/>
  <c r="BP610" i="2"/>
  <c r="BO610" i="2"/>
  <c r="BN610" i="2"/>
  <c r="BM610" i="2"/>
  <c r="Z610" i="2"/>
  <c r="Z618" i="2" s="1"/>
  <c r="Y610" i="2"/>
  <c r="Y619" i="2" s="1"/>
  <c r="X608" i="2"/>
  <c r="X607" i="2"/>
  <c r="BO606" i="2"/>
  <c r="BM606" i="2"/>
  <c r="Y606" i="2"/>
  <c r="Z606" i="2" s="1"/>
  <c r="BP605" i="2"/>
  <c r="BO605" i="2"/>
  <c r="BN605" i="2"/>
  <c r="BM605" i="2"/>
  <c r="Y605" i="2"/>
  <c r="Z605" i="2" s="1"/>
  <c r="BO604" i="2"/>
  <c r="BM604" i="2"/>
  <c r="Y604" i="2"/>
  <c r="Z604" i="2" s="1"/>
  <c r="BP603" i="2"/>
  <c r="BO603" i="2"/>
  <c r="BN603" i="2"/>
  <c r="BM603" i="2"/>
  <c r="Y603" i="2"/>
  <c r="Z603" i="2" s="1"/>
  <c r="BO602" i="2"/>
  <c r="BM602" i="2"/>
  <c r="Y602" i="2"/>
  <c r="Z602" i="2" s="1"/>
  <c r="BP601" i="2"/>
  <c r="BO601" i="2"/>
  <c r="BN601" i="2"/>
  <c r="BM601" i="2"/>
  <c r="Y601" i="2"/>
  <c r="Z601" i="2" s="1"/>
  <c r="BO600" i="2"/>
  <c r="BM600" i="2"/>
  <c r="Y600" i="2"/>
  <c r="Z600" i="2" s="1"/>
  <c r="X598" i="2"/>
  <c r="X597" i="2"/>
  <c r="BO596" i="2"/>
  <c r="BN596" i="2"/>
  <c r="BM596" i="2"/>
  <c r="Z596" i="2"/>
  <c r="Y596" i="2"/>
  <c r="BP596" i="2" s="1"/>
  <c r="BP595" i="2"/>
  <c r="BO595" i="2"/>
  <c r="BN595" i="2"/>
  <c r="BM595" i="2"/>
  <c r="Z595" i="2"/>
  <c r="Y595" i="2"/>
  <c r="BO594" i="2"/>
  <c r="BN594" i="2"/>
  <c r="BM594" i="2"/>
  <c r="Z594" i="2"/>
  <c r="Y594" i="2"/>
  <c r="Y598" i="2" s="1"/>
  <c r="BP593" i="2"/>
  <c r="BO593" i="2"/>
  <c r="BN593" i="2"/>
  <c r="BM593" i="2"/>
  <c r="Z593" i="2"/>
  <c r="Y593" i="2"/>
  <c r="X591" i="2"/>
  <c r="X590" i="2"/>
  <c r="BP589" i="2"/>
  <c r="BO589" i="2"/>
  <c r="BM589" i="2"/>
  <c r="Z589" i="2"/>
  <c r="Y589" i="2"/>
  <c r="BN589" i="2" s="1"/>
  <c r="BO588" i="2"/>
  <c r="BM588" i="2"/>
  <c r="Y588" i="2"/>
  <c r="BP587" i="2"/>
  <c r="BO587" i="2"/>
  <c r="BM587" i="2"/>
  <c r="Z587" i="2"/>
  <c r="Y587" i="2"/>
  <c r="BN587" i="2" s="1"/>
  <c r="BO586" i="2"/>
  <c r="BM586" i="2"/>
  <c r="Y586" i="2"/>
  <c r="BP585" i="2"/>
  <c r="BO585" i="2"/>
  <c r="BM585" i="2"/>
  <c r="Z585" i="2"/>
  <c r="Y585" i="2"/>
  <c r="BN585" i="2" s="1"/>
  <c r="BO584" i="2"/>
  <c r="BM584" i="2"/>
  <c r="Y584" i="2"/>
  <c r="BP583" i="2"/>
  <c r="BO583" i="2"/>
  <c r="BM583" i="2"/>
  <c r="Z583" i="2"/>
  <c r="Y583" i="2"/>
  <c r="AC655" i="2" s="1"/>
  <c r="X579" i="2"/>
  <c r="X578" i="2"/>
  <c r="BP577" i="2"/>
  <c r="BO577" i="2"/>
  <c r="BM577" i="2"/>
  <c r="Y577" i="2"/>
  <c r="BN577" i="2" s="1"/>
  <c r="BP576" i="2"/>
  <c r="BO576" i="2"/>
  <c r="BM576" i="2"/>
  <c r="Z576" i="2"/>
  <c r="Y576" i="2"/>
  <c r="Y579" i="2" s="1"/>
  <c r="P576" i="2"/>
  <c r="X574" i="2"/>
  <c r="Y573" i="2"/>
  <c r="X573" i="2"/>
  <c r="BP572" i="2"/>
  <c r="BO572" i="2"/>
  <c r="BM572" i="2"/>
  <c r="Z572" i="2"/>
  <c r="Y572" i="2"/>
  <c r="BN572" i="2" s="1"/>
  <c r="P572" i="2"/>
  <c r="BP571" i="2"/>
  <c r="BO571" i="2"/>
  <c r="BM571" i="2"/>
  <c r="Z571" i="2"/>
  <c r="Y571" i="2"/>
  <c r="BN571" i="2" s="1"/>
  <c r="P571" i="2"/>
  <c r="BO570" i="2"/>
  <c r="BN570" i="2"/>
  <c r="BM570" i="2"/>
  <c r="Z570" i="2"/>
  <c r="Z573" i="2" s="1"/>
  <c r="Y570" i="2"/>
  <c r="Y574" i="2" s="1"/>
  <c r="P570" i="2"/>
  <c r="X568" i="2"/>
  <c r="X567" i="2"/>
  <c r="BO566" i="2"/>
  <c r="BN566" i="2"/>
  <c r="BM566" i="2"/>
  <c r="Z566" i="2"/>
  <c r="Y566" i="2"/>
  <c r="BP566" i="2" s="1"/>
  <c r="P566" i="2"/>
  <c r="BP565" i="2"/>
  <c r="BO565" i="2"/>
  <c r="BN565" i="2"/>
  <c r="BM565" i="2"/>
  <c r="Z565" i="2"/>
  <c r="Y565" i="2"/>
  <c r="P565" i="2"/>
  <c r="BP564" i="2"/>
  <c r="BO564" i="2"/>
  <c r="BN564" i="2"/>
  <c r="BM564" i="2"/>
  <c r="Z564" i="2"/>
  <c r="Y564" i="2"/>
  <c r="P564" i="2"/>
  <c r="BP563" i="2"/>
  <c r="BO563" i="2"/>
  <c r="BN563" i="2"/>
  <c r="BM563" i="2"/>
  <c r="Y563" i="2"/>
  <c r="Z563" i="2" s="1"/>
  <c r="P563" i="2"/>
  <c r="BP562" i="2"/>
  <c r="BO562" i="2"/>
  <c r="BM562" i="2"/>
  <c r="Y562" i="2"/>
  <c r="BN562" i="2" s="1"/>
  <c r="P562" i="2"/>
  <c r="BO561" i="2"/>
  <c r="BM561" i="2"/>
  <c r="Y561" i="2"/>
  <c r="P561" i="2"/>
  <c r="BO560" i="2"/>
  <c r="BM560" i="2"/>
  <c r="Y560" i="2"/>
  <c r="BP560" i="2" s="1"/>
  <c r="P560" i="2"/>
  <c r="BO559" i="2"/>
  <c r="BM559" i="2"/>
  <c r="Y559" i="2"/>
  <c r="Z559" i="2" s="1"/>
  <c r="P559" i="2"/>
  <c r="BP558" i="2"/>
  <c r="BO558" i="2"/>
  <c r="BN558" i="2"/>
  <c r="BM558" i="2"/>
  <c r="Z558" i="2"/>
  <c r="Y558" i="2"/>
  <c r="Y568" i="2" s="1"/>
  <c r="P558" i="2"/>
  <c r="X556" i="2"/>
  <c r="X555" i="2"/>
  <c r="BP554" i="2"/>
  <c r="BO554" i="2"/>
  <c r="BN554" i="2"/>
  <c r="BM554" i="2"/>
  <c r="Z554" i="2"/>
  <c r="Y554" i="2"/>
  <c r="P554" i="2"/>
  <c r="BO553" i="2"/>
  <c r="BM553" i="2"/>
  <c r="Y553" i="2"/>
  <c r="BN553" i="2" s="1"/>
  <c r="P553" i="2"/>
  <c r="BP552" i="2"/>
  <c r="BO552" i="2"/>
  <c r="BN552" i="2"/>
  <c r="BM552" i="2"/>
  <c r="Z552" i="2"/>
  <c r="Y552" i="2"/>
  <c r="Y556" i="2" s="1"/>
  <c r="P552" i="2"/>
  <c r="X550" i="2"/>
  <c r="X549" i="2"/>
  <c r="BP548" i="2"/>
  <c r="BO548" i="2"/>
  <c r="BN548" i="2"/>
  <c r="BM548" i="2"/>
  <c r="Z548" i="2"/>
  <c r="Y548" i="2"/>
  <c r="P548" i="2"/>
  <c r="BO547" i="2"/>
  <c r="BN547" i="2"/>
  <c r="BM547" i="2"/>
  <c r="Z547" i="2"/>
  <c r="Y547" i="2"/>
  <c r="BP547" i="2" s="1"/>
  <c r="P547" i="2"/>
  <c r="BP546" i="2"/>
  <c r="BO546" i="2"/>
  <c r="BN546" i="2"/>
  <c r="BM546" i="2"/>
  <c r="Z546" i="2"/>
  <c r="Y546" i="2"/>
  <c r="P546" i="2"/>
  <c r="BO545" i="2"/>
  <c r="BN545" i="2"/>
  <c r="BM545" i="2"/>
  <c r="Z545" i="2"/>
  <c r="Y545" i="2"/>
  <c r="BP545" i="2" s="1"/>
  <c r="P545" i="2"/>
  <c r="BP544" i="2"/>
  <c r="BO544" i="2"/>
  <c r="BN544" i="2"/>
  <c r="BM544" i="2"/>
  <c r="Z544" i="2"/>
  <c r="Y544" i="2"/>
  <c r="P544" i="2"/>
  <c r="BP543" i="2"/>
  <c r="BO543" i="2"/>
  <c r="BN543" i="2"/>
  <c r="BM543" i="2"/>
  <c r="Y543" i="2"/>
  <c r="Z543" i="2" s="1"/>
  <c r="P543" i="2"/>
  <c r="BP542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Y539" i="2"/>
  <c r="Z539" i="2" s="1"/>
  <c r="P539" i="2"/>
  <c r="BP538" i="2"/>
  <c r="BO538" i="2"/>
  <c r="BN538" i="2"/>
  <c r="BM538" i="2"/>
  <c r="Z538" i="2"/>
  <c r="Y538" i="2"/>
  <c r="Y550" i="2" s="1"/>
  <c r="P538" i="2"/>
  <c r="X534" i="2"/>
  <c r="Y533" i="2"/>
  <c r="X533" i="2"/>
  <c r="BP532" i="2"/>
  <c r="BO532" i="2"/>
  <c r="BN532" i="2"/>
  <c r="BM532" i="2"/>
  <c r="Z532" i="2"/>
  <c r="Z533" i="2" s="1"/>
  <c r="Y532" i="2"/>
  <c r="AA655" i="2" s="1"/>
  <c r="P532" i="2"/>
  <c r="X529" i="2"/>
  <c r="X528" i="2"/>
  <c r="BP527" i="2"/>
  <c r="BO527" i="2"/>
  <c r="BN527" i="2"/>
  <c r="BM527" i="2"/>
  <c r="Z527" i="2"/>
  <c r="Y527" i="2"/>
  <c r="P527" i="2"/>
  <c r="BO526" i="2"/>
  <c r="BM526" i="2"/>
  <c r="Y526" i="2"/>
  <c r="BN526" i="2" s="1"/>
  <c r="P526" i="2"/>
  <c r="BP525" i="2"/>
  <c r="BO525" i="2"/>
  <c r="BN525" i="2"/>
  <c r="BM525" i="2"/>
  <c r="Z525" i="2"/>
  <c r="Y525" i="2"/>
  <c r="P525" i="2"/>
  <c r="BO524" i="2"/>
  <c r="BM524" i="2"/>
  <c r="Z524" i="2"/>
  <c r="Y524" i="2"/>
  <c r="BP524" i="2" s="1"/>
  <c r="P524" i="2"/>
  <c r="Y521" i="2"/>
  <c r="X521" i="2"/>
  <c r="X520" i="2"/>
  <c r="BO519" i="2"/>
  <c r="BM519" i="2"/>
  <c r="Z519" i="2"/>
  <c r="Z520" i="2" s="1"/>
  <c r="Y519" i="2"/>
  <c r="BP519" i="2" s="1"/>
  <c r="P519" i="2"/>
  <c r="Y517" i="2"/>
  <c r="X517" i="2"/>
  <c r="X516" i="2"/>
  <c r="BO515" i="2"/>
  <c r="BM515" i="2"/>
  <c r="Z515" i="2"/>
  <c r="Z516" i="2" s="1"/>
  <c r="Y515" i="2"/>
  <c r="BP515" i="2" s="1"/>
  <c r="P515" i="2"/>
  <c r="X513" i="2"/>
  <c r="X512" i="2"/>
  <c r="BO511" i="2"/>
  <c r="BM511" i="2"/>
  <c r="Z511" i="2"/>
  <c r="Y511" i="2"/>
  <c r="BP511" i="2" s="1"/>
  <c r="P511" i="2"/>
  <c r="BP510" i="2"/>
  <c r="BO510" i="2"/>
  <c r="BN510" i="2"/>
  <c r="BM510" i="2"/>
  <c r="Z510" i="2"/>
  <c r="Y510" i="2"/>
  <c r="P510" i="2"/>
  <c r="BO509" i="2"/>
  <c r="BN509" i="2"/>
  <c r="BM509" i="2"/>
  <c r="Z509" i="2"/>
  <c r="Y509" i="2"/>
  <c r="BP509" i="2" s="1"/>
  <c r="BO508" i="2"/>
  <c r="BM508" i="2"/>
  <c r="Y508" i="2"/>
  <c r="Z508" i="2" s="1"/>
  <c r="P508" i="2"/>
  <c r="BP507" i="2"/>
  <c r="BO507" i="2"/>
  <c r="BN507" i="2"/>
  <c r="BM507" i="2"/>
  <c r="Z507" i="2"/>
  <c r="Y507" i="2"/>
  <c r="P507" i="2"/>
  <c r="BO506" i="2"/>
  <c r="BM506" i="2"/>
  <c r="Y506" i="2"/>
  <c r="BN506" i="2" s="1"/>
  <c r="P506" i="2"/>
  <c r="BP505" i="2"/>
  <c r="BO505" i="2"/>
  <c r="BN505" i="2"/>
  <c r="BM505" i="2"/>
  <c r="Z505" i="2"/>
  <c r="Y505" i="2"/>
  <c r="Y512" i="2" s="1"/>
  <c r="Y503" i="2"/>
  <c r="X503" i="2"/>
  <c r="X502" i="2"/>
  <c r="BO501" i="2"/>
  <c r="BM501" i="2"/>
  <c r="Y501" i="2"/>
  <c r="Y502" i="2" s="1"/>
  <c r="P501" i="2"/>
  <c r="Y498" i="2"/>
  <c r="X498" i="2"/>
  <c r="X497" i="2"/>
  <c r="BO496" i="2"/>
  <c r="BM496" i="2"/>
  <c r="Y496" i="2"/>
  <c r="BP496" i="2" s="1"/>
  <c r="P496" i="2"/>
  <c r="BP495" i="2"/>
  <c r="BO495" i="2"/>
  <c r="BM495" i="2"/>
  <c r="Y495" i="2"/>
  <c r="BN495" i="2" s="1"/>
  <c r="P495" i="2"/>
  <c r="X493" i="2"/>
  <c r="X492" i="2"/>
  <c r="BP491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Y486" i="2"/>
  <c r="BO485" i="2"/>
  <c r="BM485" i="2"/>
  <c r="Z485" i="2"/>
  <c r="Y485" i="2"/>
  <c r="BP485" i="2" s="1"/>
  <c r="P485" i="2"/>
  <c r="BP484" i="2"/>
  <c r="BO484" i="2"/>
  <c r="BN484" i="2"/>
  <c r="BM484" i="2"/>
  <c r="Z484" i="2"/>
  <c r="Y484" i="2"/>
  <c r="P484" i="2"/>
  <c r="BO483" i="2"/>
  <c r="BN483" i="2"/>
  <c r="BM483" i="2"/>
  <c r="Z483" i="2"/>
  <c r="Y483" i="2"/>
  <c r="BP483" i="2" s="1"/>
  <c r="P483" i="2"/>
  <c r="BP482" i="2"/>
  <c r="BO482" i="2"/>
  <c r="BN482" i="2"/>
  <c r="BM482" i="2"/>
  <c r="Z482" i="2"/>
  <c r="Y482" i="2"/>
  <c r="P482" i="2"/>
  <c r="BO481" i="2"/>
  <c r="BM481" i="2"/>
  <c r="Y481" i="2"/>
  <c r="BP481" i="2" s="1"/>
  <c r="P481" i="2"/>
  <c r="BP480" i="2"/>
  <c r="BO480" i="2"/>
  <c r="BM480" i="2"/>
  <c r="Y480" i="2"/>
  <c r="BN480" i="2" s="1"/>
  <c r="BP479" i="2"/>
  <c r="BO479" i="2"/>
  <c r="BN479" i="2"/>
  <c r="BM479" i="2"/>
  <c r="Z479" i="2"/>
  <c r="Y479" i="2"/>
  <c r="P479" i="2"/>
  <c r="BO478" i="2"/>
  <c r="BM478" i="2"/>
  <c r="Z478" i="2"/>
  <c r="Y478" i="2"/>
  <c r="BP478" i="2" s="1"/>
  <c r="P478" i="2"/>
  <c r="BP477" i="2"/>
  <c r="BO477" i="2"/>
  <c r="BN477" i="2"/>
  <c r="BM477" i="2"/>
  <c r="Z477" i="2"/>
  <c r="Y477" i="2"/>
  <c r="P477" i="2"/>
  <c r="BO476" i="2"/>
  <c r="BN476" i="2"/>
  <c r="BM476" i="2"/>
  <c r="Z476" i="2"/>
  <c r="Y476" i="2"/>
  <c r="BP476" i="2" s="1"/>
  <c r="BO475" i="2"/>
  <c r="BM475" i="2"/>
  <c r="Y475" i="2"/>
  <c r="Z475" i="2" s="1"/>
  <c r="P475" i="2"/>
  <c r="BP474" i="2"/>
  <c r="BO474" i="2"/>
  <c r="BN474" i="2"/>
  <c r="BM474" i="2"/>
  <c r="Z474" i="2"/>
  <c r="Y474" i="2"/>
  <c r="P474" i="2"/>
  <c r="BO473" i="2"/>
  <c r="BM473" i="2"/>
  <c r="Y473" i="2"/>
  <c r="BN473" i="2" s="1"/>
  <c r="P473" i="2"/>
  <c r="BP472" i="2"/>
  <c r="BO472" i="2"/>
  <c r="BN472" i="2"/>
  <c r="BM472" i="2"/>
  <c r="Z472" i="2"/>
  <c r="Y472" i="2"/>
  <c r="P472" i="2"/>
  <c r="BO471" i="2"/>
  <c r="BM471" i="2"/>
  <c r="Z471" i="2"/>
  <c r="Y471" i="2"/>
  <c r="BP471" i="2" s="1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Z468" i="2" s="1"/>
  <c r="P468" i="2"/>
  <c r="BP467" i="2"/>
  <c r="BO467" i="2"/>
  <c r="BN467" i="2"/>
  <c r="BM467" i="2"/>
  <c r="Z467" i="2"/>
  <c r="Y467" i="2"/>
  <c r="P467" i="2"/>
  <c r="BO466" i="2"/>
  <c r="BM466" i="2"/>
  <c r="Y466" i="2"/>
  <c r="BN466" i="2" s="1"/>
  <c r="BO465" i="2"/>
  <c r="BM465" i="2"/>
  <c r="Y465" i="2"/>
  <c r="BP465" i="2" s="1"/>
  <c r="P465" i="2"/>
  <c r="BP464" i="2"/>
  <c r="BO464" i="2"/>
  <c r="BM464" i="2"/>
  <c r="Y464" i="2"/>
  <c r="BN464" i="2" s="1"/>
  <c r="P464" i="2"/>
  <c r="BO463" i="2"/>
  <c r="BM463" i="2"/>
  <c r="Y463" i="2"/>
  <c r="Y461" i="2"/>
  <c r="X461" i="2"/>
  <c r="Y460" i="2"/>
  <c r="X460" i="2"/>
  <c r="BP459" i="2"/>
  <c r="BO459" i="2"/>
  <c r="BN459" i="2"/>
  <c r="BM459" i="2"/>
  <c r="Z459" i="2"/>
  <c r="Z460" i="2" s="1"/>
  <c r="Y459" i="2"/>
  <c r="X655" i="2" s="1"/>
  <c r="P459" i="2"/>
  <c r="Y455" i="2"/>
  <c r="X455" i="2"/>
  <c r="Y454" i="2"/>
  <c r="X454" i="2"/>
  <c r="BP453" i="2"/>
  <c r="BO453" i="2"/>
  <c r="BN453" i="2"/>
  <c r="BM453" i="2"/>
  <c r="Z453" i="2"/>
  <c r="Z454" i="2" s="1"/>
  <c r="Y453" i="2"/>
  <c r="Y451" i="2"/>
  <c r="X451" i="2"/>
  <c r="X450" i="2"/>
  <c r="BO449" i="2"/>
  <c r="BM449" i="2"/>
  <c r="Y449" i="2"/>
  <c r="BP449" i="2" s="1"/>
  <c r="P449" i="2"/>
  <c r="BP448" i="2"/>
  <c r="BO448" i="2"/>
  <c r="BM448" i="2"/>
  <c r="Y448" i="2"/>
  <c r="BN448" i="2" s="1"/>
  <c r="P448" i="2"/>
  <c r="BO447" i="2"/>
  <c r="BM447" i="2"/>
  <c r="Y447" i="2"/>
  <c r="P447" i="2"/>
  <c r="BO446" i="2"/>
  <c r="BM446" i="2"/>
  <c r="Y446" i="2"/>
  <c r="BP446" i="2" s="1"/>
  <c r="BP445" i="2"/>
  <c r="BO445" i="2"/>
  <c r="BN445" i="2"/>
  <c r="BM445" i="2"/>
  <c r="Z445" i="2"/>
  <c r="Y445" i="2"/>
  <c r="Y450" i="2" s="1"/>
  <c r="X443" i="2"/>
  <c r="X442" i="2"/>
  <c r="BO441" i="2"/>
  <c r="BM441" i="2"/>
  <c r="Y441" i="2"/>
  <c r="P441" i="2"/>
  <c r="BO440" i="2"/>
  <c r="BM440" i="2"/>
  <c r="Y440" i="2"/>
  <c r="Y443" i="2" s="1"/>
  <c r="P440" i="2"/>
  <c r="X438" i="2"/>
  <c r="Y437" i="2"/>
  <c r="X437" i="2"/>
  <c r="BO436" i="2"/>
  <c r="BM436" i="2"/>
  <c r="Y436" i="2"/>
  <c r="BP436" i="2" s="1"/>
  <c r="P436" i="2"/>
  <c r="BO435" i="2"/>
  <c r="BM435" i="2"/>
  <c r="Y435" i="2"/>
  <c r="Z435" i="2" s="1"/>
  <c r="P435" i="2"/>
  <c r="BP434" i="2"/>
  <c r="BO434" i="2"/>
  <c r="BN434" i="2"/>
  <c r="BM434" i="2"/>
  <c r="Z434" i="2"/>
  <c r="Y434" i="2"/>
  <c r="P434" i="2"/>
  <c r="BO433" i="2"/>
  <c r="BM433" i="2"/>
  <c r="Y433" i="2"/>
  <c r="BN433" i="2" s="1"/>
  <c r="P433" i="2"/>
  <c r="BP432" i="2"/>
  <c r="BO432" i="2"/>
  <c r="BN432" i="2"/>
  <c r="BM432" i="2"/>
  <c r="Z432" i="2"/>
  <c r="Y432" i="2"/>
  <c r="P432" i="2"/>
  <c r="BO431" i="2"/>
  <c r="BM431" i="2"/>
  <c r="Z431" i="2"/>
  <c r="Y431" i="2"/>
  <c r="BP431" i="2" s="1"/>
  <c r="P431" i="2"/>
  <c r="BP430" i="2"/>
  <c r="BO430" i="2"/>
  <c r="BN430" i="2"/>
  <c r="BM430" i="2"/>
  <c r="Z430" i="2"/>
  <c r="Y430" i="2"/>
  <c r="P430" i="2"/>
  <c r="BO429" i="2"/>
  <c r="BM429" i="2"/>
  <c r="Z429" i="2"/>
  <c r="Y429" i="2"/>
  <c r="BP429" i="2" s="1"/>
  <c r="P429" i="2"/>
  <c r="Y426" i="2"/>
  <c r="X426" i="2"/>
  <c r="Z425" i="2"/>
  <c r="X425" i="2"/>
  <c r="BO424" i="2"/>
  <c r="BM424" i="2"/>
  <c r="Z424" i="2"/>
  <c r="Y424" i="2"/>
  <c r="Y425" i="2" s="1"/>
  <c r="X422" i="2"/>
  <c r="Y421" i="2"/>
  <c r="X421" i="2"/>
  <c r="BO420" i="2"/>
  <c r="BM420" i="2"/>
  <c r="Y420" i="2"/>
  <c r="BP420" i="2" s="1"/>
  <c r="BP419" i="2"/>
  <c r="BO419" i="2"/>
  <c r="BN419" i="2"/>
  <c r="BM419" i="2"/>
  <c r="Z419" i="2"/>
  <c r="Y419" i="2"/>
  <c r="Y422" i="2" s="1"/>
  <c r="X417" i="2"/>
  <c r="X416" i="2"/>
  <c r="BO415" i="2"/>
  <c r="BM415" i="2"/>
  <c r="Y415" i="2"/>
  <c r="P415" i="2"/>
  <c r="BO414" i="2"/>
  <c r="BM414" i="2"/>
  <c r="Y414" i="2"/>
  <c r="Y417" i="2" s="1"/>
  <c r="P414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BP408" i="2"/>
  <c r="BO408" i="2"/>
  <c r="BN408" i="2"/>
  <c r="BM408" i="2"/>
  <c r="Z408" i="2"/>
  <c r="Y408" i="2"/>
  <c r="P408" i="2"/>
  <c r="BO407" i="2"/>
  <c r="BM407" i="2"/>
  <c r="Y407" i="2"/>
  <c r="BN407" i="2" s="1"/>
  <c r="P407" i="2"/>
  <c r="BP406" i="2"/>
  <c r="BO406" i="2"/>
  <c r="BN406" i="2"/>
  <c r="BM406" i="2"/>
  <c r="Z406" i="2"/>
  <c r="Y406" i="2"/>
  <c r="P406" i="2"/>
  <c r="BO405" i="2"/>
  <c r="BM405" i="2"/>
  <c r="Z405" i="2"/>
  <c r="Y405" i="2"/>
  <c r="BP405" i="2" s="1"/>
  <c r="P405" i="2"/>
  <c r="BP404" i="2"/>
  <c r="BO404" i="2"/>
  <c r="BN404" i="2"/>
  <c r="BM404" i="2"/>
  <c r="Z404" i="2"/>
  <c r="Y404" i="2"/>
  <c r="P404" i="2"/>
  <c r="BO403" i="2"/>
  <c r="BM403" i="2"/>
  <c r="Y403" i="2"/>
  <c r="P403" i="2"/>
  <c r="BP402" i="2"/>
  <c r="BO402" i="2"/>
  <c r="BN402" i="2"/>
  <c r="BM402" i="2"/>
  <c r="Z402" i="2"/>
  <c r="Y402" i="2"/>
  <c r="P402" i="2"/>
  <c r="BO401" i="2"/>
  <c r="BN401" i="2"/>
  <c r="BM401" i="2"/>
  <c r="Y401" i="2"/>
  <c r="P401" i="2"/>
  <c r="BP400" i="2"/>
  <c r="BO400" i="2"/>
  <c r="BM400" i="2"/>
  <c r="Y400" i="2"/>
  <c r="BN400" i="2" s="1"/>
  <c r="P400" i="2"/>
  <c r="X396" i="2"/>
  <c r="X395" i="2"/>
  <c r="BP394" i="2"/>
  <c r="BO394" i="2"/>
  <c r="BM394" i="2"/>
  <c r="Y394" i="2"/>
  <c r="BN394" i="2" s="1"/>
  <c r="P394" i="2"/>
  <c r="BO393" i="2"/>
  <c r="BM393" i="2"/>
  <c r="Y393" i="2"/>
  <c r="P393" i="2"/>
  <c r="BO392" i="2"/>
  <c r="BM392" i="2"/>
  <c r="Y392" i="2"/>
  <c r="P392" i="2"/>
  <c r="X390" i="2"/>
  <c r="Y389" i="2"/>
  <c r="X389" i="2"/>
  <c r="BO388" i="2"/>
  <c r="BM388" i="2"/>
  <c r="Y388" i="2"/>
  <c r="P388" i="2"/>
  <c r="X385" i="2"/>
  <c r="X384" i="2"/>
  <c r="BO383" i="2"/>
  <c r="BM383" i="2"/>
  <c r="Y383" i="2"/>
  <c r="P383" i="2"/>
  <c r="BO382" i="2"/>
  <c r="BM382" i="2"/>
  <c r="Y382" i="2"/>
  <c r="Z382" i="2" s="1"/>
  <c r="P382" i="2"/>
  <c r="BP381" i="2"/>
  <c r="BO381" i="2"/>
  <c r="BN381" i="2"/>
  <c r="BM381" i="2"/>
  <c r="Z381" i="2"/>
  <c r="Y381" i="2"/>
  <c r="Y385" i="2" s="1"/>
  <c r="P381" i="2"/>
  <c r="X379" i="2"/>
  <c r="X378" i="2"/>
  <c r="BP377" i="2"/>
  <c r="BO377" i="2"/>
  <c r="BN377" i="2"/>
  <c r="BM377" i="2"/>
  <c r="Z377" i="2"/>
  <c r="Y377" i="2"/>
  <c r="P377" i="2"/>
  <c r="BO376" i="2"/>
  <c r="BM376" i="2"/>
  <c r="Y376" i="2"/>
  <c r="BN376" i="2" s="1"/>
  <c r="P376" i="2"/>
  <c r="BP375" i="2"/>
  <c r="BO375" i="2"/>
  <c r="BN375" i="2"/>
  <c r="BM375" i="2"/>
  <c r="Z375" i="2"/>
  <c r="Y375" i="2"/>
  <c r="BO374" i="2"/>
  <c r="BM374" i="2"/>
  <c r="Y374" i="2"/>
  <c r="Y372" i="2"/>
  <c r="X372" i="2"/>
  <c r="X371" i="2"/>
  <c r="BO370" i="2"/>
  <c r="BM370" i="2"/>
  <c r="Y370" i="2"/>
  <c r="BN370" i="2" s="1"/>
  <c r="P370" i="2"/>
  <c r="BP369" i="2"/>
  <c r="BO369" i="2"/>
  <c r="BN369" i="2"/>
  <c r="BM369" i="2"/>
  <c r="Z369" i="2"/>
  <c r="Y369" i="2"/>
  <c r="P369" i="2"/>
  <c r="BO368" i="2"/>
  <c r="BM368" i="2"/>
  <c r="Z368" i="2"/>
  <c r="Y368" i="2"/>
  <c r="P368" i="2"/>
  <c r="X366" i="2"/>
  <c r="X365" i="2"/>
  <c r="BO364" i="2"/>
  <c r="BM364" i="2"/>
  <c r="Z364" i="2"/>
  <c r="Y364" i="2"/>
  <c r="P364" i="2"/>
  <c r="BP363" i="2"/>
  <c r="BO363" i="2"/>
  <c r="BN363" i="2"/>
  <c r="BM363" i="2"/>
  <c r="Z363" i="2"/>
  <c r="Y363" i="2"/>
  <c r="P363" i="2"/>
  <c r="BO362" i="2"/>
  <c r="BN362" i="2"/>
  <c r="BM362" i="2"/>
  <c r="Y362" i="2"/>
  <c r="BP362" i="2" s="1"/>
  <c r="P362" i="2"/>
  <c r="BP361" i="2"/>
  <c r="BO361" i="2"/>
  <c r="BN361" i="2"/>
  <c r="BM361" i="2"/>
  <c r="Z361" i="2"/>
  <c r="Y361" i="2"/>
  <c r="P361" i="2"/>
  <c r="BP360" i="2"/>
  <c r="BO360" i="2"/>
  <c r="BM360" i="2"/>
  <c r="Y360" i="2"/>
  <c r="Z360" i="2" s="1"/>
  <c r="P360" i="2"/>
  <c r="BO359" i="2"/>
  <c r="BM359" i="2"/>
  <c r="Y359" i="2"/>
  <c r="P359" i="2"/>
  <c r="X357" i="2"/>
  <c r="X356" i="2"/>
  <c r="BO355" i="2"/>
  <c r="BM355" i="2"/>
  <c r="Y355" i="2"/>
  <c r="P355" i="2"/>
  <c r="BO354" i="2"/>
  <c r="BM354" i="2"/>
  <c r="Y354" i="2"/>
  <c r="P354" i="2"/>
  <c r="BO353" i="2"/>
  <c r="BM353" i="2"/>
  <c r="Y353" i="2"/>
  <c r="P353" i="2"/>
  <c r="BO352" i="2"/>
  <c r="BM352" i="2"/>
  <c r="Y352" i="2"/>
  <c r="Z352" i="2" s="1"/>
  <c r="P352" i="2"/>
  <c r="X350" i="2"/>
  <c r="Y349" i="2"/>
  <c r="X349" i="2"/>
  <c r="BO348" i="2"/>
  <c r="BM348" i="2"/>
  <c r="Y348" i="2"/>
  <c r="Z348" i="2" s="1"/>
  <c r="P348" i="2"/>
  <c r="BP347" i="2"/>
  <c r="BO347" i="2"/>
  <c r="BN347" i="2"/>
  <c r="BM347" i="2"/>
  <c r="Z347" i="2"/>
  <c r="Y347" i="2"/>
  <c r="P347" i="2"/>
  <c r="BO346" i="2"/>
  <c r="BM346" i="2"/>
  <c r="Y346" i="2"/>
  <c r="BN346" i="2" s="1"/>
  <c r="P346" i="2"/>
  <c r="BP345" i="2"/>
  <c r="BO345" i="2"/>
  <c r="BN345" i="2"/>
  <c r="BM345" i="2"/>
  <c r="Z345" i="2"/>
  <c r="Y345" i="2"/>
  <c r="P345" i="2"/>
  <c r="BO344" i="2"/>
  <c r="BM344" i="2"/>
  <c r="Y344" i="2"/>
  <c r="P344" i="2"/>
  <c r="BP343" i="2"/>
  <c r="BO343" i="2"/>
  <c r="BN343" i="2"/>
  <c r="BM343" i="2"/>
  <c r="Z343" i="2"/>
  <c r="Y343" i="2"/>
  <c r="P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BP340" i="2"/>
  <c r="BO340" i="2"/>
  <c r="BN340" i="2"/>
  <c r="BM340" i="2"/>
  <c r="Y340" i="2"/>
  <c r="P340" i="2"/>
  <c r="Y337" i="2"/>
  <c r="X337" i="2"/>
  <c r="X336" i="2"/>
  <c r="BP335" i="2"/>
  <c r="BO335" i="2"/>
  <c r="BN335" i="2"/>
  <c r="BM335" i="2"/>
  <c r="Y335" i="2"/>
  <c r="P335" i="2"/>
  <c r="X333" i="2"/>
  <c r="X332" i="2"/>
  <c r="BP331" i="2"/>
  <c r="BO331" i="2"/>
  <c r="BN331" i="2"/>
  <c r="BM331" i="2"/>
  <c r="Y331" i="2"/>
  <c r="Z331" i="2" s="1"/>
  <c r="P331" i="2"/>
  <c r="BO330" i="2"/>
  <c r="BM330" i="2"/>
  <c r="Y330" i="2"/>
  <c r="Y332" i="2" s="1"/>
  <c r="P330" i="2"/>
  <c r="Y328" i="2"/>
  <c r="X328" i="2"/>
  <c r="Y327" i="2"/>
  <c r="X327" i="2"/>
  <c r="BO326" i="2"/>
  <c r="BM326" i="2"/>
  <c r="Y326" i="2"/>
  <c r="S655" i="2" s="1"/>
  <c r="P326" i="2"/>
  <c r="X323" i="2"/>
  <c r="X322" i="2"/>
  <c r="BO321" i="2"/>
  <c r="BM321" i="2"/>
  <c r="Y321" i="2"/>
  <c r="BP321" i="2" s="1"/>
  <c r="P321" i="2"/>
  <c r="BP320" i="2"/>
  <c r="BO320" i="2"/>
  <c r="BM320" i="2"/>
  <c r="Y320" i="2"/>
  <c r="P320" i="2"/>
  <c r="X318" i="2"/>
  <c r="X317" i="2"/>
  <c r="BO316" i="2"/>
  <c r="BM316" i="2"/>
  <c r="Y316" i="2"/>
  <c r="P316" i="2"/>
  <c r="X314" i="2"/>
  <c r="X313" i="2"/>
  <c r="BO312" i="2"/>
  <c r="BM312" i="2"/>
  <c r="Y312" i="2"/>
  <c r="Y314" i="2" s="1"/>
  <c r="P312" i="2"/>
  <c r="Y309" i="2"/>
  <c r="X309" i="2"/>
  <c r="Y308" i="2"/>
  <c r="X308" i="2"/>
  <c r="BO307" i="2"/>
  <c r="BM307" i="2"/>
  <c r="Y307" i="2"/>
  <c r="P307" i="2"/>
  <c r="Y305" i="2"/>
  <c r="X305" i="2"/>
  <c r="Y304" i="2"/>
  <c r="X304" i="2"/>
  <c r="BP303" i="2"/>
  <c r="BO303" i="2"/>
  <c r="BM303" i="2"/>
  <c r="Y303" i="2"/>
  <c r="P303" i="2"/>
  <c r="X301" i="2"/>
  <c r="Y300" i="2"/>
  <c r="X300" i="2"/>
  <c r="BP299" i="2"/>
  <c r="BO299" i="2"/>
  <c r="BM299" i="2"/>
  <c r="Y299" i="2"/>
  <c r="Y301" i="2" s="1"/>
  <c r="P299" i="2"/>
  <c r="X296" i="2"/>
  <c r="X295" i="2"/>
  <c r="BP294" i="2"/>
  <c r="BO294" i="2"/>
  <c r="BM294" i="2"/>
  <c r="Y294" i="2"/>
  <c r="P294" i="2"/>
  <c r="BO293" i="2"/>
  <c r="BM293" i="2"/>
  <c r="Y293" i="2"/>
  <c r="BP293" i="2" s="1"/>
  <c r="P293" i="2"/>
  <c r="BO292" i="2"/>
  <c r="BM292" i="2"/>
  <c r="Z292" i="2"/>
  <c r="Y292" i="2"/>
  <c r="P292" i="2"/>
  <c r="BP291" i="2"/>
  <c r="BO291" i="2"/>
  <c r="BN291" i="2"/>
  <c r="BM291" i="2"/>
  <c r="Z291" i="2"/>
  <c r="Y291" i="2"/>
  <c r="P291" i="2"/>
  <c r="BO290" i="2"/>
  <c r="BN290" i="2"/>
  <c r="BM290" i="2"/>
  <c r="Y290" i="2"/>
  <c r="P290" i="2"/>
  <c r="BP289" i="2"/>
  <c r="BO289" i="2"/>
  <c r="BN289" i="2"/>
  <c r="BM289" i="2"/>
  <c r="Z289" i="2"/>
  <c r="Y289" i="2"/>
  <c r="P289" i="2"/>
  <c r="Y286" i="2"/>
  <c r="X286" i="2"/>
  <c r="Y285" i="2"/>
  <c r="X285" i="2"/>
  <c r="BP284" i="2"/>
  <c r="BO284" i="2"/>
  <c r="BN284" i="2"/>
  <c r="BM284" i="2"/>
  <c r="Z284" i="2"/>
  <c r="Y284" i="2"/>
  <c r="P284" i="2"/>
  <c r="BP283" i="2"/>
  <c r="BO283" i="2"/>
  <c r="BM283" i="2"/>
  <c r="Z283" i="2"/>
  <c r="Y283" i="2"/>
  <c r="BN283" i="2" s="1"/>
  <c r="P283" i="2"/>
  <c r="BO282" i="2"/>
  <c r="BM282" i="2"/>
  <c r="Y282" i="2"/>
  <c r="P282" i="2"/>
  <c r="X279" i="2"/>
  <c r="Z278" i="2"/>
  <c r="Y278" i="2"/>
  <c r="X278" i="2"/>
  <c r="BP277" i="2"/>
  <c r="BO277" i="2"/>
  <c r="BM277" i="2"/>
  <c r="Z277" i="2"/>
  <c r="Y277" i="2"/>
  <c r="P277" i="2"/>
  <c r="X274" i="2"/>
  <c r="X273" i="2"/>
  <c r="BP272" i="2"/>
  <c r="BO272" i="2"/>
  <c r="BM272" i="2"/>
  <c r="Y272" i="2"/>
  <c r="BN272" i="2" s="1"/>
  <c r="P272" i="2"/>
  <c r="BO271" i="2"/>
  <c r="BN271" i="2"/>
  <c r="BM271" i="2"/>
  <c r="Y271" i="2"/>
  <c r="BP271" i="2" s="1"/>
  <c r="P271" i="2"/>
  <c r="BP270" i="2"/>
  <c r="BO270" i="2"/>
  <c r="BN270" i="2"/>
  <c r="BM270" i="2"/>
  <c r="Z270" i="2"/>
  <c r="Y270" i="2"/>
  <c r="P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Y267" i="2"/>
  <c r="Z267" i="2" s="1"/>
  <c r="P267" i="2"/>
  <c r="BO266" i="2"/>
  <c r="BM266" i="2"/>
  <c r="Z266" i="2"/>
  <c r="Y266" i="2"/>
  <c r="BP266" i="2" s="1"/>
  <c r="P266" i="2"/>
  <c r="BP265" i="2"/>
  <c r="BO265" i="2"/>
  <c r="BM265" i="2"/>
  <c r="Z265" i="2"/>
  <c r="Y265" i="2"/>
  <c r="BN265" i="2" s="1"/>
  <c r="P265" i="2"/>
  <c r="BO264" i="2"/>
  <c r="BM264" i="2"/>
  <c r="Y264" i="2"/>
  <c r="BP264" i="2" s="1"/>
  <c r="P264" i="2"/>
  <c r="BO263" i="2"/>
  <c r="BN263" i="2"/>
  <c r="BM263" i="2"/>
  <c r="Z263" i="2"/>
  <c r="Y263" i="2"/>
  <c r="P263" i="2"/>
  <c r="X260" i="2"/>
  <c r="Z259" i="2"/>
  <c r="Y259" i="2"/>
  <c r="X259" i="2"/>
  <c r="BO258" i="2"/>
  <c r="BN258" i="2"/>
  <c r="BM258" i="2"/>
  <c r="Z258" i="2"/>
  <c r="Y258" i="2"/>
  <c r="BP258" i="2" s="1"/>
  <c r="P258" i="2"/>
  <c r="X256" i="2"/>
  <c r="X255" i="2"/>
  <c r="BO254" i="2"/>
  <c r="BN254" i="2"/>
  <c r="BM254" i="2"/>
  <c r="Z254" i="2"/>
  <c r="Y254" i="2"/>
  <c r="BP254" i="2" s="1"/>
  <c r="P254" i="2"/>
  <c r="BP253" i="2"/>
  <c r="BO253" i="2"/>
  <c r="BN253" i="2"/>
  <c r="BM253" i="2"/>
  <c r="Z253" i="2"/>
  <c r="Y253" i="2"/>
  <c r="P253" i="2"/>
  <c r="BP252" i="2"/>
  <c r="BO252" i="2"/>
  <c r="BN252" i="2"/>
  <c r="BM252" i="2"/>
  <c r="Z252" i="2"/>
  <c r="Y252" i="2"/>
  <c r="P252" i="2"/>
  <c r="BO251" i="2"/>
  <c r="BN251" i="2"/>
  <c r="BM251" i="2"/>
  <c r="Z251" i="2"/>
  <c r="Y251" i="2"/>
  <c r="BP251" i="2" s="1"/>
  <c r="P251" i="2"/>
  <c r="BP250" i="2"/>
  <c r="BO250" i="2"/>
  <c r="BN250" i="2"/>
  <c r="BM250" i="2"/>
  <c r="Z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P246" i="2"/>
  <c r="BO246" i="2"/>
  <c r="BM246" i="2"/>
  <c r="Y246" i="2"/>
  <c r="P246" i="2"/>
  <c r="X243" i="2"/>
  <c r="X242" i="2"/>
  <c r="BO241" i="2"/>
  <c r="BM241" i="2"/>
  <c r="Y241" i="2"/>
  <c r="Z241" i="2" s="1"/>
  <c r="P241" i="2"/>
  <c r="BP240" i="2"/>
  <c r="BO240" i="2"/>
  <c r="BN240" i="2"/>
  <c r="BM240" i="2"/>
  <c r="Z240" i="2"/>
  <c r="Y240" i="2"/>
  <c r="P240" i="2"/>
  <c r="BP239" i="2"/>
  <c r="BO239" i="2"/>
  <c r="BM239" i="2"/>
  <c r="Z239" i="2"/>
  <c r="Y239" i="2"/>
  <c r="BN239" i="2" s="1"/>
  <c r="P239" i="2"/>
  <c r="BP238" i="2"/>
  <c r="BO238" i="2"/>
  <c r="BN238" i="2"/>
  <c r="BM238" i="2"/>
  <c r="Z238" i="2"/>
  <c r="Y238" i="2"/>
  <c r="P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Z235" i="2"/>
  <c r="Y235" i="2"/>
  <c r="BP235" i="2" s="1"/>
  <c r="P235" i="2"/>
  <c r="BO234" i="2"/>
  <c r="BM234" i="2"/>
  <c r="Y234" i="2"/>
  <c r="P234" i="2"/>
  <c r="X231" i="2"/>
  <c r="X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Z227" i="2"/>
  <c r="Y227" i="2"/>
  <c r="BP227" i="2" s="1"/>
  <c r="P227" i="2"/>
  <c r="BP226" i="2"/>
  <c r="BO226" i="2"/>
  <c r="BN226" i="2"/>
  <c r="BM226" i="2"/>
  <c r="Z226" i="2"/>
  <c r="Y226" i="2"/>
  <c r="P226" i="2"/>
  <c r="BO225" i="2"/>
  <c r="BN225" i="2"/>
  <c r="BM225" i="2"/>
  <c r="Z225" i="2"/>
  <c r="Y225" i="2"/>
  <c r="BP225" i="2" s="1"/>
  <c r="P225" i="2"/>
  <c r="X223" i="2"/>
  <c r="X222" i="2"/>
  <c r="BO221" i="2"/>
  <c r="BN221" i="2"/>
  <c r="BM221" i="2"/>
  <c r="Z221" i="2"/>
  <c r="Y221" i="2"/>
  <c r="BP221" i="2" s="1"/>
  <c r="P221" i="2"/>
  <c r="BP220" i="2"/>
  <c r="BO220" i="2"/>
  <c r="BM220" i="2"/>
  <c r="Y220" i="2"/>
  <c r="Z220" i="2" s="1"/>
  <c r="P220" i="2"/>
  <c r="BO219" i="2"/>
  <c r="BM219" i="2"/>
  <c r="Z219" i="2"/>
  <c r="Y219" i="2"/>
  <c r="BP219" i="2" s="1"/>
  <c r="P219" i="2"/>
  <c r="BP218" i="2"/>
  <c r="BO218" i="2"/>
  <c r="BM218" i="2"/>
  <c r="Z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BO212" i="2"/>
  <c r="BN212" i="2"/>
  <c r="BM212" i="2"/>
  <c r="Z212" i="2"/>
  <c r="Y212" i="2"/>
  <c r="BP212" i="2" s="1"/>
  <c r="P212" i="2"/>
  <c r="BP211" i="2"/>
  <c r="BO211" i="2"/>
  <c r="BN211" i="2"/>
  <c r="BM211" i="2"/>
  <c r="Z211" i="2"/>
  <c r="Y211" i="2"/>
  <c r="Y222" i="2" s="1"/>
  <c r="P211" i="2"/>
  <c r="X209" i="2"/>
  <c r="X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P204" i="2"/>
  <c r="BO204" i="2"/>
  <c r="BN204" i="2"/>
  <c r="BM204" i="2"/>
  <c r="Y204" i="2"/>
  <c r="Z204" i="2" s="1"/>
  <c r="P204" i="2"/>
  <c r="BO203" i="2"/>
  <c r="BM203" i="2"/>
  <c r="Z203" i="2"/>
  <c r="Y203" i="2"/>
  <c r="BP203" i="2" s="1"/>
  <c r="P203" i="2"/>
  <c r="BP202" i="2"/>
  <c r="BO202" i="2"/>
  <c r="BM202" i="2"/>
  <c r="Z202" i="2"/>
  <c r="Y202" i="2"/>
  <c r="BN202" i="2" s="1"/>
  <c r="P202" i="2"/>
  <c r="BO201" i="2"/>
  <c r="BM201" i="2"/>
  <c r="Y201" i="2"/>
  <c r="BP201" i="2" s="1"/>
  <c r="P201" i="2"/>
  <c r="BO200" i="2"/>
  <c r="BN200" i="2"/>
  <c r="BM200" i="2"/>
  <c r="Z200" i="2"/>
  <c r="Y200" i="2"/>
  <c r="BP200" i="2" s="1"/>
  <c r="P200" i="2"/>
  <c r="X198" i="2"/>
  <c r="X197" i="2"/>
  <c r="BO196" i="2"/>
  <c r="BN196" i="2"/>
  <c r="BM196" i="2"/>
  <c r="Z196" i="2"/>
  <c r="Y196" i="2"/>
  <c r="BP196" i="2" s="1"/>
  <c r="P196" i="2"/>
  <c r="BO195" i="2"/>
  <c r="BM195" i="2"/>
  <c r="Y195" i="2"/>
  <c r="BP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Y193" i="2" s="1"/>
  <c r="P190" i="2"/>
  <c r="X187" i="2"/>
  <c r="Y186" i="2"/>
  <c r="X186" i="2"/>
  <c r="BO185" i="2"/>
  <c r="BM185" i="2"/>
  <c r="Y185" i="2"/>
  <c r="BN185" i="2" s="1"/>
  <c r="P185" i="2"/>
  <c r="BP184" i="2"/>
  <c r="BO184" i="2"/>
  <c r="BM184" i="2"/>
  <c r="Z184" i="2"/>
  <c r="Y184" i="2"/>
  <c r="BN184" i="2" s="1"/>
  <c r="P184" i="2"/>
  <c r="BO183" i="2"/>
  <c r="BM183" i="2"/>
  <c r="Y183" i="2"/>
  <c r="BP183" i="2" s="1"/>
  <c r="P183" i="2"/>
  <c r="BP182" i="2"/>
  <c r="BO182" i="2"/>
  <c r="BN182" i="2"/>
  <c r="BM182" i="2"/>
  <c r="Z182" i="2"/>
  <c r="Y182" i="2"/>
  <c r="P182" i="2"/>
  <c r="BO181" i="2"/>
  <c r="BM181" i="2"/>
  <c r="Z181" i="2"/>
  <c r="Y181" i="2"/>
  <c r="BP181" i="2" s="1"/>
  <c r="P181" i="2"/>
  <c r="BP180" i="2"/>
  <c r="BO180" i="2"/>
  <c r="BN180" i="2"/>
  <c r="BM180" i="2"/>
  <c r="Z180" i="2"/>
  <c r="Y180" i="2"/>
  <c r="P180" i="2"/>
  <c r="BO179" i="2"/>
  <c r="BN179" i="2"/>
  <c r="BM179" i="2"/>
  <c r="Z179" i="2"/>
  <c r="Y179" i="2"/>
  <c r="BP179" i="2" s="1"/>
  <c r="P179" i="2"/>
  <c r="BP178" i="2"/>
  <c r="BO178" i="2"/>
  <c r="BN178" i="2"/>
  <c r="BM178" i="2"/>
  <c r="Z178" i="2"/>
  <c r="Y178" i="2"/>
  <c r="P178" i="2"/>
  <c r="Y176" i="2"/>
  <c r="X176" i="2"/>
  <c r="Z175" i="2"/>
  <c r="Y175" i="2"/>
  <c r="X175" i="2"/>
  <c r="BP174" i="2"/>
  <c r="BO174" i="2"/>
  <c r="BN174" i="2"/>
  <c r="BM174" i="2"/>
  <c r="Z174" i="2"/>
  <c r="Y174" i="2"/>
  <c r="P174" i="2"/>
  <c r="X170" i="2"/>
  <c r="X169" i="2"/>
  <c r="BP168" i="2"/>
  <c r="BO168" i="2"/>
  <c r="BN168" i="2"/>
  <c r="BM168" i="2"/>
  <c r="Z168" i="2"/>
  <c r="Y168" i="2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P161" i="2"/>
  <c r="BO161" i="2"/>
  <c r="BN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Y156" i="2"/>
  <c r="X156" i="2"/>
  <c r="BO155" i="2"/>
  <c r="BM155" i="2"/>
  <c r="Y155" i="2"/>
  <c r="Y157" i="2" s="1"/>
  <c r="P155" i="2"/>
  <c r="X152" i="2"/>
  <c r="Y151" i="2"/>
  <c r="X151" i="2"/>
  <c r="BO150" i="2"/>
  <c r="BM150" i="2"/>
  <c r="Y150" i="2"/>
  <c r="BN150" i="2" s="1"/>
  <c r="P150" i="2"/>
  <c r="BP149" i="2"/>
  <c r="BO149" i="2"/>
  <c r="BM149" i="2"/>
  <c r="Z149" i="2"/>
  <c r="Y149" i="2"/>
  <c r="BN149" i="2" s="1"/>
  <c r="P149" i="2"/>
  <c r="X147" i="2"/>
  <c r="X146" i="2"/>
  <c r="BP145" i="2"/>
  <c r="BO145" i="2"/>
  <c r="BM145" i="2"/>
  <c r="Z145" i="2"/>
  <c r="Y145" i="2"/>
  <c r="BN145" i="2" s="1"/>
  <c r="P145" i="2"/>
  <c r="BO144" i="2"/>
  <c r="BM144" i="2"/>
  <c r="Y144" i="2"/>
  <c r="BP144" i="2" s="1"/>
  <c r="P144" i="2"/>
  <c r="BP143" i="2"/>
  <c r="BO143" i="2"/>
  <c r="BN143" i="2"/>
  <c r="BM143" i="2"/>
  <c r="Z143" i="2"/>
  <c r="Y143" i="2"/>
  <c r="P143" i="2"/>
  <c r="BO142" i="2"/>
  <c r="BN142" i="2"/>
  <c r="BM142" i="2"/>
  <c r="Z142" i="2"/>
  <c r="Y142" i="2"/>
  <c r="BP142" i="2" s="1"/>
  <c r="P142" i="2"/>
  <c r="BP141" i="2"/>
  <c r="BO141" i="2"/>
  <c r="BN141" i="2"/>
  <c r="BM141" i="2"/>
  <c r="Z141" i="2"/>
  <c r="Y141" i="2"/>
  <c r="P141" i="2"/>
  <c r="BO140" i="2"/>
  <c r="BN140" i="2"/>
  <c r="BM140" i="2"/>
  <c r="Z140" i="2"/>
  <c r="Y140" i="2"/>
  <c r="Y146" i="2" s="1"/>
  <c r="P140" i="2"/>
  <c r="BP139" i="2"/>
  <c r="BO139" i="2"/>
  <c r="BM139" i="2"/>
  <c r="Z139" i="2"/>
  <c r="Y139" i="2"/>
  <c r="Y147" i="2" s="1"/>
  <c r="P139" i="2"/>
  <c r="X137" i="2"/>
  <c r="X136" i="2"/>
  <c r="BP135" i="2"/>
  <c r="BO135" i="2"/>
  <c r="BM135" i="2"/>
  <c r="Z135" i="2"/>
  <c r="Y135" i="2"/>
  <c r="BN135" i="2" s="1"/>
  <c r="P135" i="2"/>
  <c r="BO134" i="2"/>
  <c r="BM134" i="2"/>
  <c r="Y134" i="2"/>
  <c r="Y137" i="2" s="1"/>
  <c r="P134" i="2"/>
  <c r="BO133" i="2"/>
  <c r="BM133" i="2"/>
  <c r="Y133" i="2"/>
  <c r="BP133" i="2" s="1"/>
  <c r="P133" i="2"/>
  <c r="BP132" i="2"/>
  <c r="BO132" i="2"/>
  <c r="BN132" i="2"/>
  <c r="BM132" i="2"/>
  <c r="Y132" i="2"/>
  <c r="Z132" i="2" s="1"/>
  <c r="P132" i="2"/>
  <c r="X130" i="2"/>
  <c r="Y129" i="2"/>
  <c r="X129" i="2"/>
  <c r="BP128" i="2"/>
  <c r="BO128" i="2"/>
  <c r="BN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BP125" i="2"/>
  <c r="BO125" i="2"/>
  <c r="BM125" i="2"/>
  <c r="Z125" i="2"/>
  <c r="Y125" i="2"/>
  <c r="BN125" i="2" s="1"/>
  <c r="P125" i="2"/>
  <c r="BO124" i="2"/>
  <c r="BM124" i="2"/>
  <c r="Y124" i="2"/>
  <c r="BP124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BP117" i="2" s="1"/>
  <c r="P117" i="2"/>
  <c r="BP116" i="2"/>
  <c r="BO116" i="2"/>
  <c r="BN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Y111" i="2"/>
  <c r="X111" i="2"/>
  <c r="BO110" i="2"/>
  <c r="BM110" i="2"/>
  <c r="Y110" i="2"/>
  <c r="BN110" i="2" s="1"/>
  <c r="P110" i="2"/>
  <c r="BP109" i="2"/>
  <c r="BO109" i="2"/>
  <c r="BM109" i="2"/>
  <c r="Z109" i="2"/>
  <c r="Y109" i="2"/>
  <c r="BN109" i="2" s="1"/>
  <c r="P109" i="2"/>
  <c r="BO108" i="2"/>
  <c r="BM108" i="2"/>
  <c r="Y108" i="2"/>
  <c r="P108" i="2"/>
  <c r="X105" i="2"/>
  <c r="X104" i="2"/>
  <c r="BO103" i="2"/>
  <c r="BM103" i="2"/>
  <c r="Y103" i="2"/>
  <c r="BP103" i="2" s="1"/>
  <c r="P103" i="2"/>
  <c r="BP102" i="2"/>
  <c r="BO102" i="2"/>
  <c r="BN102" i="2"/>
  <c r="BM102" i="2"/>
  <c r="Z102" i="2"/>
  <c r="Y102" i="2"/>
  <c r="P102" i="2"/>
  <c r="BO101" i="2"/>
  <c r="BN101" i="2"/>
  <c r="BM101" i="2"/>
  <c r="Z101" i="2"/>
  <c r="Y101" i="2"/>
  <c r="BP101" i="2" s="1"/>
  <c r="P101" i="2"/>
  <c r="X99" i="2"/>
  <c r="X98" i="2"/>
  <c r="BO97" i="2"/>
  <c r="BN97" i="2"/>
  <c r="BM97" i="2"/>
  <c r="Z97" i="2"/>
  <c r="Y97" i="2"/>
  <c r="BP97" i="2" s="1"/>
  <c r="P97" i="2"/>
  <c r="BP96" i="2"/>
  <c r="BO96" i="2"/>
  <c r="BN96" i="2"/>
  <c r="BM96" i="2"/>
  <c r="Z96" i="2"/>
  <c r="Y96" i="2"/>
  <c r="P96" i="2"/>
  <c r="BO95" i="2"/>
  <c r="BN95" i="2"/>
  <c r="BM95" i="2"/>
  <c r="Z95" i="2"/>
  <c r="Y95" i="2"/>
  <c r="BP95" i="2" s="1"/>
  <c r="P95" i="2"/>
  <c r="BP94" i="2"/>
  <c r="BO94" i="2"/>
  <c r="BM94" i="2"/>
  <c r="Z94" i="2"/>
  <c r="Y94" i="2"/>
  <c r="BN94" i="2" s="1"/>
  <c r="P94" i="2"/>
  <c r="BO93" i="2"/>
  <c r="BM93" i="2"/>
  <c r="Y93" i="2"/>
  <c r="BP93" i="2" s="1"/>
  <c r="P93" i="2"/>
  <c r="BO92" i="2"/>
  <c r="BM92" i="2"/>
  <c r="Y92" i="2"/>
  <c r="Y98" i="2" s="1"/>
  <c r="P92" i="2"/>
  <c r="X90" i="2"/>
  <c r="Y89" i="2"/>
  <c r="X89" i="2"/>
  <c r="BO88" i="2"/>
  <c r="BM88" i="2"/>
  <c r="Y88" i="2"/>
  <c r="BP88" i="2" s="1"/>
  <c r="P88" i="2"/>
  <c r="BP87" i="2"/>
  <c r="BO87" i="2"/>
  <c r="BN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P84" i="2"/>
  <c r="BO84" i="2"/>
  <c r="BN84" i="2"/>
  <c r="BM84" i="2"/>
  <c r="Z84" i="2"/>
  <c r="Y84" i="2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P78" i="2"/>
  <c r="BO78" i="2"/>
  <c r="BN78" i="2"/>
  <c r="BM78" i="2"/>
  <c r="Z78" i="2"/>
  <c r="Y78" i="2"/>
  <c r="P78" i="2"/>
  <c r="BO77" i="2"/>
  <c r="BM77" i="2"/>
  <c r="Z77" i="2"/>
  <c r="Y77" i="2"/>
  <c r="BP77" i="2" s="1"/>
  <c r="P77" i="2"/>
  <c r="BP76" i="2"/>
  <c r="BO76" i="2"/>
  <c r="BN76" i="2"/>
  <c r="BM76" i="2"/>
  <c r="Z76" i="2"/>
  <c r="Y76" i="2"/>
  <c r="P76" i="2"/>
  <c r="X74" i="2"/>
  <c r="X73" i="2"/>
  <c r="BP72" i="2"/>
  <c r="BO72" i="2"/>
  <c r="BN72" i="2"/>
  <c r="BM72" i="2"/>
  <c r="Z72" i="2"/>
  <c r="Y72" i="2"/>
  <c r="P72" i="2"/>
  <c r="BO71" i="2"/>
  <c r="BN71" i="2"/>
  <c r="BM71" i="2"/>
  <c r="Z71" i="2"/>
  <c r="Y71" i="2"/>
  <c r="BP71" i="2" s="1"/>
  <c r="P71" i="2"/>
  <c r="BP70" i="2"/>
  <c r="BO70" i="2"/>
  <c r="BM70" i="2"/>
  <c r="Z70" i="2"/>
  <c r="Y70" i="2"/>
  <c r="BN70" i="2" s="1"/>
  <c r="P70" i="2"/>
  <c r="BO69" i="2"/>
  <c r="BM69" i="2"/>
  <c r="Y69" i="2"/>
  <c r="BP69" i="2" s="1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Z66" i="2"/>
  <c r="Y66" i="2"/>
  <c r="BP66" i="2" s="1"/>
  <c r="P66" i="2"/>
  <c r="BP65" i="2"/>
  <c r="BO65" i="2"/>
  <c r="BN65" i="2"/>
  <c r="BM65" i="2"/>
  <c r="Z65" i="2"/>
  <c r="Y65" i="2"/>
  <c r="P65" i="2"/>
  <c r="BO64" i="2"/>
  <c r="BN64" i="2"/>
  <c r="BM64" i="2"/>
  <c r="Z64" i="2"/>
  <c r="Y64" i="2"/>
  <c r="P64" i="2"/>
  <c r="Y61" i="2"/>
  <c r="X61" i="2"/>
  <c r="X60" i="2"/>
  <c r="BO59" i="2"/>
  <c r="BM59" i="2"/>
  <c r="Z59" i="2"/>
  <c r="Y59" i="2"/>
  <c r="BN59" i="2" s="1"/>
  <c r="P59" i="2"/>
  <c r="BP58" i="2"/>
  <c r="BO58" i="2"/>
  <c r="BM58" i="2"/>
  <c r="Z58" i="2"/>
  <c r="Z60" i="2" s="1"/>
  <c r="Y58" i="2"/>
  <c r="BN58" i="2" s="1"/>
  <c r="P58" i="2"/>
  <c r="X56" i="2"/>
  <c r="X55" i="2"/>
  <c r="BP54" i="2"/>
  <c r="BO54" i="2"/>
  <c r="BM54" i="2"/>
  <c r="Z54" i="2"/>
  <c r="Y54" i="2"/>
  <c r="BN54" i="2" s="1"/>
  <c r="P54" i="2"/>
  <c r="BO53" i="2"/>
  <c r="BM53" i="2"/>
  <c r="Y53" i="2"/>
  <c r="BP53" i="2" s="1"/>
  <c r="P53" i="2"/>
  <c r="BO52" i="2"/>
  <c r="BM52" i="2"/>
  <c r="Y52" i="2"/>
  <c r="BP52" i="2" s="1"/>
  <c r="P52" i="2"/>
  <c r="BP51" i="2"/>
  <c r="BO51" i="2"/>
  <c r="BN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Y45" i="2"/>
  <c r="X45" i="2"/>
  <c r="Y44" i="2"/>
  <c r="X44" i="2"/>
  <c r="BO43" i="2"/>
  <c r="BM43" i="2"/>
  <c r="Y43" i="2"/>
  <c r="BN43" i="2" s="1"/>
  <c r="P43" i="2"/>
  <c r="Y41" i="2"/>
  <c r="X41" i="2"/>
  <c r="Y40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P34" i="2"/>
  <c r="BO34" i="2"/>
  <c r="BN34" i="2"/>
  <c r="BM34" i="2"/>
  <c r="Z34" i="2"/>
  <c r="Y34" i="2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BP31" i="2" s="1"/>
  <c r="P31" i="2"/>
  <c r="BP30" i="2"/>
  <c r="BO30" i="2"/>
  <c r="BN30" i="2"/>
  <c r="BM30" i="2"/>
  <c r="Y30" i="2"/>
  <c r="Z30" i="2" s="1"/>
  <c r="BO29" i="2"/>
  <c r="BM29" i="2"/>
  <c r="Z29" i="2"/>
  <c r="Y29" i="2"/>
  <c r="BP29" i="2" s="1"/>
  <c r="BP28" i="2"/>
  <c r="BO28" i="2"/>
  <c r="BN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N26" i="2" s="1"/>
  <c r="P26" i="2"/>
  <c r="Y24" i="2"/>
  <c r="X24" i="2"/>
  <c r="Y23" i="2"/>
  <c r="X23" i="2"/>
  <c r="BO22" i="2"/>
  <c r="X647" i="2" s="1"/>
  <c r="BM22" i="2"/>
  <c r="Y22" i="2"/>
  <c r="BP22" i="2" s="1"/>
  <c r="P22" i="2"/>
  <c r="H10" i="2"/>
  <c r="A9" i="2"/>
  <c r="H9" i="2" s="1"/>
  <c r="D7" i="2"/>
  <c r="Q6" i="2"/>
  <c r="P2" i="2"/>
  <c r="Z151" i="2" l="1"/>
  <c r="Y223" i="2"/>
  <c r="F9" i="2"/>
  <c r="BP26" i="2"/>
  <c r="BP35" i="2"/>
  <c r="BP39" i="2"/>
  <c r="BP43" i="2"/>
  <c r="Z53" i="2"/>
  <c r="Z69" i="2"/>
  <c r="Y80" i="2"/>
  <c r="BP85" i="2"/>
  <c r="Y647" i="2" s="1"/>
  <c r="Z93" i="2"/>
  <c r="Y104" i="2"/>
  <c r="BP110" i="2"/>
  <c r="BP114" i="2"/>
  <c r="Z118" i="2"/>
  <c r="Y120" i="2"/>
  <c r="BP126" i="2"/>
  <c r="Z134" i="2"/>
  <c r="BP150" i="2"/>
  <c r="BP155" i="2"/>
  <c r="BP159" i="2"/>
  <c r="Z163" i="2"/>
  <c r="Z167" i="2"/>
  <c r="Z169" i="2" s="1"/>
  <c r="BP185" i="2"/>
  <c r="BP190" i="2"/>
  <c r="Z206" i="2"/>
  <c r="Z217" i="2"/>
  <c r="Y230" i="2"/>
  <c r="Z249" i="2"/>
  <c r="Z269" i="2"/>
  <c r="Z290" i="2"/>
  <c r="Z295" i="2" s="1"/>
  <c r="BP290" i="2"/>
  <c r="BP292" i="2"/>
  <c r="BN292" i="2"/>
  <c r="BN294" i="2"/>
  <c r="Z294" i="2"/>
  <c r="BN320" i="2"/>
  <c r="Z320" i="2"/>
  <c r="Y322" i="2"/>
  <c r="BN354" i="2"/>
  <c r="Z354" i="2"/>
  <c r="Y357" i="2"/>
  <c r="BP383" i="2"/>
  <c r="BN383" i="2"/>
  <c r="Z383" i="2"/>
  <c r="Z384" i="2" s="1"/>
  <c r="BP588" i="2"/>
  <c r="BN588" i="2"/>
  <c r="Z588" i="2"/>
  <c r="Y55" i="2"/>
  <c r="D655" i="2"/>
  <c r="Y99" i="2"/>
  <c r="Y136" i="2"/>
  <c r="Y169" i="2"/>
  <c r="Y208" i="2"/>
  <c r="Y243" i="2"/>
  <c r="Y378" i="2"/>
  <c r="BN374" i="2"/>
  <c r="Z374" i="2"/>
  <c r="Y379" i="2"/>
  <c r="BP401" i="2"/>
  <c r="Z401" i="2"/>
  <c r="BP403" i="2"/>
  <c r="BN403" i="2"/>
  <c r="Y493" i="2"/>
  <c r="BP490" i="2"/>
  <c r="BN490" i="2"/>
  <c r="Y492" i="2"/>
  <c r="Z490" i="2"/>
  <c r="BN118" i="2"/>
  <c r="BN134" i="2"/>
  <c r="BN163" i="2"/>
  <c r="BN167" i="2"/>
  <c r="BN206" i="2"/>
  <c r="BN217" i="2"/>
  <c r="BN249" i="2"/>
  <c r="BN269" i="2"/>
  <c r="Z271" i="2"/>
  <c r="Y273" i="2"/>
  <c r="BN316" i="2"/>
  <c r="Z316" i="2"/>
  <c r="Z317" i="2" s="1"/>
  <c r="Y323" i="2"/>
  <c r="BN359" i="2"/>
  <c r="Z359" i="2"/>
  <c r="Z365" i="2" s="1"/>
  <c r="Y365" i="2"/>
  <c r="BP392" i="2"/>
  <c r="BN392" i="2"/>
  <c r="Z392" i="2"/>
  <c r="Z403" i="2"/>
  <c r="Y90" i="2"/>
  <c r="BN93" i="2"/>
  <c r="A10" i="2"/>
  <c r="Z27" i="2"/>
  <c r="Z50" i="2"/>
  <c r="Y73" i="2"/>
  <c r="Y81" i="2"/>
  <c r="Z86" i="2"/>
  <c r="Y105" i="2"/>
  <c r="Z115" i="2"/>
  <c r="Y121" i="2"/>
  <c r="Z127" i="2"/>
  <c r="Z160" i="2"/>
  <c r="Z191" i="2"/>
  <c r="Z195" i="2"/>
  <c r="Z197" i="2" s="1"/>
  <c r="Y197" i="2"/>
  <c r="Z201" i="2"/>
  <c r="BN219" i="2"/>
  <c r="Y231" i="2"/>
  <c r="BN235" i="2"/>
  <c r="Z237" i="2"/>
  <c r="K655" i="2"/>
  <c r="Z246" i="2"/>
  <c r="Z255" i="2" s="1"/>
  <c r="Z264" i="2"/>
  <c r="BP354" i="2"/>
  <c r="BP415" i="2"/>
  <c r="BN415" i="2"/>
  <c r="Z415" i="2"/>
  <c r="Z549" i="2"/>
  <c r="BP134" i="2"/>
  <c r="BP167" i="2"/>
  <c r="Y209" i="2"/>
  <c r="Y255" i="2"/>
  <c r="R655" i="2"/>
  <c r="BN312" i="2"/>
  <c r="Z312" i="2"/>
  <c r="Z313" i="2" s="1"/>
  <c r="Z330" i="2"/>
  <c r="Z332" i="2" s="1"/>
  <c r="Y366" i="2"/>
  <c r="BP374" i="2"/>
  <c r="Y384" i="2"/>
  <c r="Y395" i="2"/>
  <c r="BP586" i="2"/>
  <c r="BN586" i="2"/>
  <c r="Z586" i="2"/>
  <c r="Y636" i="2"/>
  <c r="Y635" i="2"/>
  <c r="BP634" i="2"/>
  <c r="BN634" i="2"/>
  <c r="Z634" i="2"/>
  <c r="Z635" i="2" s="1"/>
  <c r="J9" i="2"/>
  <c r="BN69" i="2"/>
  <c r="F10" i="2"/>
  <c r="Y37" i="2"/>
  <c r="BN50" i="2"/>
  <c r="BN86" i="2"/>
  <c r="Z88" i="2"/>
  <c r="Z92" i="2"/>
  <c r="Z98" i="2" s="1"/>
  <c r="E655" i="2"/>
  <c r="Y112" i="2"/>
  <c r="BN115" i="2"/>
  <c r="Z117" i="2"/>
  <c r="BN127" i="2"/>
  <c r="Z133" i="2"/>
  <c r="Z136" i="2" s="1"/>
  <c r="Y152" i="2"/>
  <c r="BN160" i="2"/>
  <c r="Z162" i="2"/>
  <c r="Y187" i="2"/>
  <c r="BN191" i="2"/>
  <c r="BN195" i="2"/>
  <c r="BN201" i="2"/>
  <c r="Z205" i="2"/>
  <c r="J655" i="2"/>
  <c r="BN237" i="2"/>
  <c r="BN246" i="2"/>
  <c r="Z248" i="2"/>
  <c r="BN264" i="2"/>
  <c r="Z268" i="2"/>
  <c r="O655" i="2"/>
  <c r="P655" i="2"/>
  <c r="Y295" i="2"/>
  <c r="BP316" i="2"/>
  <c r="Z326" i="2"/>
  <c r="Z327" i="2" s="1"/>
  <c r="BN355" i="2"/>
  <c r="Z355" i="2"/>
  <c r="Z356" i="2" s="1"/>
  <c r="BP359" i="2"/>
  <c r="BP470" i="2"/>
  <c r="BN470" i="2"/>
  <c r="Z470" i="2"/>
  <c r="BP541" i="2"/>
  <c r="BN541" i="2"/>
  <c r="Z541" i="2"/>
  <c r="Z597" i="2"/>
  <c r="BN53" i="2"/>
  <c r="BN27" i="2"/>
  <c r="Z52" i="2"/>
  <c r="BN29" i="2"/>
  <c r="Z33" i="2"/>
  <c r="BP59" i="2"/>
  <c r="BP64" i="2"/>
  <c r="BN66" i="2"/>
  <c r="Z68" i="2"/>
  <c r="Z73" i="2" s="1"/>
  <c r="Y74" i="2"/>
  <c r="BN77" i="2"/>
  <c r="Z79" i="2"/>
  <c r="Z80" i="2" s="1"/>
  <c r="Z83" i="2"/>
  <c r="Z89" i="2" s="1"/>
  <c r="Z103" i="2"/>
  <c r="Z104" i="2" s="1"/>
  <c r="Z108" i="2"/>
  <c r="Z111" i="2" s="1"/>
  <c r="Z119" i="2"/>
  <c r="Z124" i="2"/>
  <c r="Z129" i="2" s="1"/>
  <c r="BP140" i="2"/>
  <c r="Z144" i="2"/>
  <c r="Z146" i="2" s="1"/>
  <c r="Y164" i="2"/>
  <c r="H655" i="2"/>
  <c r="BN181" i="2"/>
  <c r="Z183" i="2"/>
  <c r="Z186" i="2" s="1"/>
  <c r="Y198" i="2"/>
  <c r="BN203" i="2"/>
  <c r="BN214" i="2"/>
  <c r="Z216" i="2"/>
  <c r="Z222" i="2" s="1"/>
  <c r="BN227" i="2"/>
  <c r="Z229" i="2"/>
  <c r="Z230" i="2" s="1"/>
  <c r="Z234" i="2"/>
  <c r="BN241" i="2"/>
  <c r="Y260" i="2"/>
  <c r="BN266" i="2"/>
  <c r="Y279" i="2"/>
  <c r="M655" i="2"/>
  <c r="Z282" i="2"/>
  <c r="Z285" i="2" s="1"/>
  <c r="Z293" i="2"/>
  <c r="BN307" i="2"/>
  <c r="Z307" i="2"/>
  <c r="Z308" i="2" s="1"/>
  <c r="Z321" i="2"/>
  <c r="BN330" i="2"/>
  <c r="Y333" i="2"/>
  <c r="Y350" i="2"/>
  <c r="Z340" i="2"/>
  <c r="T655" i="2"/>
  <c r="BP368" i="2"/>
  <c r="BN368" i="2"/>
  <c r="Y371" i="2"/>
  <c r="BN393" i="2"/>
  <c r="Z393" i="2"/>
  <c r="Y396" i="2"/>
  <c r="BP561" i="2"/>
  <c r="BN561" i="2"/>
  <c r="Z561" i="2"/>
  <c r="AD655" i="2"/>
  <c r="Z31" i="2"/>
  <c r="BN31" i="2"/>
  <c r="BN92" i="2"/>
  <c r="BN117" i="2"/>
  <c r="Y130" i="2"/>
  <c r="BN133" i="2"/>
  <c r="G655" i="2"/>
  <c r="BN162" i="2"/>
  <c r="I655" i="2"/>
  <c r="BN205" i="2"/>
  <c r="BN248" i="2"/>
  <c r="Y256" i="2"/>
  <c r="BN268" i="2"/>
  <c r="BP312" i="2"/>
  <c r="Y317" i="2"/>
  <c r="BN326" i="2"/>
  <c r="BP353" i="2"/>
  <c r="BN353" i="2"/>
  <c r="BP388" i="2"/>
  <c r="BN388" i="2"/>
  <c r="Z388" i="2"/>
  <c r="Z389" i="2" s="1"/>
  <c r="Y390" i="2"/>
  <c r="U655" i="2"/>
  <c r="BP441" i="2"/>
  <c r="BN441" i="2"/>
  <c r="Z441" i="2"/>
  <c r="BP486" i="2"/>
  <c r="BN486" i="2"/>
  <c r="Z486" i="2"/>
  <c r="Z512" i="2"/>
  <c r="X649" i="2"/>
  <c r="Y36" i="2"/>
  <c r="Y649" i="2" s="1"/>
  <c r="B655" i="2"/>
  <c r="C655" i="2"/>
  <c r="BN52" i="2"/>
  <c r="BN88" i="2"/>
  <c r="Z22" i="2"/>
  <c r="Z23" i="2" s="1"/>
  <c r="Z26" i="2"/>
  <c r="BN33" i="2"/>
  <c r="Z35" i="2"/>
  <c r="Z39" i="2"/>
  <c r="Z40" i="2" s="1"/>
  <c r="Z43" i="2"/>
  <c r="Z44" i="2" s="1"/>
  <c r="Z49" i="2"/>
  <c r="Z55" i="2" s="1"/>
  <c r="Y60" i="2"/>
  <c r="BN68" i="2"/>
  <c r="BN79" i="2"/>
  <c r="BN83" i="2"/>
  <c r="Z85" i="2"/>
  <c r="BN103" i="2"/>
  <c r="BN108" i="2"/>
  <c r="Z110" i="2"/>
  <c r="Z114" i="2"/>
  <c r="Z120" i="2" s="1"/>
  <c r="BN119" i="2"/>
  <c r="BN124" i="2"/>
  <c r="Z126" i="2"/>
  <c r="BN144" i="2"/>
  <c r="Z150" i="2"/>
  <c r="Z155" i="2"/>
  <c r="Z156" i="2" s="1"/>
  <c r="Z159" i="2"/>
  <c r="BN183" i="2"/>
  <c r="Z185" i="2"/>
  <c r="Z190" i="2"/>
  <c r="Z192" i="2" s="1"/>
  <c r="BN216" i="2"/>
  <c r="BN229" i="2"/>
  <c r="BN234" i="2"/>
  <c r="BP241" i="2"/>
  <c r="Y274" i="2"/>
  <c r="L655" i="2"/>
  <c r="BP263" i="2"/>
  <c r="Z272" i="2"/>
  <c r="BN282" i="2"/>
  <c r="BN293" i="2"/>
  <c r="Y296" i="2"/>
  <c r="BN303" i="2"/>
  <c r="Z303" i="2"/>
  <c r="Z304" i="2" s="1"/>
  <c r="BN321" i="2"/>
  <c r="BP330" i="2"/>
  <c r="Y336" i="2"/>
  <c r="Z335" i="2"/>
  <c r="Z336" i="2" s="1"/>
  <c r="Z342" i="2"/>
  <c r="BP344" i="2"/>
  <c r="BN344" i="2"/>
  <c r="Z353" i="2"/>
  <c r="BP355" i="2"/>
  <c r="Y411" i="2"/>
  <c r="Z555" i="2"/>
  <c r="BP584" i="2"/>
  <c r="BN584" i="2"/>
  <c r="Z584" i="2"/>
  <c r="Z590" i="2" s="1"/>
  <c r="X645" i="2"/>
  <c r="Y56" i="2"/>
  <c r="Y645" i="2" s="1"/>
  <c r="BP92" i="2"/>
  <c r="BN139" i="2"/>
  <c r="Y165" i="2"/>
  <c r="Y192" i="2"/>
  <c r="BN220" i="2"/>
  <c r="BN277" i="2"/>
  <c r="BP307" i="2"/>
  <c r="Y313" i="2"/>
  <c r="BP326" i="2"/>
  <c r="Z344" i="2"/>
  <c r="BN360" i="2"/>
  <c r="Z362" i="2"/>
  <c r="BP364" i="2"/>
  <c r="BN364" i="2"/>
  <c r="BP393" i="2"/>
  <c r="F655" i="2"/>
  <c r="X646" i="2"/>
  <c r="X648" i="2" s="1"/>
  <c r="BN22" i="2"/>
  <c r="BN49" i="2"/>
  <c r="BP108" i="2"/>
  <c r="BN155" i="2"/>
  <c r="BN190" i="2"/>
  <c r="BP234" i="2"/>
  <c r="Y242" i="2"/>
  <c r="BP282" i="2"/>
  <c r="Q655" i="2"/>
  <c r="BN299" i="2"/>
  <c r="Z299" i="2"/>
  <c r="Z300" i="2" s="1"/>
  <c r="Y318" i="2"/>
  <c r="BN342" i="2"/>
  <c r="Y356" i="2"/>
  <c r="BP447" i="2"/>
  <c r="BN447" i="2"/>
  <c r="Z447" i="2"/>
  <c r="Y488" i="2"/>
  <c r="Y487" i="2"/>
  <c r="BP463" i="2"/>
  <c r="BN463" i="2"/>
  <c r="Z463" i="2"/>
  <c r="Z607" i="2"/>
  <c r="BP346" i="2"/>
  <c r="BN348" i="2"/>
  <c r="BN352" i="2"/>
  <c r="BP370" i="2"/>
  <c r="BP376" i="2"/>
  <c r="BN382" i="2"/>
  <c r="BP407" i="2"/>
  <c r="BN409" i="2"/>
  <c r="BP433" i="2"/>
  <c r="BN435" i="2"/>
  <c r="BP466" i="2"/>
  <c r="BN468" i="2"/>
  <c r="BP473" i="2"/>
  <c r="BN475" i="2"/>
  <c r="BP506" i="2"/>
  <c r="BN508" i="2"/>
  <c r="Y516" i="2"/>
  <c r="Y520" i="2"/>
  <c r="BP526" i="2"/>
  <c r="Y529" i="2"/>
  <c r="Y534" i="2"/>
  <c r="BN539" i="2"/>
  <c r="BP553" i="2"/>
  <c r="BN559" i="2"/>
  <c r="Y590" i="2"/>
  <c r="BN600" i="2"/>
  <c r="BN602" i="2"/>
  <c r="BN604" i="2"/>
  <c r="BN606" i="2"/>
  <c r="BP622" i="2"/>
  <c r="BP624" i="2"/>
  <c r="BN642" i="2"/>
  <c r="Y578" i="2"/>
  <c r="BN638" i="2"/>
  <c r="BP348" i="2"/>
  <c r="BP352" i="2"/>
  <c r="BP382" i="2"/>
  <c r="BP409" i="2"/>
  <c r="Y412" i="2"/>
  <c r="BP435" i="2"/>
  <c r="Y438" i="2"/>
  <c r="Z449" i="2"/>
  <c r="Z465" i="2"/>
  <c r="BP468" i="2"/>
  <c r="BP475" i="2"/>
  <c r="Z481" i="2"/>
  <c r="Z496" i="2"/>
  <c r="Z501" i="2"/>
  <c r="Z502" i="2" s="1"/>
  <c r="BP508" i="2"/>
  <c r="BP539" i="2"/>
  <c r="BP559" i="2"/>
  <c r="BP600" i="2"/>
  <c r="BP602" i="2"/>
  <c r="BP604" i="2"/>
  <c r="BP606" i="2"/>
  <c r="Z621" i="2"/>
  <c r="Z623" i="2"/>
  <c r="Y625" i="2"/>
  <c r="BP642" i="2"/>
  <c r="V655" i="2"/>
  <c r="Y513" i="2"/>
  <c r="BP570" i="2"/>
  <c r="BN576" i="2"/>
  <c r="Y591" i="2"/>
  <c r="BP594" i="2"/>
  <c r="BN630" i="2"/>
  <c r="BP638" i="2"/>
  <c r="W655" i="2"/>
  <c r="BN449" i="2"/>
  <c r="BN465" i="2"/>
  <c r="BN481" i="2"/>
  <c r="BN496" i="2"/>
  <c r="BN501" i="2"/>
  <c r="Y607" i="2"/>
  <c r="BN621" i="2"/>
  <c r="Y643" i="2"/>
  <c r="Z410" i="2"/>
  <c r="Z414" i="2"/>
  <c r="Z416" i="2" s="1"/>
  <c r="Z420" i="2"/>
  <c r="Z421" i="2" s="1"/>
  <c r="Z436" i="2"/>
  <c r="Z440" i="2"/>
  <c r="Z446" i="2"/>
  <c r="Z450" i="2" s="1"/>
  <c r="Z469" i="2"/>
  <c r="Z540" i="2"/>
  <c r="Z560" i="2"/>
  <c r="Z567" i="2" s="1"/>
  <c r="Y567" i="2"/>
  <c r="Y597" i="2"/>
  <c r="Y639" i="2"/>
  <c r="Y655" i="2"/>
  <c r="Y416" i="2"/>
  <c r="BN424" i="2"/>
  <c r="BN429" i="2"/>
  <c r="Y442" i="2"/>
  <c r="BP501" i="2"/>
  <c r="Z655" i="2"/>
  <c r="Z394" i="2"/>
  <c r="Z400" i="2"/>
  <c r="BN410" i="2"/>
  <c r="BN414" i="2"/>
  <c r="BN420" i="2"/>
  <c r="BN436" i="2"/>
  <c r="BN440" i="2"/>
  <c r="BN446" i="2"/>
  <c r="Z448" i="2"/>
  <c r="Z464" i="2"/>
  <c r="BN469" i="2"/>
  <c r="Z480" i="2"/>
  <c r="Z491" i="2"/>
  <c r="Z495" i="2"/>
  <c r="Z497" i="2" s="1"/>
  <c r="BN540" i="2"/>
  <c r="Z542" i="2"/>
  <c r="Y549" i="2"/>
  <c r="BN560" i="2"/>
  <c r="Z562" i="2"/>
  <c r="Z577" i="2"/>
  <c r="Z578" i="2" s="1"/>
  <c r="Y608" i="2"/>
  <c r="Z629" i="2"/>
  <c r="Z631" i="2" s="1"/>
  <c r="Y631" i="2"/>
  <c r="Y644" i="2"/>
  <c r="Z346" i="2"/>
  <c r="Z370" i="2"/>
  <c r="Z371" i="2" s="1"/>
  <c r="Z376" i="2"/>
  <c r="BN405" i="2"/>
  <c r="Z407" i="2"/>
  <c r="BP424" i="2"/>
  <c r="BN431" i="2"/>
  <c r="Z433" i="2"/>
  <c r="Z437" i="2" s="1"/>
  <c r="Z466" i="2"/>
  <c r="BN471" i="2"/>
  <c r="Z473" i="2"/>
  <c r="BN478" i="2"/>
  <c r="BN485" i="2"/>
  <c r="Y497" i="2"/>
  <c r="Z506" i="2"/>
  <c r="BN511" i="2"/>
  <c r="BN515" i="2"/>
  <c r="BN519" i="2"/>
  <c r="BN524" i="2"/>
  <c r="Z526" i="2"/>
  <c r="Z528" i="2" s="1"/>
  <c r="Z553" i="2"/>
  <c r="BN583" i="2"/>
  <c r="Z622" i="2"/>
  <c r="Z624" i="2"/>
  <c r="AB655" i="2"/>
  <c r="BP414" i="2"/>
  <c r="BP440" i="2"/>
  <c r="Y528" i="2"/>
  <c r="Y555" i="2"/>
  <c r="BN629" i="2"/>
  <c r="Y632" i="2"/>
  <c r="Z208" i="2" l="1"/>
  <c r="Z378" i="2"/>
  <c r="Z492" i="2"/>
  <c r="Y646" i="2"/>
  <c r="Y648" i="2" s="1"/>
  <c r="Z36" i="2"/>
  <c r="Z273" i="2"/>
  <c r="Z395" i="2"/>
  <c r="Z487" i="2"/>
  <c r="Z164" i="2"/>
  <c r="Z650" i="2" s="1"/>
  <c r="Z349" i="2"/>
  <c r="Z411" i="2"/>
  <c r="Z322" i="2"/>
  <c r="Z442" i="2"/>
  <c r="Z625" i="2"/>
  <c r="Z242" i="2"/>
</calcChain>
</file>

<file path=xl/sharedStrings.xml><?xml version="1.0" encoding="utf-8"?>
<sst xmlns="http://schemas.openxmlformats.org/spreadsheetml/2006/main" count="5150" uniqueCount="1063">
  <si>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</si>
  <si>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</si>
  <si>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</si>
  <si>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</si>
  <si>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</si>
  <si>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</si>
  <si>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</si>
  <si>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</si>
  <si>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</si>
  <si>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</si>
  <si>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</si>
  <si>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</si>
  <si>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</si>
  <si>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</si>
  <si>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</si>
  <si>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</si>
  <si>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</si>
  <si>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</si>
  <si>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</si>
  <si>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</si>
  <si>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</si>
  <si>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</si>
  <si>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</si>
  <si>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</si>
  <si>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</si>
  <si>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</si>
  <si>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</si>
  <si>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</si>
  <si>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</si>
  <si>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</si>
  <si>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</si>
  <si>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</si>
  <si>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</si>
  <si>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</si>
  <si>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</si>
  <si>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</si>
  <si>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</si>
  <si>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</si>
  <si>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</si>
  <si>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</si>
  <si>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</si>
  <si>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</si>
  <si>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</si>
  <si>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</si>
  <si>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</si>
  <si>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</si>
  <si>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</si>
  <si>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</si>
  <si>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</si>
  <si>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</si>
  <si>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</si>
  <si>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</si>
  <si>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</si>
  <si>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</si>
  <si>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</si>
  <si>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</si>
  <si>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</si>
  <si>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</si>
  <si>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</si>
  <si>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</si>
  <si>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</si>
  <si>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</si>
  <si>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</si>
  <si>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</si>
  <si>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</si>
  <si>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</si>
  <si>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</si>
  <si>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</si>
  <si>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</si>
  <si>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</si>
  <si>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</si>
  <si>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</si>
  <si>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</si>
  <si>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</si>
  <si>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</si>
  <si>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</si>
  <si>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</si>
  <si>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</si>
  <si>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</si>
  <si>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</si>
  <si>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</si>
  <si>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</si>
  <si>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</si>
  <si>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</si>
  <si>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</si>
  <si>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</si>
  <si>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</si>
  <si>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</si>
  <si>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</si>
  <si>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</si>
  <si>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</si>
  <si>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</si>
  <si>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</si>
  <si>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</si>
  <si>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</si>
  <si>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</si>
  <si>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</si>
  <si>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</si>
  <si>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</si>
  <si>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</si>
  <si>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</si>
  <si>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</si>
  <si>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</si>
  <si>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</si>
  <si>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</si>
  <si>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</si>
  <si>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</si>
  <si>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</si>
  <si>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</si>
  <si>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</si>
  <si>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</si>
  <si>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</si>
  <si>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</si>
  <si>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</si>
  <si>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</si>
  <si>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</si>
  <si>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</si>
  <si>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</si>
  <si>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</si>
  <si>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</si>
  <si>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</si>
  <si>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</si>
  <si>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</si>
  <si>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</si>
  <si>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</si>
  <si>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</si>
  <si>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</si>
  <si>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</si>
  <si>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</si>
  <si>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</si>
  <si>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</si>
  <si>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</si>
  <si>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</si>
  <si>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</si>
  <si>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</si>
  <si>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</si>
  <si>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</si>
  <si>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</si>
  <si>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</si>
  <si>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</si>
  <si>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</si>
  <si>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</si>
  <si>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</si>
  <si>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</si>
  <si>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</si>
  <si>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</si>
  <si>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</si>
  <si>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</si>
  <si>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</si>
  <si>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</si>
  <si>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</si>
  <si>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</si>
  <si>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</si>
  <si>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</si>
  <si>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</si>
  <si>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</si>
  <si>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</si>
  <si>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</si>
  <si>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</si>
  <si>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</si>
  <si>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</si>
  <si>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</si>
  <si>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</si>
  <si>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</si>
  <si>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</si>
  <si>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</si>
  <si>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</si>
  <si>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</si>
  <si>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</si>
  <si>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</si>
  <si>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</si>
  <si>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</si>
  <si>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</si>
  <si>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</si>
  <si>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</si>
  <si>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</si>
  <si>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</si>
  <si>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</si>
  <si>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</si>
  <si>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</si>
  <si>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</si>
  <si>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</si>
  <si>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</si>
  <si>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</si>
  <si>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</si>
  <si>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</si>
  <si>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</si>
  <si>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</si>
  <si>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</si>
  <si>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</si>
  <si>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</si>
  <si>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</si>
  <si>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</si>
  <si>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</si>
  <si>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</si>
  <si>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</si>
  <si>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Слой, мин. 1</t>
  </si>
  <si>
    <t>Слой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</si>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</sst>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7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55"/>
  <sheetViews>
    <sheetView showGridLines="0" tabSelected="1" topLeftCell="C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0" t="s">
        <v>26</v>
      </c>
      <c r="E1" s="1170"/>
      <c r="F1" s="1170"/>
      <c r="G1" s="14" t="s">
        <v>66</v>
      </c>
      <c r="H1" s="1170" t="s">
        <v>46</v>
      </c>
      <c r="I1" s="1170"/>
      <c r="J1" s="1170"/>
      <c r="K1" s="1170"/>
      <c r="L1" s="1170"/>
      <c r="M1" s="1170"/>
      <c r="N1" s="1170"/>
      <c r="O1" s="1170"/>
      <c r="P1" s="1170"/>
      <c r="Q1" s="1170"/>
      <c r="R1" s="1171" t="s">
        <v>67</v>
      </c>
      <c r="S1" s="1172"/>
      <c r="T1" s="11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3"/>
      <c r="R2" s="1173"/>
      <c r="S2" s="1173"/>
      <c r="T2" s="1173"/>
      <c r="U2" s="1173"/>
      <c r="V2" s="1173"/>
      <c r="W2" s="11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3"/>
      <c r="Q3" s="1173"/>
      <c r="R3" s="1173"/>
      <c r="S3" s="1173"/>
      <c r="T3" s="1173"/>
      <c r="U3" s="1173"/>
      <c r="V3" s="1173"/>
      <c r="W3" s="11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74" t="s">
        <v>8</v>
      </c>
      <c r="B5" s="1174"/>
      <c r="C5" s="1174"/>
      <c r="D5" s="1175"/>
      <c r="E5" s="1175"/>
      <c r="F5" s="1176" t="s">
        <v>14</v>
      </c>
      <c r="G5" s="1176"/>
      <c r="H5" s="1175"/>
      <c r="I5" s="1175"/>
      <c r="J5" s="1175"/>
      <c r="K5" s="1175"/>
      <c r="L5" s="1175"/>
      <c r="M5" s="1175"/>
      <c r="N5" s="72"/>
      <c r="P5" s="27" t="s">
        <v>4</v>
      </c>
      <c r="Q5" s="1177">
        <v>45634</v>
      </c>
      <c r="R5" s="1177"/>
      <c r="T5" s="1178" t="s">
        <v>3</v>
      </c>
      <c r="U5" s="1179"/>
      <c r="V5" s="1180" t="s">
        <v>1049</v>
      </c>
      <c r="W5" s="1181"/>
      <c r="AB5" s="59"/>
      <c r="AC5" s="59"/>
      <c r="AD5" s="59"/>
      <c r="AE5" s="59"/>
    </row>
    <row r="6" spans="1:32" s="17" customFormat="1" ht="24" customHeight="1" x14ac:dyDescent="0.2">
      <c r="A6" s="1174" t="s">
        <v>1</v>
      </c>
      <c r="B6" s="1174"/>
      <c r="C6" s="1174"/>
      <c r="D6" s="1182" t="s">
        <v>75</v>
      </c>
      <c r="E6" s="1182"/>
      <c r="F6" s="1182"/>
      <c r="G6" s="1182"/>
      <c r="H6" s="1182"/>
      <c r="I6" s="1182"/>
      <c r="J6" s="1182"/>
      <c r="K6" s="1182"/>
      <c r="L6" s="1182"/>
      <c r="M6" s="1182"/>
      <c r="N6" s="73"/>
      <c r="P6" s="27" t="s">
        <v>27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1183"/>
      <c r="T6" s="1184" t="s">
        <v>5</v>
      </c>
      <c r="U6" s="1185"/>
      <c r="V6" s="1186" t="s">
        <v>69</v>
      </c>
      <c r="W6" s="11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2" t="str">
        <f>IFERROR(VLOOKUP(DeliveryAddress,Table,3,0),1)</f>
        <v>1</v>
      </c>
      <c r="E7" s="1193"/>
      <c r="F7" s="1193"/>
      <c r="G7" s="1193"/>
      <c r="H7" s="1193"/>
      <c r="I7" s="1193"/>
      <c r="J7" s="1193"/>
      <c r="K7" s="1193"/>
      <c r="L7" s="1193"/>
      <c r="M7" s="1194"/>
      <c r="N7" s="74"/>
      <c r="P7" s="29"/>
      <c r="Q7" s="48"/>
      <c r="R7" s="48"/>
      <c r="T7" s="1184"/>
      <c r="U7" s="1185"/>
      <c r="V7" s="1188"/>
      <c r="W7" s="1189"/>
      <c r="AB7" s="59"/>
      <c r="AC7" s="59"/>
      <c r="AD7" s="59"/>
      <c r="AE7" s="59"/>
    </row>
    <row r="8" spans="1:32" s="17" customFormat="1" ht="25.5" customHeight="1" x14ac:dyDescent="0.2">
      <c r="A8" s="1195" t="s">
        <v>57</v>
      </c>
      <c r="B8" s="1195"/>
      <c r="C8" s="1195"/>
      <c r="D8" s="1196" t="s">
        <v>76</v>
      </c>
      <c r="E8" s="1196"/>
      <c r="F8" s="1196"/>
      <c r="G8" s="1196"/>
      <c r="H8" s="1196"/>
      <c r="I8" s="1196"/>
      <c r="J8" s="1196"/>
      <c r="K8" s="1196"/>
      <c r="L8" s="1196"/>
      <c r="M8" s="1196"/>
      <c r="N8" s="75"/>
      <c r="P8" s="27" t="s">
        <v>11</v>
      </c>
      <c r="Q8" s="1155">
        <v>0.41666666666666669</v>
      </c>
      <c r="R8" s="1155"/>
      <c r="T8" s="1184"/>
      <c r="U8" s="1185"/>
      <c r="V8" s="1188"/>
      <c r="W8" s="1189"/>
      <c r="AB8" s="59"/>
      <c r="AC8" s="59"/>
      <c r="AD8" s="59"/>
      <c r="AE8" s="59"/>
    </row>
    <row r="9" spans="1:32" s="17" customFormat="1" ht="39.950000000000003" customHeight="1" x14ac:dyDescent="0.2">
      <c r="A9" s="11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5"/>
      <c r="C9" s="1145"/>
      <c r="D9" s="1146" t="s">
        <v>45</v>
      </c>
      <c r="E9" s="1147"/>
      <c r="F9" s="11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5"/>
      <c r="H9" s="1197" t="str">
        <f>IF(AND($A$9="Тип доверенности/получателя при получении в адресе перегруза:",$D$9="Разовая доверенность"),"Введите ФИО","")</f>
        <v/>
      </c>
      <c r="I9" s="1197"/>
      <c r="J9" s="11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7"/>
      <c r="L9" s="1197"/>
      <c r="M9" s="1197"/>
      <c r="N9" s="70"/>
      <c r="P9" s="31" t="s">
        <v>15</v>
      </c>
      <c r="Q9" s="1198"/>
      <c r="R9" s="1198"/>
      <c r="T9" s="1184"/>
      <c r="U9" s="1185"/>
      <c r="V9" s="1190"/>
      <c r="W9" s="11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5"/>
      <c r="C10" s="1145"/>
      <c r="D10" s="1146"/>
      <c r="E10" s="1147"/>
      <c r="F10" s="11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5"/>
      <c r="H10" s="1148" t="str">
        <f>IFERROR(VLOOKUP($D$10,Proxy,2,FALSE),"")</f>
        <v/>
      </c>
      <c r="I10" s="1148"/>
      <c r="J10" s="1148"/>
      <c r="K10" s="1148"/>
      <c r="L10" s="1148"/>
      <c r="M10" s="1148"/>
      <c r="N10" s="71"/>
      <c r="P10" s="31" t="s">
        <v>32</v>
      </c>
      <c r="Q10" s="1149"/>
      <c r="R10" s="1149"/>
      <c r="U10" s="29" t="s">
        <v>12</v>
      </c>
      <c r="V10" s="1150" t="s">
        <v>70</v>
      </c>
      <c r="W10" s="11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2"/>
      <c r="R11" s="1152"/>
      <c r="U11" s="29" t="s">
        <v>28</v>
      </c>
      <c r="V11" s="1153" t="s">
        <v>54</v>
      </c>
      <c r="W11" s="115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54" t="s">
        <v>71</v>
      </c>
      <c r="B12" s="1154"/>
      <c r="C12" s="1154"/>
      <c r="D12" s="1154"/>
      <c r="E12" s="1154"/>
      <c r="F12" s="1154"/>
      <c r="G12" s="1154"/>
      <c r="H12" s="1154"/>
      <c r="I12" s="1154"/>
      <c r="J12" s="1154"/>
      <c r="K12" s="1154"/>
      <c r="L12" s="1154"/>
      <c r="M12" s="1154"/>
      <c r="N12" s="76"/>
      <c r="P12" s="27" t="s">
        <v>30</v>
      </c>
      <c r="Q12" s="1155"/>
      <c r="R12" s="1155"/>
      <c r="S12" s="28"/>
      <c r="T12"/>
      <c r="U12" s="29" t="s">
        <v>45</v>
      </c>
      <c r="V12" s="1156"/>
      <c r="W12" s="1156"/>
      <c r="X12"/>
      <c r="AB12" s="59"/>
      <c r="AC12" s="59"/>
      <c r="AD12" s="59"/>
      <c r="AE12" s="59"/>
    </row>
    <row r="13" spans="1:32" s="17" customFormat="1" ht="23.25" customHeight="1" x14ac:dyDescent="0.2">
      <c r="A13" s="1154" t="s">
        <v>72</v>
      </c>
      <c r="B13" s="1154"/>
      <c r="C13" s="1154"/>
      <c r="D13" s="1154"/>
      <c r="E13" s="1154"/>
      <c r="F13" s="1154"/>
      <c r="G13" s="1154"/>
      <c r="H13" s="1154"/>
      <c r="I13" s="1154"/>
      <c r="J13" s="1154"/>
      <c r="K13" s="1154"/>
      <c r="L13" s="1154"/>
      <c r="M13" s="1154"/>
      <c r="N13" s="76"/>
      <c r="O13" s="31"/>
      <c r="P13" s="31" t="s">
        <v>31</v>
      </c>
      <c r="Q13" s="1153"/>
      <c r="R13" s="115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54" t="s">
        <v>73</v>
      </c>
      <c r="B14" s="1154"/>
      <c r="C14" s="1154"/>
      <c r="D14" s="1154"/>
      <c r="E14" s="1154"/>
      <c r="F14" s="1154"/>
      <c r="G14" s="1154"/>
      <c r="H14" s="1154"/>
      <c r="I14" s="1154"/>
      <c r="J14" s="1154"/>
      <c r="K14" s="1154"/>
      <c r="L14" s="1154"/>
      <c r="M14" s="11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57" t="s">
        <v>74</v>
      </c>
      <c r="B15" s="1157"/>
      <c r="C15" s="1157"/>
      <c r="D15" s="1157"/>
      <c r="E15" s="1157"/>
      <c r="F15" s="1157"/>
      <c r="G15" s="1157"/>
      <c r="H15" s="1157"/>
      <c r="I15" s="1157"/>
      <c r="J15" s="1157"/>
      <c r="K15" s="1157"/>
      <c r="L15" s="1157"/>
      <c r="M15" s="1157"/>
      <c r="N15" s="77"/>
      <c r="O15"/>
      <c r="P15" s="1158" t="s">
        <v>60</v>
      </c>
      <c r="Q15" s="1158"/>
      <c r="R15" s="1158"/>
      <c r="S15" s="1158"/>
      <c r="T15" s="115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9"/>
      <c r="Q16" s="1159"/>
      <c r="R16" s="1159"/>
      <c r="S16" s="1159"/>
      <c r="T16" s="11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0" t="s">
        <v>58</v>
      </c>
      <c r="B17" s="1130" t="s">
        <v>48</v>
      </c>
      <c r="C17" s="1162" t="s">
        <v>47</v>
      </c>
      <c r="D17" s="1164" t="s">
        <v>49</v>
      </c>
      <c r="E17" s="1165"/>
      <c r="F17" s="1130" t="s">
        <v>21</v>
      </c>
      <c r="G17" s="1130" t="s">
        <v>24</v>
      </c>
      <c r="H17" s="1130" t="s">
        <v>22</v>
      </c>
      <c r="I17" s="1130" t="s">
        <v>23</v>
      </c>
      <c r="J17" s="1130" t="s">
        <v>16</v>
      </c>
      <c r="K17" s="1130" t="s">
        <v>62</v>
      </c>
      <c r="L17" s="1130" t="s">
        <v>64</v>
      </c>
      <c r="M17" s="1130" t="s">
        <v>2</v>
      </c>
      <c r="N17" s="1130" t="s">
        <v>63</v>
      </c>
      <c r="O17" s="1130" t="s">
        <v>25</v>
      </c>
      <c r="P17" s="1164" t="s">
        <v>17</v>
      </c>
      <c r="Q17" s="1168"/>
      <c r="R17" s="1168"/>
      <c r="S17" s="1168"/>
      <c r="T17" s="1165"/>
      <c r="U17" s="1160" t="s">
        <v>55</v>
      </c>
      <c r="V17" s="1161"/>
      <c r="W17" s="1130" t="s">
        <v>6</v>
      </c>
      <c r="X17" s="1130" t="s">
        <v>41</v>
      </c>
      <c r="Y17" s="1132" t="s">
        <v>53</v>
      </c>
      <c r="Z17" s="1134" t="s">
        <v>18</v>
      </c>
      <c r="AA17" s="1136" t="s">
        <v>59</v>
      </c>
      <c r="AB17" s="1136" t="s">
        <v>19</v>
      </c>
      <c r="AC17" s="1136" t="s">
        <v>65</v>
      </c>
      <c r="AD17" s="1138" t="s">
        <v>56</v>
      </c>
      <c r="AE17" s="1139"/>
      <c r="AF17" s="1140"/>
      <c r="AG17" s="82"/>
      <c r="BD17" s="81" t="s">
        <v>61</v>
      </c>
    </row>
    <row r="18" spans="1:68" ht="14.25" customHeight="1" x14ac:dyDescent="0.2">
      <c r="A18" s="1131"/>
      <c r="B18" s="1131"/>
      <c r="C18" s="1163"/>
      <c r="D18" s="1166"/>
      <c r="E18" s="1167"/>
      <c r="F18" s="1131"/>
      <c r="G18" s="1131"/>
      <c r="H18" s="1131"/>
      <c r="I18" s="1131"/>
      <c r="J18" s="1131"/>
      <c r="K18" s="1131"/>
      <c r="L18" s="1131"/>
      <c r="M18" s="1131"/>
      <c r="N18" s="1131"/>
      <c r="O18" s="1131"/>
      <c r="P18" s="1166"/>
      <c r="Q18" s="1169"/>
      <c r="R18" s="1169"/>
      <c r="S18" s="1169"/>
      <c r="T18" s="1167"/>
      <c r="U18" s="83" t="s">
        <v>44</v>
      </c>
      <c r="V18" s="83" t="s">
        <v>43</v>
      </c>
      <c r="W18" s="1131"/>
      <c r="X18" s="1131"/>
      <c r="Y18" s="1133"/>
      <c r="Z18" s="1135"/>
      <c r="AA18" s="1137"/>
      <c r="AB18" s="1137"/>
      <c r="AC18" s="1137"/>
      <c r="AD18" s="1141"/>
      <c r="AE18" s="1142"/>
      <c r="AF18" s="1143"/>
      <c r="AG18" s="82"/>
      <c r="BD18" s="81"/>
    </row>
    <row r="19" spans="1:68" ht="27.75" customHeight="1" x14ac:dyDescent="0.2">
      <c r="A19" s="816" t="s">
        <v>77</v>
      </c>
      <c r="B19" s="816"/>
      <c r="C19" s="816"/>
      <c r="D19" s="816"/>
      <c r="E19" s="816"/>
      <c r="F19" s="816"/>
      <c r="G19" s="816"/>
      <c r="H19" s="816"/>
      <c r="I19" s="816"/>
      <c r="J19" s="816"/>
      <c r="K19" s="816"/>
      <c r="L19" s="816"/>
      <c r="M19" s="816"/>
      <c r="N19" s="816"/>
      <c r="O19" s="816"/>
      <c r="P19" s="816"/>
      <c r="Q19" s="816"/>
      <c r="R19" s="816"/>
      <c r="S19" s="816"/>
      <c r="T19" s="816"/>
      <c r="U19" s="816"/>
      <c r="V19" s="816"/>
      <c r="W19" s="816"/>
      <c r="X19" s="816"/>
      <c r="Y19" s="816"/>
      <c r="Z19" s="816"/>
      <c r="AA19" s="54"/>
      <c r="AB19" s="54"/>
      <c r="AC19" s="54"/>
    </row>
    <row r="20" spans="1:68" ht="16.5" customHeight="1" x14ac:dyDescent="0.25">
      <c r="A20" s="794" t="s">
        <v>77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65"/>
      <c r="AB20" s="65"/>
      <c r="AC20" s="79"/>
    </row>
    <row r="21" spans="1:68" ht="14.25" customHeight="1" x14ac:dyDescent="0.25">
      <c r="A21" s="783" t="s">
        <v>78</v>
      </c>
      <c r="B21" s="783"/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84">
        <v>4680115885004</v>
      </c>
      <c r="E22" s="784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4"/>
      <c r="B23" s="774"/>
      <c r="C23" s="774"/>
      <c r="D23" s="774"/>
      <c r="E23" s="774"/>
      <c r="F23" s="774"/>
      <c r="G23" s="774"/>
      <c r="H23" s="774"/>
      <c r="I23" s="774"/>
      <c r="J23" s="774"/>
      <c r="K23" s="774"/>
      <c r="L23" s="774"/>
      <c r="M23" s="774"/>
      <c r="N23" s="774"/>
      <c r="O23" s="775"/>
      <c r="P23" s="771" t="s">
        <v>40</v>
      </c>
      <c r="Q23" s="772"/>
      <c r="R23" s="772"/>
      <c r="S23" s="772"/>
      <c r="T23" s="772"/>
      <c r="U23" s="772"/>
      <c r="V23" s="77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4"/>
      <c r="B24" s="774"/>
      <c r="C24" s="774"/>
      <c r="D24" s="774"/>
      <c r="E24" s="774"/>
      <c r="F24" s="774"/>
      <c r="G24" s="774"/>
      <c r="H24" s="774"/>
      <c r="I24" s="774"/>
      <c r="J24" s="774"/>
      <c r="K24" s="774"/>
      <c r="L24" s="774"/>
      <c r="M24" s="774"/>
      <c r="N24" s="774"/>
      <c r="O24" s="775"/>
      <c r="P24" s="771" t="s">
        <v>40</v>
      </c>
      <c r="Q24" s="772"/>
      <c r="R24" s="772"/>
      <c r="S24" s="772"/>
      <c r="T24" s="772"/>
      <c r="U24" s="772"/>
      <c r="V24" s="77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3" t="s">
        <v>84</v>
      </c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783"/>
      <c r="Y25" s="783"/>
      <c r="Z25" s="783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84">
        <v>4607091383881</v>
      </c>
      <c r="E26" s="784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5" si="0">IFERROR(IF(X26="",0,CEILING((X26/$H26),1)*$H26),"")</f>
        <v>0</v>
      </c>
      <c r="Z26" s="41" t="str">
        <f t="shared" ref="Z26:Z35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5" si="2">IFERROR(X26*I26/H26,"0")</f>
        <v>0</v>
      </c>
      <c r="BN26" s="78">
        <f t="shared" ref="BN26:BN35" si="3">IFERROR(Y26*I26/H26,"0")</f>
        <v>0</v>
      </c>
      <c r="BO26" s="78">
        <f t="shared" ref="BO26:BO35" si="4">IFERROR(1/J26*(X26/H26),"0")</f>
        <v>0</v>
      </c>
      <c r="BP26" s="78">
        <f t="shared" ref="BP26:BP35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84">
        <v>4680115885912</v>
      </c>
      <c r="E27" s="784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84">
        <v>4607091388237</v>
      </c>
      <c r="E28" s="784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84">
        <v>4680115886230</v>
      </c>
      <c r="E29" s="784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24" t="s">
        <v>97</v>
      </c>
      <c r="Q29" s="786"/>
      <c r="R29" s="786"/>
      <c r="S29" s="786"/>
      <c r="T29" s="7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784">
        <v>4680115886278</v>
      </c>
      <c r="E30" s="784"/>
      <c r="F30" s="62">
        <v>0.3</v>
      </c>
      <c r="G30" s="37">
        <v>6</v>
      </c>
      <c r="H30" s="62">
        <v>1.8</v>
      </c>
      <c r="I30" s="62">
        <v>2.0659999999999998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25" t="s">
        <v>101</v>
      </c>
      <c r="Q30" s="786"/>
      <c r="R30" s="786"/>
      <c r="S30" s="786"/>
      <c r="T30" s="7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4301051783</v>
      </c>
      <c r="D31" s="784">
        <v>4680115881990</v>
      </c>
      <c r="E31" s="784"/>
      <c r="F31" s="62">
        <v>0.42</v>
      </c>
      <c r="G31" s="37">
        <v>6</v>
      </c>
      <c r="H31" s="62">
        <v>2.52</v>
      </c>
      <c r="I31" s="62">
        <v>2.786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2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4301051909</v>
      </c>
      <c r="D32" s="784">
        <v>4680115886247</v>
      </c>
      <c r="E32" s="784"/>
      <c r="F32" s="62">
        <v>0.3</v>
      </c>
      <c r="G32" s="37">
        <v>6</v>
      </c>
      <c r="H32" s="62">
        <v>1.8</v>
      </c>
      <c r="I32" s="62">
        <v>2.0659999999999998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27" t="s">
        <v>108</v>
      </c>
      <c r="Q32" s="786"/>
      <c r="R32" s="786"/>
      <c r="S32" s="786"/>
      <c r="T32" s="787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4301051593</v>
      </c>
      <c r="D33" s="784">
        <v>4607091383911</v>
      </c>
      <c r="E33" s="784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2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6"/>
      <c r="R33" s="786"/>
      <c r="S33" s="786"/>
      <c r="T33" s="787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4301051861</v>
      </c>
      <c r="D34" s="784">
        <v>4680115885905</v>
      </c>
      <c r="E34" s="784"/>
      <c r="F34" s="62">
        <v>0.3</v>
      </c>
      <c r="G34" s="37">
        <v>6</v>
      </c>
      <c r="H34" s="62">
        <v>1.8</v>
      </c>
      <c r="I34" s="62">
        <v>3.2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6"/>
      <c r="R34" s="786"/>
      <c r="S34" s="786"/>
      <c r="T34" s="787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115</v>
      </c>
      <c r="B35" s="63" t="s">
        <v>116</v>
      </c>
      <c r="C35" s="36">
        <v>4301051592</v>
      </c>
      <c r="D35" s="784">
        <v>4607091388244</v>
      </c>
      <c r="E35" s="784"/>
      <c r="F35" s="62">
        <v>0.42</v>
      </c>
      <c r="G35" s="37">
        <v>6</v>
      </c>
      <c r="H35" s="62">
        <v>2.52</v>
      </c>
      <c r="I35" s="62">
        <v>2.786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117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x14ac:dyDescent="0.2">
      <c r="A36" s="774"/>
      <c r="B36" s="774"/>
      <c r="C36" s="774"/>
      <c r="D36" s="774"/>
      <c r="E36" s="774"/>
      <c r="F36" s="774"/>
      <c r="G36" s="774"/>
      <c r="H36" s="774"/>
      <c r="I36" s="774"/>
      <c r="J36" s="774"/>
      <c r="K36" s="774"/>
      <c r="L36" s="774"/>
      <c r="M36" s="774"/>
      <c r="N36" s="774"/>
      <c r="O36" s="775"/>
      <c r="P36" s="771" t="s">
        <v>40</v>
      </c>
      <c r="Q36" s="772"/>
      <c r="R36" s="772"/>
      <c r="S36" s="772"/>
      <c r="T36" s="772"/>
      <c r="U36" s="772"/>
      <c r="V36" s="773"/>
      <c r="W36" s="42" t="s">
        <v>39</v>
      </c>
      <c r="X36" s="43">
        <f>IFERROR(X26/H26,"0")+IFERROR(X27/H27,"0")+IFERROR(X28/H28,"0")+IFERROR(X29/H29,"0")+IFERROR(X30/H30,"0")+IFERROR(X31/H31,"0")+IFERROR(X32/H32,"0")+IFERROR(X33/H33,"0")+IFERROR(X34/H34,"0")+IFERROR(X35/H35,"0")</f>
        <v>0</v>
      </c>
      <c r="Y36" s="43">
        <f>IFERROR(Y26/H26,"0")+IFERROR(Y27/H27,"0")+IFERROR(Y28/H28,"0")+IFERROR(Y29/H29,"0")+IFERROR(Y30/H30,"0")+IFERROR(Y31/H31,"0")+IFERROR(Y32/H32,"0")+IFERROR(Y33/H33,"0")+IFERROR(Y34/H34,"0")+IFERROR(Y35/H35,"0")</f>
        <v>0</v>
      </c>
      <c r="Z36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774"/>
      <c r="B37" s="774"/>
      <c r="C37" s="774"/>
      <c r="D37" s="774"/>
      <c r="E37" s="774"/>
      <c r="F37" s="774"/>
      <c r="G37" s="774"/>
      <c r="H37" s="774"/>
      <c r="I37" s="774"/>
      <c r="J37" s="774"/>
      <c r="K37" s="774"/>
      <c r="L37" s="774"/>
      <c r="M37" s="774"/>
      <c r="N37" s="774"/>
      <c r="O37" s="775"/>
      <c r="P37" s="771" t="s">
        <v>40</v>
      </c>
      <c r="Q37" s="772"/>
      <c r="R37" s="772"/>
      <c r="S37" s="772"/>
      <c r="T37" s="772"/>
      <c r="U37" s="772"/>
      <c r="V37" s="773"/>
      <c r="W37" s="42" t="s">
        <v>0</v>
      </c>
      <c r="X37" s="43">
        <f>IFERROR(SUM(X26:X35),"0")</f>
        <v>0</v>
      </c>
      <c r="Y37" s="43">
        <f>IFERROR(SUM(Y26:Y35),"0")</f>
        <v>0</v>
      </c>
      <c r="Z37" s="42"/>
      <c r="AA37" s="67"/>
      <c r="AB37" s="67"/>
      <c r="AC37" s="67"/>
    </row>
    <row r="38" spans="1:68" ht="14.25" customHeight="1" x14ac:dyDescent="0.25">
      <c r="A38" s="783" t="s">
        <v>118</v>
      </c>
      <c r="B38" s="783"/>
      <c r="C38" s="783"/>
      <c r="D38" s="783"/>
      <c r="E38" s="783"/>
      <c r="F38" s="783"/>
      <c r="G38" s="783"/>
      <c r="H38" s="783"/>
      <c r="I38" s="783"/>
      <c r="J38" s="783"/>
      <c r="K38" s="783"/>
      <c r="L38" s="783"/>
      <c r="M38" s="783"/>
      <c r="N38" s="783"/>
      <c r="O38" s="783"/>
      <c r="P38" s="783"/>
      <c r="Q38" s="783"/>
      <c r="R38" s="783"/>
      <c r="S38" s="783"/>
      <c r="T38" s="783"/>
      <c r="U38" s="783"/>
      <c r="V38" s="783"/>
      <c r="W38" s="783"/>
      <c r="X38" s="783"/>
      <c r="Y38" s="783"/>
      <c r="Z38" s="783"/>
      <c r="AA38" s="66"/>
      <c r="AB38" s="66"/>
      <c r="AC38" s="80"/>
    </row>
    <row r="39" spans="1:68" ht="27" customHeight="1" x14ac:dyDescent="0.25">
      <c r="A39" s="63" t="s">
        <v>119</v>
      </c>
      <c r="B39" s="63" t="s">
        <v>120</v>
      </c>
      <c r="C39" s="36">
        <v>4301032013</v>
      </c>
      <c r="D39" s="784">
        <v>4607091388503</v>
      </c>
      <c r="E39" s="784"/>
      <c r="F39" s="62">
        <v>0.05</v>
      </c>
      <c r="G39" s="37">
        <v>12</v>
      </c>
      <c r="H39" s="62">
        <v>0.6</v>
      </c>
      <c r="I39" s="62">
        <v>0.84199999999999997</v>
      </c>
      <c r="J39" s="37">
        <v>156</v>
      </c>
      <c r="K39" s="37" t="s">
        <v>89</v>
      </c>
      <c r="L39" s="37" t="s">
        <v>45</v>
      </c>
      <c r="M39" s="38" t="s">
        <v>123</v>
      </c>
      <c r="N39" s="38"/>
      <c r="O39" s="37">
        <v>120</v>
      </c>
      <c r="P39" s="11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IFERROR(IF(Y39=0,"",ROUNDUP(Y39/H39,0)*0.00753),"")</f>
        <v/>
      </c>
      <c r="AA39" s="68" t="s">
        <v>45</v>
      </c>
      <c r="AB39" s="69" t="s">
        <v>45</v>
      </c>
      <c r="AC39" s="108" t="s">
        <v>121</v>
      </c>
      <c r="AG39" s="78"/>
      <c r="AJ39" s="84" t="s">
        <v>45</v>
      </c>
      <c r="AK39" s="84">
        <v>0</v>
      </c>
      <c r="BB39" s="109" t="s">
        <v>122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74"/>
      <c r="B40" s="774"/>
      <c r="C40" s="774"/>
      <c r="D40" s="774"/>
      <c r="E40" s="774"/>
      <c r="F40" s="774"/>
      <c r="G40" s="774"/>
      <c r="H40" s="774"/>
      <c r="I40" s="774"/>
      <c r="J40" s="774"/>
      <c r="K40" s="774"/>
      <c r="L40" s="774"/>
      <c r="M40" s="774"/>
      <c r="N40" s="774"/>
      <c r="O40" s="775"/>
      <c r="P40" s="771" t="s">
        <v>40</v>
      </c>
      <c r="Q40" s="772"/>
      <c r="R40" s="772"/>
      <c r="S40" s="772"/>
      <c r="T40" s="772"/>
      <c r="U40" s="772"/>
      <c r="V40" s="773"/>
      <c r="W40" s="42" t="s">
        <v>39</v>
      </c>
      <c r="X40" s="43">
        <f>IFERROR(X39/H39,"0")</f>
        <v>0</v>
      </c>
      <c r="Y40" s="43">
        <f>IFERROR(Y39/H39,"0")</f>
        <v>0</v>
      </c>
      <c r="Z40" s="43">
        <f>IFERROR(IF(Z39="",0,Z39),"0")</f>
        <v>0</v>
      </c>
      <c r="AA40" s="67"/>
      <c r="AB40" s="67"/>
      <c r="AC40" s="67"/>
    </row>
    <row r="41" spans="1:68" x14ac:dyDescent="0.2">
      <c r="A41" s="774"/>
      <c r="B41" s="774"/>
      <c r="C41" s="774"/>
      <c r="D41" s="774"/>
      <c r="E41" s="774"/>
      <c r="F41" s="774"/>
      <c r="G41" s="774"/>
      <c r="H41" s="774"/>
      <c r="I41" s="774"/>
      <c r="J41" s="774"/>
      <c r="K41" s="774"/>
      <c r="L41" s="774"/>
      <c r="M41" s="774"/>
      <c r="N41" s="774"/>
      <c r="O41" s="775"/>
      <c r="P41" s="771" t="s">
        <v>40</v>
      </c>
      <c r="Q41" s="772"/>
      <c r="R41" s="772"/>
      <c r="S41" s="772"/>
      <c r="T41" s="772"/>
      <c r="U41" s="772"/>
      <c r="V41" s="773"/>
      <c r="W41" s="42" t="s">
        <v>0</v>
      </c>
      <c r="X41" s="43">
        <f>IFERROR(SUM(X39:X39),"0")</f>
        <v>0</v>
      </c>
      <c r="Y41" s="43">
        <f>IFERROR(SUM(Y39:Y39),"0")</f>
        <v>0</v>
      </c>
      <c r="Z41" s="42"/>
      <c r="AA41" s="67"/>
      <c r="AB41" s="67"/>
      <c r="AC41" s="67"/>
    </row>
    <row r="42" spans="1:68" ht="14.25" customHeight="1" x14ac:dyDescent="0.25">
      <c r="A42" s="783" t="s">
        <v>124</v>
      </c>
      <c r="B42" s="783"/>
      <c r="C42" s="783"/>
      <c r="D42" s="783"/>
      <c r="E42" s="783"/>
      <c r="F42" s="783"/>
      <c r="G42" s="783"/>
      <c r="H42" s="783"/>
      <c r="I42" s="783"/>
      <c r="J42" s="783"/>
      <c r="K42" s="783"/>
      <c r="L42" s="783"/>
      <c r="M42" s="783"/>
      <c r="N42" s="783"/>
      <c r="O42" s="783"/>
      <c r="P42" s="783"/>
      <c r="Q42" s="783"/>
      <c r="R42" s="783"/>
      <c r="S42" s="783"/>
      <c r="T42" s="783"/>
      <c r="U42" s="783"/>
      <c r="V42" s="783"/>
      <c r="W42" s="783"/>
      <c r="X42" s="783"/>
      <c r="Y42" s="783"/>
      <c r="Z42" s="783"/>
      <c r="AA42" s="66"/>
      <c r="AB42" s="66"/>
      <c r="AC42" s="80"/>
    </row>
    <row r="43" spans="1:68" ht="27" customHeight="1" x14ac:dyDescent="0.25">
      <c r="A43" s="63" t="s">
        <v>125</v>
      </c>
      <c r="B43" s="63" t="s">
        <v>126</v>
      </c>
      <c r="C43" s="36">
        <v>4301170002</v>
      </c>
      <c r="D43" s="784">
        <v>4607091389111</v>
      </c>
      <c r="E43" s="784"/>
      <c r="F43" s="62">
        <v>2.5000000000000001E-2</v>
      </c>
      <c r="G43" s="37">
        <v>10</v>
      </c>
      <c r="H43" s="62">
        <v>0.25</v>
      </c>
      <c r="I43" s="62">
        <v>0.49199999999999999</v>
      </c>
      <c r="J43" s="37">
        <v>156</v>
      </c>
      <c r="K43" s="37" t="s">
        <v>89</v>
      </c>
      <c r="L43" s="37" t="s">
        <v>45</v>
      </c>
      <c r="M43" s="38" t="s">
        <v>123</v>
      </c>
      <c r="N43" s="38"/>
      <c r="O43" s="37">
        <v>120</v>
      </c>
      <c r="P43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IFERROR(IF(Y43=0,"",ROUNDUP(Y43/H43,0)*0.00753),"")</f>
        <v/>
      </c>
      <c r="AA43" s="68" t="s">
        <v>45</v>
      </c>
      <c r="AB43" s="69" t="s">
        <v>45</v>
      </c>
      <c r="AC43" s="110" t="s">
        <v>121</v>
      </c>
      <c r="AG43" s="78"/>
      <c r="AJ43" s="84" t="s">
        <v>45</v>
      </c>
      <c r="AK43" s="84">
        <v>0</v>
      </c>
      <c r="BB43" s="111" t="s">
        <v>122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74"/>
      <c r="B44" s="774"/>
      <c r="C44" s="774"/>
      <c r="D44" s="774"/>
      <c r="E44" s="774"/>
      <c r="F44" s="774"/>
      <c r="G44" s="774"/>
      <c r="H44" s="774"/>
      <c r="I44" s="774"/>
      <c r="J44" s="774"/>
      <c r="K44" s="774"/>
      <c r="L44" s="774"/>
      <c r="M44" s="774"/>
      <c r="N44" s="774"/>
      <c r="O44" s="775"/>
      <c r="P44" s="771" t="s">
        <v>40</v>
      </c>
      <c r="Q44" s="772"/>
      <c r="R44" s="772"/>
      <c r="S44" s="772"/>
      <c r="T44" s="772"/>
      <c r="U44" s="772"/>
      <c r="V44" s="773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74"/>
      <c r="B45" s="774"/>
      <c r="C45" s="774"/>
      <c r="D45" s="774"/>
      <c r="E45" s="774"/>
      <c r="F45" s="774"/>
      <c r="G45" s="774"/>
      <c r="H45" s="774"/>
      <c r="I45" s="774"/>
      <c r="J45" s="774"/>
      <c r="K45" s="774"/>
      <c r="L45" s="774"/>
      <c r="M45" s="774"/>
      <c r="N45" s="774"/>
      <c r="O45" s="775"/>
      <c r="P45" s="771" t="s">
        <v>40</v>
      </c>
      <c r="Q45" s="772"/>
      <c r="R45" s="772"/>
      <c r="S45" s="772"/>
      <c r="T45" s="772"/>
      <c r="U45" s="772"/>
      <c r="V45" s="773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27.75" customHeight="1" x14ac:dyDescent="0.2">
      <c r="A46" s="816" t="s">
        <v>127</v>
      </c>
      <c r="B46" s="816"/>
      <c r="C46" s="816"/>
      <c r="D46" s="816"/>
      <c r="E46" s="816"/>
      <c r="F46" s="816"/>
      <c r="G46" s="816"/>
      <c r="H46" s="816"/>
      <c r="I46" s="816"/>
      <c r="J46" s="816"/>
      <c r="K46" s="816"/>
      <c r="L46" s="816"/>
      <c r="M46" s="816"/>
      <c r="N46" s="816"/>
      <c r="O46" s="816"/>
      <c r="P46" s="816"/>
      <c r="Q46" s="816"/>
      <c r="R46" s="816"/>
      <c r="S46" s="816"/>
      <c r="T46" s="816"/>
      <c r="U46" s="816"/>
      <c r="V46" s="816"/>
      <c r="W46" s="816"/>
      <c r="X46" s="816"/>
      <c r="Y46" s="816"/>
      <c r="Z46" s="816"/>
      <c r="AA46" s="54"/>
      <c r="AB46" s="54"/>
      <c r="AC46" s="54"/>
    </row>
    <row r="47" spans="1:68" ht="16.5" customHeight="1" x14ac:dyDescent="0.25">
      <c r="A47" s="794" t="s">
        <v>128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65"/>
      <c r="AB47" s="65"/>
      <c r="AC47" s="79"/>
    </row>
    <row r="48" spans="1:68" ht="14.25" customHeight="1" x14ac:dyDescent="0.25">
      <c r="A48" s="783" t="s">
        <v>129</v>
      </c>
      <c r="B48" s="783"/>
      <c r="C48" s="783"/>
      <c r="D48" s="783"/>
      <c r="E48" s="783"/>
      <c r="F48" s="783"/>
      <c r="G48" s="783"/>
      <c r="H48" s="783"/>
      <c r="I48" s="783"/>
      <c r="J48" s="783"/>
      <c r="K48" s="783"/>
      <c r="L48" s="783"/>
      <c r="M48" s="783"/>
      <c r="N48" s="783"/>
      <c r="O48" s="783"/>
      <c r="P48" s="783"/>
      <c r="Q48" s="783"/>
      <c r="R48" s="783"/>
      <c r="S48" s="783"/>
      <c r="T48" s="783"/>
      <c r="U48" s="783"/>
      <c r="V48" s="783"/>
      <c r="W48" s="783"/>
      <c r="X48" s="783"/>
      <c r="Y48" s="783"/>
      <c r="Z48" s="783"/>
      <c r="AA48" s="66"/>
      <c r="AB48" s="66"/>
      <c r="AC48" s="80"/>
    </row>
    <row r="49" spans="1:68" ht="16.5" customHeight="1" x14ac:dyDescent="0.25">
      <c r="A49" s="63" t="s">
        <v>130</v>
      </c>
      <c r="B49" s="63" t="s">
        <v>131</v>
      </c>
      <c r="C49" s="36">
        <v>4301011540</v>
      </c>
      <c r="D49" s="784">
        <v>4607091385670</v>
      </c>
      <c r="E49" s="784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133</v>
      </c>
      <c r="L49" s="37" t="s">
        <v>45</v>
      </c>
      <c r="M49" s="38" t="s">
        <v>88</v>
      </c>
      <c r="N49" s="38"/>
      <c r="O49" s="37">
        <v>50</v>
      </c>
      <c r="P49" s="11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6"/>
      <c r="R49" s="786"/>
      <c r="S49" s="786"/>
      <c r="T49" s="78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16.5" customHeight="1" x14ac:dyDescent="0.25">
      <c r="A50" s="63" t="s">
        <v>130</v>
      </c>
      <c r="B50" s="63" t="s">
        <v>134</v>
      </c>
      <c r="C50" s="36">
        <v>4301011380</v>
      </c>
      <c r="D50" s="784">
        <v>4607091385670</v>
      </c>
      <c r="E50" s="784"/>
      <c r="F50" s="62">
        <v>1.35</v>
      </c>
      <c r="G50" s="37">
        <v>8</v>
      </c>
      <c r="H50" s="62">
        <v>10.8</v>
      </c>
      <c r="I50" s="62">
        <v>11.28</v>
      </c>
      <c r="J50" s="37">
        <v>56</v>
      </c>
      <c r="K50" s="37" t="s">
        <v>133</v>
      </c>
      <c r="L50" s="37" t="s">
        <v>45</v>
      </c>
      <c r="M50" s="38" t="s">
        <v>136</v>
      </c>
      <c r="N50" s="38"/>
      <c r="O50" s="37">
        <v>50</v>
      </c>
      <c r="P50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6"/>
      <c r="R50" s="786"/>
      <c r="S50" s="786"/>
      <c r="T50" s="78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135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16.5" customHeight="1" x14ac:dyDescent="0.25">
      <c r="A51" s="63" t="s">
        <v>137</v>
      </c>
      <c r="B51" s="63" t="s">
        <v>138</v>
      </c>
      <c r="C51" s="36">
        <v>4301011625</v>
      </c>
      <c r="D51" s="784">
        <v>4680115883956</v>
      </c>
      <c r="E51" s="784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133</v>
      </c>
      <c r="L51" s="37" t="s">
        <v>45</v>
      </c>
      <c r="M51" s="38" t="s">
        <v>136</v>
      </c>
      <c r="N51" s="38"/>
      <c r="O51" s="37">
        <v>50</v>
      </c>
      <c r="P51" s="111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139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4301011565</v>
      </c>
      <c r="D52" s="784">
        <v>4680115882539</v>
      </c>
      <c r="E52" s="784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 t="s">
        <v>45</v>
      </c>
      <c r="M52" s="38" t="s">
        <v>88</v>
      </c>
      <c r="N52" s="38"/>
      <c r="O52" s="37">
        <v>50</v>
      </c>
      <c r="P52" s="11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6"/>
      <c r="R52" s="786"/>
      <c r="S52" s="786"/>
      <c r="T52" s="7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135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4301011382</v>
      </c>
      <c r="D53" s="784">
        <v>4607091385687</v>
      </c>
      <c r="E53" s="784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89</v>
      </c>
      <c r="L53" s="37" t="s">
        <v>144</v>
      </c>
      <c r="M53" s="38" t="s">
        <v>88</v>
      </c>
      <c r="N53" s="38"/>
      <c r="O53" s="37">
        <v>50</v>
      </c>
      <c r="P53" s="11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6"/>
      <c r="R53" s="786"/>
      <c r="S53" s="786"/>
      <c r="T53" s="78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135</v>
      </c>
      <c r="AG53" s="78"/>
      <c r="AJ53" s="84" t="s">
        <v>145</v>
      </c>
      <c r="AK53" s="84">
        <v>528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4301011624</v>
      </c>
      <c r="D54" s="784">
        <v>4680115883949</v>
      </c>
      <c r="E54" s="784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89</v>
      </c>
      <c r="L54" s="37" t="s">
        <v>45</v>
      </c>
      <c r="M54" s="38" t="s">
        <v>136</v>
      </c>
      <c r="N54" s="38"/>
      <c r="O54" s="37">
        <v>50</v>
      </c>
      <c r="P54" s="111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139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74"/>
      <c r="B55" s="774"/>
      <c r="C55" s="774"/>
      <c r="D55" s="774"/>
      <c r="E55" s="774"/>
      <c r="F55" s="774"/>
      <c r="G55" s="774"/>
      <c r="H55" s="774"/>
      <c r="I55" s="774"/>
      <c r="J55" s="774"/>
      <c r="K55" s="774"/>
      <c r="L55" s="774"/>
      <c r="M55" s="774"/>
      <c r="N55" s="774"/>
      <c r="O55" s="775"/>
      <c r="P55" s="771" t="s">
        <v>40</v>
      </c>
      <c r="Q55" s="772"/>
      <c r="R55" s="772"/>
      <c r="S55" s="772"/>
      <c r="T55" s="772"/>
      <c r="U55" s="772"/>
      <c r="V55" s="773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74"/>
      <c r="B56" s="774"/>
      <c r="C56" s="774"/>
      <c r="D56" s="774"/>
      <c r="E56" s="774"/>
      <c r="F56" s="774"/>
      <c r="G56" s="774"/>
      <c r="H56" s="774"/>
      <c r="I56" s="774"/>
      <c r="J56" s="774"/>
      <c r="K56" s="774"/>
      <c r="L56" s="774"/>
      <c r="M56" s="774"/>
      <c r="N56" s="774"/>
      <c r="O56" s="775"/>
      <c r="P56" s="771" t="s">
        <v>40</v>
      </c>
      <c r="Q56" s="772"/>
      <c r="R56" s="772"/>
      <c r="S56" s="772"/>
      <c r="T56" s="772"/>
      <c r="U56" s="772"/>
      <c r="V56" s="773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83" t="s">
        <v>84</v>
      </c>
      <c r="B57" s="783"/>
      <c r="C57" s="783"/>
      <c r="D57" s="783"/>
      <c r="E57" s="783"/>
      <c r="F57" s="783"/>
      <c r="G57" s="783"/>
      <c r="H57" s="783"/>
      <c r="I57" s="783"/>
      <c r="J57" s="783"/>
      <c r="K57" s="783"/>
      <c r="L57" s="783"/>
      <c r="M57" s="783"/>
      <c r="N57" s="783"/>
      <c r="O57" s="783"/>
      <c r="P57" s="783"/>
      <c r="Q57" s="783"/>
      <c r="R57" s="783"/>
      <c r="S57" s="783"/>
      <c r="T57" s="783"/>
      <c r="U57" s="783"/>
      <c r="V57" s="783"/>
      <c r="W57" s="783"/>
      <c r="X57" s="783"/>
      <c r="Y57" s="783"/>
      <c r="Z57" s="783"/>
      <c r="AA57" s="66"/>
      <c r="AB57" s="66"/>
      <c r="AC57" s="80"/>
    </row>
    <row r="58" spans="1:68" ht="27" customHeight="1" x14ac:dyDescent="0.25">
      <c r="A58" s="63" t="s">
        <v>148</v>
      </c>
      <c r="B58" s="63" t="s">
        <v>149</v>
      </c>
      <c r="C58" s="36">
        <v>4301051842</v>
      </c>
      <c r="D58" s="784">
        <v>4680115885233</v>
      </c>
      <c r="E58" s="784"/>
      <c r="F58" s="62">
        <v>0.2</v>
      </c>
      <c r="G58" s="37">
        <v>6</v>
      </c>
      <c r="H58" s="62">
        <v>1.2</v>
      </c>
      <c r="I58" s="62">
        <v>1.3</v>
      </c>
      <c r="J58" s="37">
        <v>234</v>
      </c>
      <c r="K58" s="37" t="s">
        <v>83</v>
      </c>
      <c r="L58" s="37" t="s">
        <v>45</v>
      </c>
      <c r="M58" s="38" t="s">
        <v>88</v>
      </c>
      <c r="N58" s="38"/>
      <c r="O58" s="37">
        <v>40</v>
      </c>
      <c r="P58" s="11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IFERROR(IF(Y58=0,"",ROUNDUP(Y58/H58,0)*0.00502),"")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151</v>
      </c>
      <c r="B59" s="63" t="s">
        <v>152</v>
      </c>
      <c r="C59" s="36">
        <v>4301051820</v>
      </c>
      <c r="D59" s="784">
        <v>4680115884915</v>
      </c>
      <c r="E59" s="784"/>
      <c r="F59" s="62">
        <v>0.3</v>
      </c>
      <c r="G59" s="37">
        <v>6</v>
      </c>
      <c r="H59" s="62">
        <v>1.8</v>
      </c>
      <c r="I59" s="62">
        <v>2</v>
      </c>
      <c r="J59" s="37">
        <v>156</v>
      </c>
      <c r="K59" s="37" t="s">
        <v>89</v>
      </c>
      <c r="L59" s="37" t="s">
        <v>45</v>
      </c>
      <c r="M59" s="38" t="s">
        <v>88</v>
      </c>
      <c r="N59" s="38"/>
      <c r="O59" s="37">
        <v>40</v>
      </c>
      <c r="P59" s="11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IFERROR(IF(Y59=0,"",ROUNDUP(Y59/H59,0)*0.00753),"")</f>
        <v/>
      </c>
      <c r="AA59" s="68" t="s">
        <v>45</v>
      </c>
      <c r="AB59" s="69" t="s">
        <v>45</v>
      </c>
      <c r="AC59" s="126" t="s">
        <v>153</v>
      </c>
      <c r="AG59" s="78"/>
      <c r="AJ59" s="84" t="s">
        <v>45</v>
      </c>
      <c r="AK59" s="84">
        <v>0</v>
      </c>
      <c r="BB59" s="127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x14ac:dyDescent="0.2">
      <c r="A60" s="774"/>
      <c r="B60" s="774"/>
      <c r="C60" s="774"/>
      <c r="D60" s="774"/>
      <c r="E60" s="774"/>
      <c r="F60" s="774"/>
      <c r="G60" s="774"/>
      <c r="H60" s="774"/>
      <c r="I60" s="774"/>
      <c r="J60" s="774"/>
      <c r="K60" s="774"/>
      <c r="L60" s="774"/>
      <c r="M60" s="774"/>
      <c r="N60" s="774"/>
      <c r="O60" s="775"/>
      <c r="P60" s="771" t="s">
        <v>40</v>
      </c>
      <c r="Q60" s="772"/>
      <c r="R60" s="772"/>
      <c r="S60" s="772"/>
      <c r="T60" s="772"/>
      <c r="U60" s="772"/>
      <c r="V60" s="773"/>
      <c r="W60" s="42" t="s">
        <v>39</v>
      </c>
      <c r="X60" s="43">
        <f>IFERROR(X58/H58,"0")+IFERROR(X59/H59,"0")</f>
        <v>0</v>
      </c>
      <c r="Y60" s="43">
        <f>IFERROR(Y58/H58,"0")+IFERROR(Y59/H59,"0")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774"/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5"/>
      <c r="P61" s="771" t="s">
        <v>40</v>
      </c>
      <c r="Q61" s="772"/>
      <c r="R61" s="772"/>
      <c r="S61" s="772"/>
      <c r="T61" s="772"/>
      <c r="U61" s="772"/>
      <c r="V61" s="773"/>
      <c r="W61" s="42" t="s">
        <v>0</v>
      </c>
      <c r="X61" s="43">
        <f>IFERROR(SUM(X58:X59),"0")</f>
        <v>0</v>
      </c>
      <c r="Y61" s="43">
        <f>IFERROR(SUM(Y58:Y59),"0")</f>
        <v>0</v>
      </c>
      <c r="Z61" s="42"/>
      <c r="AA61" s="67"/>
      <c r="AB61" s="67"/>
      <c r="AC61" s="67"/>
    </row>
    <row r="62" spans="1:68" ht="16.5" customHeight="1" x14ac:dyDescent="0.25">
      <c r="A62" s="794" t="s">
        <v>154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65"/>
      <c r="AB62" s="65"/>
      <c r="AC62" s="79"/>
    </row>
    <row r="63" spans="1:68" ht="14.25" customHeight="1" x14ac:dyDescent="0.25">
      <c r="A63" s="783" t="s">
        <v>129</v>
      </c>
      <c r="B63" s="783"/>
      <c r="C63" s="783"/>
      <c r="D63" s="783"/>
      <c r="E63" s="783"/>
      <c r="F63" s="783"/>
      <c r="G63" s="783"/>
      <c r="H63" s="783"/>
      <c r="I63" s="783"/>
      <c r="J63" s="783"/>
      <c r="K63" s="783"/>
      <c r="L63" s="783"/>
      <c r="M63" s="783"/>
      <c r="N63" s="783"/>
      <c r="O63" s="783"/>
      <c r="P63" s="783"/>
      <c r="Q63" s="783"/>
      <c r="R63" s="783"/>
      <c r="S63" s="783"/>
      <c r="T63" s="783"/>
      <c r="U63" s="783"/>
      <c r="V63" s="783"/>
      <c r="W63" s="783"/>
      <c r="X63" s="783"/>
      <c r="Y63" s="783"/>
      <c r="Z63" s="783"/>
      <c r="AA63" s="66"/>
      <c r="AB63" s="66"/>
      <c r="AC63" s="80"/>
    </row>
    <row r="64" spans="1:68" ht="27" customHeight="1" x14ac:dyDescent="0.25">
      <c r="A64" s="63" t="s">
        <v>155</v>
      </c>
      <c r="B64" s="63" t="s">
        <v>156</v>
      </c>
      <c r="C64" s="36">
        <v>4301012030</v>
      </c>
      <c r="D64" s="784">
        <v>4680115885882</v>
      </c>
      <c r="E64" s="784"/>
      <c r="F64" s="62">
        <v>1.4</v>
      </c>
      <c r="G64" s="37">
        <v>8</v>
      </c>
      <c r="H64" s="62">
        <v>11.2</v>
      </c>
      <c r="I64" s="62">
        <v>11.68</v>
      </c>
      <c r="J64" s="37">
        <v>56</v>
      </c>
      <c r="K64" s="37" t="s">
        <v>133</v>
      </c>
      <c r="L64" s="37" t="s">
        <v>45</v>
      </c>
      <c r="M64" s="38" t="s">
        <v>88</v>
      </c>
      <c r="N64" s="38"/>
      <c r="O64" s="37">
        <v>50</v>
      </c>
      <c r="P64" s="11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ref="Y64:Y72" si="11">IFERROR(IF(X64="",0,CEILING((X64/$H64),1)*$H64),"")</f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 t="shared" ref="BM64:BM72" si="12">IFERROR(X64*I64/H64,"0")</f>
        <v>0</v>
      </c>
      <c r="BN64" s="78">
        <f t="shared" ref="BN64:BN72" si="13">IFERROR(Y64*I64/H64,"0")</f>
        <v>0</v>
      </c>
      <c r="BO64" s="78">
        <f t="shared" ref="BO64:BO72" si="14">IFERROR(1/J64*(X64/H64),"0")</f>
        <v>0</v>
      </c>
      <c r="BP64" s="78">
        <f t="shared" ref="BP64:BP72" si="15">IFERROR(1/J64*(Y64/H64),"0")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4301011816</v>
      </c>
      <c r="D65" s="784">
        <v>4680115881426</v>
      </c>
      <c r="E65" s="784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133</v>
      </c>
      <c r="L65" s="37" t="s">
        <v>144</v>
      </c>
      <c r="M65" s="38" t="s">
        <v>136</v>
      </c>
      <c r="N65" s="38"/>
      <c r="O65" s="37">
        <v>50</v>
      </c>
      <c r="P65" s="11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145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161</v>
      </c>
      <c r="C66" s="36">
        <v>4301011948</v>
      </c>
      <c r="D66" s="784">
        <v>4680115881426</v>
      </c>
      <c r="E66" s="784"/>
      <c r="F66" s="62">
        <v>1.35</v>
      </c>
      <c r="G66" s="37">
        <v>8</v>
      </c>
      <c r="H66" s="62">
        <v>10.8</v>
      </c>
      <c r="I66" s="62">
        <v>11.28</v>
      </c>
      <c r="J66" s="37">
        <v>48</v>
      </c>
      <c r="K66" s="37" t="s">
        <v>133</v>
      </c>
      <c r="L66" s="37" t="s">
        <v>45</v>
      </c>
      <c r="M66" s="38" t="s">
        <v>163</v>
      </c>
      <c r="N66" s="38"/>
      <c r="O66" s="37">
        <v>55</v>
      </c>
      <c r="P66" s="111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IFERROR(IF(Y66=0,"",ROUNDUP(Y66/H66,0)*0.02039),"")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4301011386</v>
      </c>
      <c r="D67" s="784">
        <v>4680115880283</v>
      </c>
      <c r="E67" s="784"/>
      <c r="F67" s="62">
        <v>0.6</v>
      </c>
      <c r="G67" s="37">
        <v>8</v>
      </c>
      <c r="H67" s="62">
        <v>4.8</v>
      </c>
      <c r="I67" s="62">
        <v>5.01</v>
      </c>
      <c r="J67" s="37">
        <v>132</v>
      </c>
      <c r="K67" s="37" t="s">
        <v>89</v>
      </c>
      <c r="L67" s="37" t="s">
        <v>45</v>
      </c>
      <c r="M67" s="38" t="s">
        <v>136</v>
      </c>
      <c r="N67" s="38"/>
      <c r="O67" s="37">
        <v>45</v>
      </c>
      <c r="P67" s="111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167</v>
      </c>
      <c r="B68" s="63" t="s">
        <v>168</v>
      </c>
      <c r="C68" s="36">
        <v>4301011432</v>
      </c>
      <c r="D68" s="784">
        <v>4680115882720</v>
      </c>
      <c r="E68" s="784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89</v>
      </c>
      <c r="L68" s="37" t="s">
        <v>45</v>
      </c>
      <c r="M68" s="38" t="s">
        <v>136</v>
      </c>
      <c r="N68" s="38"/>
      <c r="O68" s="37">
        <v>90</v>
      </c>
      <c r="P68" s="10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170</v>
      </c>
      <c r="B69" s="63" t="s">
        <v>171</v>
      </c>
      <c r="C69" s="36">
        <v>4301011458</v>
      </c>
      <c r="D69" s="784">
        <v>4680115881525</v>
      </c>
      <c r="E69" s="784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89</v>
      </c>
      <c r="L69" s="37" t="s">
        <v>45</v>
      </c>
      <c r="M69" s="38" t="s">
        <v>136</v>
      </c>
      <c r="N69" s="38"/>
      <c r="O69" s="37">
        <v>50</v>
      </c>
      <c r="P69" s="1100" t="s">
        <v>172</v>
      </c>
      <c r="Q69" s="786"/>
      <c r="R69" s="786"/>
      <c r="S69" s="786"/>
      <c r="T69" s="78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174</v>
      </c>
      <c r="B70" s="63" t="s">
        <v>175</v>
      </c>
      <c r="C70" s="36">
        <v>4301011589</v>
      </c>
      <c r="D70" s="784">
        <v>4680115885899</v>
      </c>
      <c r="E70" s="784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177</v>
      </c>
      <c r="N70" s="38"/>
      <c r="O70" s="37">
        <v>50</v>
      </c>
      <c r="P70" s="11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178</v>
      </c>
      <c r="B71" s="63" t="s">
        <v>179</v>
      </c>
      <c r="C71" s="36">
        <v>4301011192</v>
      </c>
      <c r="D71" s="784">
        <v>4607091382952</v>
      </c>
      <c r="E71" s="784"/>
      <c r="F71" s="62">
        <v>0.5</v>
      </c>
      <c r="G71" s="37">
        <v>6</v>
      </c>
      <c r="H71" s="62">
        <v>3</v>
      </c>
      <c r="I71" s="62">
        <v>3.2</v>
      </c>
      <c r="J71" s="37">
        <v>156</v>
      </c>
      <c r="K71" s="37" t="s">
        <v>89</v>
      </c>
      <c r="L71" s="37" t="s">
        <v>45</v>
      </c>
      <c r="M71" s="38" t="s">
        <v>136</v>
      </c>
      <c r="N71" s="38"/>
      <c r="O71" s="37">
        <v>50</v>
      </c>
      <c r="P71" s="110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6"/>
      <c r="R71" s="786"/>
      <c r="S71" s="786"/>
      <c r="T71" s="78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IFERROR(IF(Y71=0,"",ROUNDUP(Y71/H71,0)*0.00753),"")</f>
        <v/>
      </c>
      <c r="AA71" s="68" t="s">
        <v>45</v>
      </c>
      <c r="AB71" s="69" t="s">
        <v>45</v>
      </c>
      <c r="AC71" s="142" t="s">
        <v>180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181</v>
      </c>
      <c r="B72" s="63" t="s">
        <v>182</v>
      </c>
      <c r="C72" s="36">
        <v>4301011802</v>
      </c>
      <c r="D72" s="784">
        <v>4680115881419</v>
      </c>
      <c r="E72" s="784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144</v>
      </c>
      <c r="M72" s="38" t="s">
        <v>82</v>
      </c>
      <c r="N72" s="38"/>
      <c r="O72" s="37">
        <v>50</v>
      </c>
      <c r="P72" s="11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183</v>
      </c>
      <c r="AG72" s="78"/>
      <c r="AJ72" s="84" t="s">
        <v>145</v>
      </c>
      <c r="AK72" s="84">
        <v>594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x14ac:dyDescent="0.2">
      <c r="A73" s="774"/>
      <c r="B73" s="774"/>
      <c r="C73" s="774"/>
      <c r="D73" s="774"/>
      <c r="E73" s="774"/>
      <c r="F73" s="774"/>
      <c r="G73" s="774"/>
      <c r="H73" s="774"/>
      <c r="I73" s="774"/>
      <c r="J73" s="774"/>
      <c r="K73" s="774"/>
      <c r="L73" s="774"/>
      <c r="M73" s="774"/>
      <c r="N73" s="774"/>
      <c r="O73" s="775"/>
      <c r="P73" s="771" t="s">
        <v>40</v>
      </c>
      <c r="Q73" s="772"/>
      <c r="R73" s="772"/>
      <c r="S73" s="772"/>
      <c r="T73" s="772"/>
      <c r="U73" s="772"/>
      <c r="V73" s="773"/>
      <c r="W73" s="42" t="s">
        <v>39</v>
      </c>
      <c r="X73" s="43">
        <f>IFERROR(X64/H64,"0")+IFERROR(X65/H65,"0")+IFERROR(X66/H66,"0")+IFERROR(X67/H67,"0")+IFERROR(X68/H68,"0")+IFERROR(X69/H69,"0")+IFERROR(X70/H70,"0")+IFERROR(X71/H71,"0")+IFERROR(X72/H72,"0")</f>
        <v>0</v>
      </c>
      <c r="Y73" s="43">
        <f>IFERROR(Y64/H64,"0")+IFERROR(Y65/H65,"0")+IFERROR(Y66/H66,"0")+IFERROR(Y67/H67,"0")+IFERROR(Y68/H68,"0")+IFERROR(Y69/H69,"0")+IFERROR(Y70/H70,"0")+IFERROR(Y71/H71,"0")+IFERROR(Y72/H72,"0")</f>
        <v>0</v>
      </c>
      <c r="Z73" s="4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774"/>
      <c r="B74" s="774"/>
      <c r="C74" s="774"/>
      <c r="D74" s="774"/>
      <c r="E74" s="774"/>
      <c r="F74" s="774"/>
      <c r="G74" s="774"/>
      <c r="H74" s="774"/>
      <c r="I74" s="774"/>
      <c r="J74" s="774"/>
      <c r="K74" s="774"/>
      <c r="L74" s="774"/>
      <c r="M74" s="774"/>
      <c r="N74" s="774"/>
      <c r="O74" s="775"/>
      <c r="P74" s="771" t="s">
        <v>40</v>
      </c>
      <c r="Q74" s="772"/>
      <c r="R74" s="772"/>
      <c r="S74" s="772"/>
      <c r="T74" s="772"/>
      <c r="U74" s="772"/>
      <c r="V74" s="773"/>
      <c r="W74" s="42" t="s">
        <v>0</v>
      </c>
      <c r="X74" s="43">
        <f>IFERROR(SUM(X64:X72),"0")</f>
        <v>0</v>
      </c>
      <c r="Y74" s="43">
        <f>IFERROR(SUM(Y64:Y72),"0")</f>
        <v>0</v>
      </c>
      <c r="Z74" s="42"/>
      <c r="AA74" s="67"/>
      <c r="AB74" s="67"/>
      <c r="AC74" s="67"/>
    </row>
    <row r="75" spans="1:68" ht="14.25" customHeight="1" x14ac:dyDescent="0.25">
      <c r="A75" s="783" t="s">
        <v>184</v>
      </c>
      <c r="B75" s="783"/>
      <c r="C75" s="783"/>
      <c r="D75" s="783"/>
      <c r="E75" s="783"/>
      <c r="F75" s="783"/>
      <c r="G75" s="783"/>
      <c r="H75" s="783"/>
      <c r="I75" s="783"/>
      <c r="J75" s="783"/>
      <c r="K75" s="783"/>
      <c r="L75" s="783"/>
      <c r="M75" s="783"/>
      <c r="N75" s="783"/>
      <c r="O75" s="783"/>
      <c r="P75" s="783"/>
      <c r="Q75" s="783"/>
      <c r="R75" s="783"/>
      <c r="S75" s="783"/>
      <c r="T75" s="783"/>
      <c r="U75" s="783"/>
      <c r="V75" s="783"/>
      <c r="W75" s="783"/>
      <c r="X75" s="783"/>
      <c r="Y75" s="783"/>
      <c r="Z75" s="783"/>
      <c r="AA75" s="66"/>
      <c r="AB75" s="66"/>
      <c r="AC75" s="80"/>
    </row>
    <row r="76" spans="1:68" ht="27" customHeight="1" x14ac:dyDescent="0.25">
      <c r="A76" s="63" t="s">
        <v>185</v>
      </c>
      <c r="B76" s="63" t="s">
        <v>186</v>
      </c>
      <c r="C76" s="36">
        <v>4301020298</v>
      </c>
      <c r="D76" s="784">
        <v>4680115881440</v>
      </c>
      <c r="E76" s="784"/>
      <c r="F76" s="62">
        <v>1.35</v>
      </c>
      <c r="G76" s="37">
        <v>8</v>
      </c>
      <c r="H76" s="62">
        <v>10.8</v>
      </c>
      <c r="I76" s="62">
        <v>11.28</v>
      </c>
      <c r="J76" s="37">
        <v>56</v>
      </c>
      <c r="K76" s="37" t="s">
        <v>133</v>
      </c>
      <c r="L76" s="37" t="s">
        <v>45</v>
      </c>
      <c r="M76" s="38" t="s">
        <v>136</v>
      </c>
      <c r="N76" s="38"/>
      <c r="O76" s="37">
        <v>50</v>
      </c>
      <c r="P76" s="11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IFERROR(IF(Y76=0,"",ROUNDUP(Y76/H76,0)*0.02175),"")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4301020228</v>
      </c>
      <c r="D77" s="784">
        <v>4680115882751</v>
      </c>
      <c r="E77" s="784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89</v>
      </c>
      <c r="L77" s="37" t="s">
        <v>45</v>
      </c>
      <c r="M77" s="38" t="s">
        <v>136</v>
      </c>
      <c r="N77" s="38"/>
      <c r="O77" s="37">
        <v>90</v>
      </c>
      <c r="P77" s="11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48" t="s">
        <v>190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191</v>
      </c>
      <c r="B78" s="63" t="s">
        <v>192</v>
      </c>
      <c r="C78" s="36">
        <v>4301020358</v>
      </c>
      <c r="D78" s="784">
        <v>4680115885950</v>
      </c>
      <c r="E78" s="784"/>
      <c r="F78" s="62">
        <v>0.37</v>
      </c>
      <c r="G78" s="37">
        <v>6</v>
      </c>
      <c r="H78" s="62">
        <v>2.2200000000000002</v>
      </c>
      <c r="I78" s="62">
        <v>2.42</v>
      </c>
      <c r="J78" s="37">
        <v>156</v>
      </c>
      <c r="K78" s="37" t="s">
        <v>89</v>
      </c>
      <c r="L78" s="37" t="s">
        <v>45</v>
      </c>
      <c r="M78" s="38" t="s">
        <v>88</v>
      </c>
      <c r="N78" s="38"/>
      <c r="O78" s="37">
        <v>50</v>
      </c>
      <c r="P78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187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193</v>
      </c>
      <c r="B79" s="63" t="s">
        <v>194</v>
      </c>
      <c r="C79" s="36">
        <v>4301020296</v>
      </c>
      <c r="D79" s="784">
        <v>4680115881433</v>
      </c>
      <c r="E79" s="784"/>
      <c r="F79" s="62">
        <v>0.45</v>
      </c>
      <c r="G79" s="37">
        <v>6</v>
      </c>
      <c r="H79" s="62">
        <v>2.7</v>
      </c>
      <c r="I79" s="62">
        <v>2.88</v>
      </c>
      <c r="J79" s="37">
        <v>182</v>
      </c>
      <c r="K79" s="37" t="s">
        <v>195</v>
      </c>
      <c r="L79" s="37" t="s">
        <v>196</v>
      </c>
      <c r="M79" s="38" t="s">
        <v>136</v>
      </c>
      <c r="N79" s="38"/>
      <c r="O79" s="37">
        <v>50</v>
      </c>
      <c r="P79" s="10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187</v>
      </c>
      <c r="AG79" s="78"/>
      <c r="AJ79" s="84" t="s">
        <v>197</v>
      </c>
      <c r="AK79" s="84">
        <v>37.799999999999997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774"/>
      <c r="B80" s="774"/>
      <c r="C80" s="774"/>
      <c r="D80" s="774"/>
      <c r="E80" s="774"/>
      <c r="F80" s="774"/>
      <c r="G80" s="774"/>
      <c r="H80" s="774"/>
      <c r="I80" s="774"/>
      <c r="J80" s="774"/>
      <c r="K80" s="774"/>
      <c r="L80" s="774"/>
      <c r="M80" s="774"/>
      <c r="N80" s="774"/>
      <c r="O80" s="775"/>
      <c r="P80" s="771" t="s">
        <v>40</v>
      </c>
      <c r="Q80" s="772"/>
      <c r="R80" s="772"/>
      <c r="S80" s="772"/>
      <c r="T80" s="772"/>
      <c r="U80" s="772"/>
      <c r="V80" s="773"/>
      <c r="W80" s="42" t="s">
        <v>39</v>
      </c>
      <c r="X80" s="43">
        <f>IFERROR(X76/H76,"0")+IFERROR(X77/H77,"0")+IFERROR(X78/H78,"0")+IFERROR(X79/H79,"0")</f>
        <v>0</v>
      </c>
      <c r="Y80" s="43">
        <f>IFERROR(Y76/H76,"0")+IFERROR(Y77/H77,"0")+IFERROR(Y78/H78,"0")+IFERROR(Y79/H79,"0")</f>
        <v>0</v>
      </c>
      <c r="Z80" s="43">
        <f>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774"/>
      <c r="B81" s="774"/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  <c r="N81" s="774"/>
      <c r="O81" s="775"/>
      <c r="P81" s="771" t="s">
        <v>40</v>
      </c>
      <c r="Q81" s="772"/>
      <c r="R81" s="772"/>
      <c r="S81" s="772"/>
      <c r="T81" s="772"/>
      <c r="U81" s="772"/>
      <c r="V81" s="773"/>
      <c r="W81" s="42" t="s">
        <v>0</v>
      </c>
      <c r="X81" s="43">
        <f>IFERROR(SUM(X76:X79),"0")</f>
        <v>0</v>
      </c>
      <c r="Y81" s="43">
        <f>IFERROR(SUM(Y76:Y79),"0")</f>
        <v>0</v>
      </c>
      <c r="Z81" s="42"/>
      <c r="AA81" s="67"/>
      <c r="AB81" s="67"/>
      <c r="AC81" s="67"/>
    </row>
    <row r="82" spans="1:68" ht="14.25" customHeight="1" x14ac:dyDescent="0.25">
      <c r="A82" s="783" t="s">
        <v>78</v>
      </c>
      <c r="B82" s="783"/>
      <c r="C82" s="783"/>
      <c r="D82" s="783"/>
      <c r="E82" s="783"/>
      <c r="F82" s="783"/>
      <c r="G82" s="783"/>
      <c r="H82" s="783"/>
      <c r="I82" s="783"/>
      <c r="J82" s="783"/>
      <c r="K82" s="783"/>
      <c r="L82" s="783"/>
      <c r="M82" s="783"/>
      <c r="N82" s="783"/>
      <c r="O82" s="783"/>
      <c r="P82" s="783"/>
      <c r="Q82" s="783"/>
      <c r="R82" s="783"/>
      <c r="S82" s="783"/>
      <c r="T82" s="783"/>
      <c r="U82" s="783"/>
      <c r="V82" s="783"/>
      <c r="W82" s="783"/>
      <c r="X82" s="783"/>
      <c r="Y82" s="783"/>
      <c r="Z82" s="783"/>
      <c r="AA82" s="66"/>
      <c r="AB82" s="66"/>
      <c r="AC82" s="80"/>
    </row>
    <row r="83" spans="1:68" ht="16.5" customHeight="1" x14ac:dyDescent="0.25">
      <c r="A83" s="63" t="s">
        <v>198</v>
      </c>
      <c r="B83" s="63" t="s">
        <v>199</v>
      </c>
      <c r="C83" s="36">
        <v>4301031242</v>
      </c>
      <c r="D83" s="784">
        <v>4680115885066</v>
      </c>
      <c r="E83" s="784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10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16">IFERROR(IF(X83="",0,CEILING((X83/$H83),1)*$H83),"")</f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17">IFERROR(X83*I83/H83,"0")</f>
        <v>0</v>
      </c>
      <c r="BN83" s="78">
        <f t="shared" ref="BN83:BN88" si="18">IFERROR(Y83*I83/H83,"0")</f>
        <v>0</v>
      </c>
      <c r="BO83" s="78">
        <f t="shared" ref="BO83:BO88" si="19">IFERROR(1/J83*(X83/H83),"0")</f>
        <v>0</v>
      </c>
      <c r="BP83" s="78">
        <f t="shared" ref="BP83:BP88" si="20">IFERROR(1/J83*(Y83/H83),"0")</f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4301031240</v>
      </c>
      <c r="D84" s="784">
        <v>4680115885042</v>
      </c>
      <c r="E84" s="784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10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16.5" customHeight="1" x14ac:dyDescent="0.25">
      <c r="A85" s="63" t="s">
        <v>204</v>
      </c>
      <c r="B85" s="63" t="s">
        <v>205</v>
      </c>
      <c r="C85" s="36">
        <v>4301031315</v>
      </c>
      <c r="D85" s="784">
        <v>4680115885080</v>
      </c>
      <c r="E85" s="784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10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207</v>
      </c>
      <c r="B86" s="63" t="s">
        <v>208</v>
      </c>
      <c r="C86" s="36">
        <v>4301031243</v>
      </c>
      <c r="D86" s="784">
        <v>4680115885073</v>
      </c>
      <c r="E86" s="784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0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209</v>
      </c>
      <c r="B87" s="63" t="s">
        <v>210</v>
      </c>
      <c r="C87" s="36">
        <v>4301031241</v>
      </c>
      <c r="D87" s="784">
        <v>4680115885059</v>
      </c>
      <c r="E87" s="784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211</v>
      </c>
      <c r="B88" s="63" t="s">
        <v>212</v>
      </c>
      <c r="C88" s="36">
        <v>4301031316</v>
      </c>
      <c r="D88" s="784">
        <v>4680115885097</v>
      </c>
      <c r="E88" s="784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0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206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x14ac:dyDescent="0.2">
      <c r="A89" s="774"/>
      <c r="B89" s="774"/>
      <c r="C89" s="774"/>
      <c r="D89" s="774"/>
      <c r="E89" s="774"/>
      <c r="F89" s="774"/>
      <c r="G89" s="774"/>
      <c r="H89" s="774"/>
      <c r="I89" s="774"/>
      <c r="J89" s="774"/>
      <c r="K89" s="774"/>
      <c r="L89" s="774"/>
      <c r="M89" s="774"/>
      <c r="N89" s="774"/>
      <c r="O89" s="775"/>
      <c r="P89" s="771" t="s">
        <v>40</v>
      </c>
      <c r="Q89" s="772"/>
      <c r="R89" s="772"/>
      <c r="S89" s="772"/>
      <c r="T89" s="772"/>
      <c r="U89" s="772"/>
      <c r="V89" s="773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74"/>
      <c r="B90" s="774"/>
      <c r="C90" s="774"/>
      <c r="D90" s="774"/>
      <c r="E90" s="774"/>
      <c r="F90" s="774"/>
      <c r="G90" s="774"/>
      <c r="H90" s="774"/>
      <c r="I90" s="774"/>
      <c r="J90" s="774"/>
      <c r="K90" s="774"/>
      <c r="L90" s="774"/>
      <c r="M90" s="774"/>
      <c r="N90" s="774"/>
      <c r="O90" s="775"/>
      <c r="P90" s="771" t="s">
        <v>40</v>
      </c>
      <c r="Q90" s="772"/>
      <c r="R90" s="772"/>
      <c r="S90" s="772"/>
      <c r="T90" s="772"/>
      <c r="U90" s="772"/>
      <c r="V90" s="773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783" t="s">
        <v>84</v>
      </c>
      <c r="B91" s="783"/>
      <c r="C91" s="783"/>
      <c r="D91" s="783"/>
      <c r="E91" s="783"/>
      <c r="F91" s="783"/>
      <c r="G91" s="783"/>
      <c r="H91" s="783"/>
      <c r="I91" s="783"/>
      <c r="J91" s="783"/>
      <c r="K91" s="783"/>
      <c r="L91" s="783"/>
      <c r="M91" s="783"/>
      <c r="N91" s="783"/>
      <c r="O91" s="783"/>
      <c r="P91" s="783"/>
      <c r="Q91" s="783"/>
      <c r="R91" s="783"/>
      <c r="S91" s="783"/>
      <c r="T91" s="783"/>
      <c r="U91" s="783"/>
      <c r="V91" s="783"/>
      <c r="W91" s="783"/>
      <c r="X91" s="783"/>
      <c r="Y91" s="783"/>
      <c r="Z91" s="783"/>
      <c r="AA91" s="66"/>
      <c r="AB91" s="66"/>
      <c r="AC91" s="80"/>
    </row>
    <row r="92" spans="1:68" ht="27" customHeight="1" x14ac:dyDescent="0.25">
      <c r="A92" s="63" t="s">
        <v>213</v>
      </c>
      <c r="B92" s="63" t="s">
        <v>214</v>
      </c>
      <c r="C92" s="36">
        <v>4301051823</v>
      </c>
      <c r="D92" s="784">
        <v>4680115881891</v>
      </c>
      <c r="E92" s="784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133</v>
      </c>
      <c r="L92" s="37" t="s">
        <v>45</v>
      </c>
      <c r="M92" s="38" t="s">
        <v>82</v>
      </c>
      <c r="N92" s="38"/>
      <c r="O92" s="37">
        <v>40</v>
      </c>
      <c r="P92" s="10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7" si="21">IFERROR(IF(X92="",0,CEILING((X92/$H92),1)*$H92),"")</f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215</v>
      </c>
      <c r="AG92" s="78"/>
      <c r="AJ92" s="84" t="s">
        <v>45</v>
      </c>
      <c r="AK92" s="84">
        <v>0</v>
      </c>
      <c r="BB92" s="167" t="s">
        <v>66</v>
      </c>
      <c r="BM92" s="78">
        <f t="shared" ref="BM92:BM97" si="22">IFERROR(X92*I92/H92,"0")</f>
        <v>0</v>
      </c>
      <c r="BN92" s="78">
        <f t="shared" ref="BN92:BN97" si="23">IFERROR(Y92*I92/H92,"0")</f>
        <v>0</v>
      </c>
      <c r="BO92" s="78">
        <f t="shared" ref="BO92:BO97" si="24">IFERROR(1/J92*(X92/H92),"0")</f>
        <v>0</v>
      </c>
      <c r="BP92" s="78">
        <f t="shared" ref="BP92:BP97" si="25">IFERROR(1/J92*(Y92/H92),"0")</f>
        <v>0</v>
      </c>
    </row>
    <row r="93" spans="1:68" ht="37.5" customHeight="1" x14ac:dyDescent="0.25">
      <c r="A93" s="63" t="s">
        <v>216</v>
      </c>
      <c r="B93" s="63" t="s">
        <v>217</v>
      </c>
      <c r="C93" s="36">
        <v>4301051846</v>
      </c>
      <c r="D93" s="784">
        <v>4680115885769</v>
      </c>
      <c r="E93" s="784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133</v>
      </c>
      <c r="L93" s="37" t="s">
        <v>45</v>
      </c>
      <c r="M93" s="38" t="s">
        <v>88</v>
      </c>
      <c r="N93" s="38"/>
      <c r="O93" s="37">
        <v>45</v>
      </c>
      <c r="P93" s="10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218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219</v>
      </c>
      <c r="B94" s="63" t="s">
        <v>220</v>
      </c>
      <c r="C94" s="36">
        <v>4301051822</v>
      </c>
      <c r="D94" s="784">
        <v>4680115884410</v>
      </c>
      <c r="E94" s="784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133</v>
      </c>
      <c r="L94" s="37" t="s">
        <v>45</v>
      </c>
      <c r="M94" s="38" t="s">
        <v>82</v>
      </c>
      <c r="N94" s="38"/>
      <c r="O94" s="37">
        <v>40</v>
      </c>
      <c r="P94" s="10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222</v>
      </c>
      <c r="B95" s="63" t="s">
        <v>223</v>
      </c>
      <c r="C95" s="36">
        <v>4301051844</v>
      </c>
      <c r="D95" s="784">
        <v>4680115885929</v>
      </c>
      <c r="E95" s="784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195</v>
      </c>
      <c r="L95" s="37" t="s">
        <v>45</v>
      </c>
      <c r="M95" s="38" t="s">
        <v>88</v>
      </c>
      <c r="N95" s="38"/>
      <c r="O95" s="37">
        <v>45</v>
      </c>
      <c r="P95" s="10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4301051827</v>
      </c>
      <c r="D96" s="784">
        <v>4680115884403</v>
      </c>
      <c r="E96" s="784"/>
      <c r="F96" s="62">
        <v>0.3</v>
      </c>
      <c r="G96" s="37">
        <v>6</v>
      </c>
      <c r="H96" s="62">
        <v>1.8</v>
      </c>
      <c r="I96" s="62">
        <v>2</v>
      </c>
      <c r="J96" s="37">
        <v>156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221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27" customHeight="1" x14ac:dyDescent="0.25">
      <c r="A97" s="63" t="s">
        <v>226</v>
      </c>
      <c r="B97" s="63" t="s">
        <v>227</v>
      </c>
      <c r="C97" s="36">
        <v>4301051837</v>
      </c>
      <c r="D97" s="784">
        <v>4680115884311</v>
      </c>
      <c r="E97" s="784"/>
      <c r="F97" s="62">
        <v>0.3</v>
      </c>
      <c r="G97" s="37">
        <v>6</v>
      </c>
      <c r="H97" s="62">
        <v>1.8</v>
      </c>
      <c r="I97" s="62">
        <v>2.0459999999999998</v>
      </c>
      <c r="J97" s="37">
        <v>182</v>
      </c>
      <c r="K97" s="37" t="s">
        <v>195</v>
      </c>
      <c r="L97" s="37" t="s">
        <v>45</v>
      </c>
      <c r="M97" s="38" t="s">
        <v>88</v>
      </c>
      <c r="N97" s="38"/>
      <c r="O97" s="37">
        <v>40</v>
      </c>
      <c r="P97" s="10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76" t="s">
        <v>215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x14ac:dyDescent="0.2">
      <c r="A98" s="774"/>
      <c r="B98" s="774"/>
      <c r="C98" s="774"/>
      <c r="D98" s="774"/>
      <c r="E98" s="774"/>
      <c r="F98" s="774"/>
      <c r="G98" s="774"/>
      <c r="H98" s="774"/>
      <c r="I98" s="774"/>
      <c r="J98" s="774"/>
      <c r="K98" s="774"/>
      <c r="L98" s="774"/>
      <c r="M98" s="774"/>
      <c r="N98" s="774"/>
      <c r="O98" s="775"/>
      <c r="P98" s="771" t="s">
        <v>40</v>
      </c>
      <c r="Q98" s="772"/>
      <c r="R98" s="772"/>
      <c r="S98" s="772"/>
      <c r="T98" s="772"/>
      <c r="U98" s="772"/>
      <c r="V98" s="773"/>
      <c r="W98" s="42" t="s">
        <v>39</v>
      </c>
      <c r="X98" s="43">
        <f>IFERROR(X92/H92,"0")+IFERROR(X93/H93,"0")+IFERROR(X94/H94,"0")+IFERROR(X95/H95,"0")+IFERROR(X96/H96,"0")+IFERROR(X97/H97,"0")</f>
        <v>0</v>
      </c>
      <c r="Y98" s="43">
        <f>IFERROR(Y92/H92,"0")+IFERROR(Y93/H93,"0")+IFERROR(Y94/H94,"0")+IFERROR(Y95/H95,"0")+IFERROR(Y96/H96,"0")+IFERROR(Y97/H97,"0")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774"/>
      <c r="B99" s="774"/>
      <c r="C99" s="774"/>
      <c r="D99" s="774"/>
      <c r="E99" s="774"/>
      <c r="F99" s="774"/>
      <c r="G99" s="774"/>
      <c r="H99" s="774"/>
      <c r="I99" s="774"/>
      <c r="J99" s="774"/>
      <c r="K99" s="774"/>
      <c r="L99" s="774"/>
      <c r="M99" s="774"/>
      <c r="N99" s="774"/>
      <c r="O99" s="775"/>
      <c r="P99" s="771" t="s">
        <v>40</v>
      </c>
      <c r="Q99" s="772"/>
      <c r="R99" s="772"/>
      <c r="S99" s="772"/>
      <c r="T99" s="772"/>
      <c r="U99" s="772"/>
      <c r="V99" s="773"/>
      <c r="W99" s="42" t="s">
        <v>0</v>
      </c>
      <c r="X99" s="43">
        <f>IFERROR(SUM(X92:X97),"0")</f>
        <v>0</v>
      </c>
      <c r="Y99" s="43">
        <f>IFERROR(SUM(Y92:Y97),"0")</f>
        <v>0</v>
      </c>
      <c r="Z99" s="42"/>
      <c r="AA99" s="67"/>
      <c r="AB99" s="67"/>
      <c r="AC99" s="67"/>
    </row>
    <row r="100" spans="1:68" ht="14.25" customHeight="1" x14ac:dyDescent="0.25">
      <c r="A100" s="783" t="s">
        <v>228</v>
      </c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3"/>
      <c r="P100" s="783"/>
      <c r="Q100" s="783"/>
      <c r="R100" s="783"/>
      <c r="S100" s="783"/>
      <c r="T100" s="783"/>
      <c r="U100" s="783"/>
      <c r="V100" s="783"/>
      <c r="W100" s="783"/>
      <c r="X100" s="783"/>
      <c r="Y100" s="783"/>
      <c r="Z100" s="783"/>
      <c r="AA100" s="66"/>
      <c r="AB100" s="66"/>
      <c r="AC100" s="80"/>
    </row>
    <row r="101" spans="1:68" ht="37.5" customHeight="1" x14ac:dyDescent="0.25">
      <c r="A101" s="63" t="s">
        <v>229</v>
      </c>
      <c r="B101" s="63" t="s">
        <v>230</v>
      </c>
      <c r="C101" s="36">
        <v>4301060366</v>
      </c>
      <c r="D101" s="784">
        <v>4680115881532</v>
      </c>
      <c r="E101" s="784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133</v>
      </c>
      <c r="L101" s="37" t="s">
        <v>45</v>
      </c>
      <c r="M101" s="38" t="s">
        <v>82</v>
      </c>
      <c r="N101" s="38"/>
      <c r="O101" s="37">
        <v>30</v>
      </c>
      <c r="P101" s="10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231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229</v>
      </c>
      <c r="B102" s="63" t="s">
        <v>232</v>
      </c>
      <c r="C102" s="36">
        <v>4301060371</v>
      </c>
      <c r="D102" s="784">
        <v>4680115881532</v>
      </c>
      <c r="E102" s="784"/>
      <c r="F102" s="62">
        <v>1.4</v>
      </c>
      <c r="G102" s="37">
        <v>6</v>
      </c>
      <c r="H102" s="62">
        <v>8.4</v>
      </c>
      <c r="I102" s="62">
        <v>8.9640000000000004</v>
      </c>
      <c r="J102" s="37">
        <v>56</v>
      </c>
      <c r="K102" s="37" t="s">
        <v>133</v>
      </c>
      <c r="L102" s="37" t="s">
        <v>45</v>
      </c>
      <c r="M102" s="38" t="s">
        <v>82</v>
      </c>
      <c r="N102" s="38"/>
      <c r="O102" s="37">
        <v>30</v>
      </c>
      <c r="P102" s="108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IFERROR(IF(Y102=0,"",ROUNDUP(Y102/H102,0)*0.02175),"")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233</v>
      </c>
      <c r="B103" s="63" t="s">
        <v>234</v>
      </c>
      <c r="C103" s="36">
        <v>4301060351</v>
      </c>
      <c r="D103" s="784">
        <v>4680115881464</v>
      </c>
      <c r="E103" s="784"/>
      <c r="F103" s="62">
        <v>0.4</v>
      </c>
      <c r="G103" s="37">
        <v>6</v>
      </c>
      <c r="H103" s="62">
        <v>2.4</v>
      </c>
      <c r="I103" s="62">
        <v>2.61</v>
      </c>
      <c r="J103" s="37">
        <v>132</v>
      </c>
      <c r="K103" s="37" t="s">
        <v>89</v>
      </c>
      <c r="L103" s="37" t="s">
        <v>45</v>
      </c>
      <c r="M103" s="38" t="s">
        <v>88</v>
      </c>
      <c r="N103" s="38"/>
      <c r="O103" s="37">
        <v>30</v>
      </c>
      <c r="P103" s="10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2" t="s">
        <v>235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774"/>
      <c r="B104" s="774"/>
      <c r="C104" s="774"/>
      <c r="D104" s="774"/>
      <c r="E104" s="774"/>
      <c r="F104" s="774"/>
      <c r="G104" s="774"/>
      <c r="H104" s="774"/>
      <c r="I104" s="774"/>
      <c r="J104" s="774"/>
      <c r="K104" s="774"/>
      <c r="L104" s="774"/>
      <c r="M104" s="774"/>
      <c r="N104" s="774"/>
      <c r="O104" s="775"/>
      <c r="P104" s="771" t="s">
        <v>40</v>
      </c>
      <c r="Q104" s="772"/>
      <c r="R104" s="772"/>
      <c r="S104" s="772"/>
      <c r="T104" s="772"/>
      <c r="U104" s="772"/>
      <c r="V104" s="773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774"/>
      <c r="B105" s="774"/>
      <c r="C105" s="774"/>
      <c r="D105" s="774"/>
      <c r="E105" s="774"/>
      <c r="F105" s="774"/>
      <c r="G105" s="774"/>
      <c r="H105" s="774"/>
      <c r="I105" s="774"/>
      <c r="J105" s="774"/>
      <c r="K105" s="774"/>
      <c r="L105" s="774"/>
      <c r="M105" s="774"/>
      <c r="N105" s="774"/>
      <c r="O105" s="775"/>
      <c r="P105" s="771" t="s">
        <v>40</v>
      </c>
      <c r="Q105" s="772"/>
      <c r="R105" s="772"/>
      <c r="S105" s="772"/>
      <c r="T105" s="772"/>
      <c r="U105" s="772"/>
      <c r="V105" s="773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16.5" customHeight="1" x14ac:dyDescent="0.25">
      <c r="A106" s="794" t="s">
        <v>236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65"/>
      <c r="AB106" s="65"/>
      <c r="AC106" s="79"/>
    </row>
    <row r="107" spans="1:68" ht="14.25" customHeight="1" x14ac:dyDescent="0.25">
      <c r="A107" s="783" t="s">
        <v>129</v>
      </c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3"/>
      <c r="P107" s="783"/>
      <c r="Q107" s="783"/>
      <c r="R107" s="783"/>
      <c r="S107" s="783"/>
      <c r="T107" s="783"/>
      <c r="U107" s="783"/>
      <c r="V107" s="783"/>
      <c r="W107" s="783"/>
      <c r="X107" s="783"/>
      <c r="Y107" s="783"/>
      <c r="Z107" s="783"/>
      <c r="AA107" s="66"/>
      <c r="AB107" s="66"/>
      <c r="AC107" s="80"/>
    </row>
    <row r="108" spans="1:68" ht="27" customHeight="1" x14ac:dyDescent="0.25">
      <c r="A108" s="63" t="s">
        <v>237</v>
      </c>
      <c r="B108" s="63" t="s">
        <v>238</v>
      </c>
      <c r="C108" s="36">
        <v>4301011468</v>
      </c>
      <c r="D108" s="784">
        <v>4680115881327</v>
      </c>
      <c r="E108" s="784"/>
      <c r="F108" s="62">
        <v>1.35</v>
      </c>
      <c r="G108" s="37">
        <v>8</v>
      </c>
      <c r="H108" s="62">
        <v>10.8</v>
      </c>
      <c r="I108" s="62">
        <v>11.28</v>
      </c>
      <c r="J108" s="37">
        <v>56</v>
      </c>
      <c r="K108" s="37" t="s">
        <v>133</v>
      </c>
      <c r="L108" s="37" t="s">
        <v>45</v>
      </c>
      <c r="M108" s="38" t="s">
        <v>177</v>
      </c>
      <c r="N108" s="38"/>
      <c r="O108" s="37">
        <v>50</v>
      </c>
      <c r="P108" s="10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IFERROR(IF(Y108=0,"",ROUNDUP(Y108/H108,0)*0.02175),"")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4301011476</v>
      </c>
      <c r="D109" s="784">
        <v>4680115881518</v>
      </c>
      <c r="E109" s="784"/>
      <c r="F109" s="62">
        <v>0.4</v>
      </c>
      <c r="G109" s="37">
        <v>10</v>
      </c>
      <c r="H109" s="62">
        <v>4</v>
      </c>
      <c r="I109" s="62">
        <v>4.21</v>
      </c>
      <c r="J109" s="37">
        <v>132</v>
      </c>
      <c r="K109" s="37" t="s">
        <v>89</v>
      </c>
      <c r="L109" s="37" t="s">
        <v>45</v>
      </c>
      <c r="M109" s="38" t="s">
        <v>88</v>
      </c>
      <c r="N109" s="38"/>
      <c r="O109" s="37">
        <v>50</v>
      </c>
      <c r="P109" s="10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242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243</v>
      </c>
      <c r="B110" s="63" t="s">
        <v>244</v>
      </c>
      <c r="C110" s="36">
        <v>4301011443</v>
      </c>
      <c r="D110" s="784">
        <v>4680115881303</v>
      </c>
      <c r="E110" s="784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144</v>
      </c>
      <c r="M110" s="38" t="s">
        <v>177</v>
      </c>
      <c r="N110" s="38"/>
      <c r="O110" s="37">
        <v>50</v>
      </c>
      <c r="P110" s="10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145</v>
      </c>
      <c r="AK110" s="84">
        <v>594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4"/>
      <c r="B111" s="774"/>
      <c r="C111" s="774"/>
      <c r="D111" s="774"/>
      <c r="E111" s="774"/>
      <c r="F111" s="774"/>
      <c r="G111" s="774"/>
      <c r="H111" s="774"/>
      <c r="I111" s="774"/>
      <c r="J111" s="774"/>
      <c r="K111" s="774"/>
      <c r="L111" s="774"/>
      <c r="M111" s="774"/>
      <c r="N111" s="774"/>
      <c r="O111" s="775"/>
      <c r="P111" s="771" t="s">
        <v>40</v>
      </c>
      <c r="Q111" s="772"/>
      <c r="R111" s="772"/>
      <c r="S111" s="772"/>
      <c r="T111" s="772"/>
      <c r="U111" s="772"/>
      <c r="V111" s="77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4"/>
      <c r="B112" s="774"/>
      <c r="C112" s="774"/>
      <c r="D112" s="774"/>
      <c r="E112" s="774"/>
      <c r="F112" s="774"/>
      <c r="G112" s="774"/>
      <c r="H112" s="774"/>
      <c r="I112" s="774"/>
      <c r="J112" s="774"/>
      <c r="K112" s="774"/>
      <c r="L112" s="774"/>
      <c r="M112" s="774"/>
      <c r="N112" s="774"/>
      <c r="O112" s="775"/>
      <c r="P112" s="771" t="s">
        <v>40</v>
      </c>
      <c r="Q112" s="772"/>
      <c r="R112" s="772"/>
      <c r="S112" s="772"/>
      <c r="T112" s="772"/>
      <c r="U112" s="772"/>
      <c r="V112" s="77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783" t="s">
        <v>84</v>
      </c>
      <c r="B113" s="783"/>
      <c r="C113" s="783"/>
      <c r="D113" s="783"/>
      <c r="E113" s="783"/>
      <c r="F113" s="783"/>
      <c r="G113" s="783"/>
      <c r="H113" s="783"/>
      <c r="I113" s="783"/>
      <c r="J113" s="783"/>
      <c r="K113" s="783"/>
      <c r="L113" s="783"/>
      <c r="M113" s="783"/>
      <c r="N113" s="783"/>
      <c r="O113" s="783"/>
      <c r="P113" s="783"/>
      <c r="Q113" s="783"/>
      <c r="R113" s="783"/>
      <c r="S113" s="783"/>
      <c r="T113" s="783"/>
      <c r="U113" s="783"/>
      <c r="V113" s="783"/>
      <c r="W113" s="783"/>
      <c r="X113" s="783"/>
      <c r="Y113" s="783"/>
      <c r="Z113" s="783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4301051546</v>
      </c>
      <c r="D114" s="784">
        <v>4607091386967</v>
      </c>
      <c r="E114" s="784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133</v>
      </c>
      <c r="L114" s="37" t="s">
        <v>45</v>
      </c>
      <c r="M114" s="38" t="s">
        <v>88</v>
      </c>
      <c r="N114" s="38"/>
      <c r="O114" s="37">
        <v>45</v>
      </c>
      <c r="P114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4301051437</v>
      </c>
      <c r="D115" s="784">
        <v>4607091386967</v>
      </c>
      <c r="E115" s="784"/>
      <c r="F115" s="62">
        <v>1.35</v>
      </c>
      <c r="G115" s="37">
        <v>6</v>
      </c>
      <c r="H115" s="62">
        <v>8.1</v>
      </c>
      <c r="I115" s="62">
        <v>8.6639999999999997</v>
      </c>
      <c r="J115" s="37">
        <v>56</v>
      </c>
      <c r="K115" s="37" t="s">
        <v>133</v>
      </c>
      <c r="L115" s="37" t="s">
        <v>45</v>
      </c>
      <c r="M115" s="38" t="s">
        <v>88</v>
      </c>
      <c r="N115" s="38"/>
      <c r="O115" s="37">
        <v>45</v>
      </c>
      <c r="P115" s="10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6"/>
      <c r="R115" s="786"/>
      <c r="S115" s="786"/>
      <c r="T115" s="787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784">
        <v>4607091385731</v>
      </c>
      <c r="E116" s="784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195</v>
      </c>
      <c r="L116" s="37" t="s">
        <v>144</v>
      </c>
      <c r="M116" s="38" t="s">
        <v>88</v>
      </c>
      <c r="N116" s="38"/>
      <c r="O116" s="37">
        <v>45</v>
      </c>
      <c r="P116" s="107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247</v>
      </c>
      <c r="AG116" s="78"/>
      <c r="AJ116" s="84" t="s">
        <v>145</v>
      </c>
      <c r="AK116" s="84">
        <v>491.4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251</v>
      </c>
      <c r="B117" s="63" t="s">
        <v>252</v>
      </c>
      <c r="C117" s="36">
        <v>4301051438</v>
      </c>
      <c r="D117" s="784">
        <v>4680115880894</v>
      </c>
      <c r="E117" s="784"/>
      <c r="F117" s="62">
        <v>0.33</v>
      </c>
      <c r="G117" s="37">
        <v>6</v>
      </c>
      <c r="H117" s="62">
        <v>1.98</v>
      </c>
      <c r="I117" s="62">
        <v>2.238</v>
      </c>
      <c r="J117" s="37">
        <v>182</v>
      </c>
      <c r="K117" s="37" t="s">
        <v>195</v>
      </c>
      <c r="L117" s="37" t="s">
        <v>45</v>
      </c>
      <c r="M117" s="38" t="s">
        <v>88</v>
      </c>
      <c r="N117" s="38"/>
      <c r="O117" s="37">
        <v>45</v>
      </c>
      <c r="P117" s="10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253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4301051439</v>
      </c>
      <c r="D118" s="784">
        <v>4680115880214</v>
      </c>
      <c r="E118" s="784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10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256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254</v>
      </c>
      <c r="B119" s="63" t="s">
        <v>257</v>
      </c>
      <c r="C119" s="36">
        <v>4301051687</v>
      </c>
      <c r="D119" s="784">
        <v>4680115880214</v>
      </c>
      <c r="E119" s="784"/>
      <c r="F119" s="62">
        <v>0.45</v>
      </c>
      <c r="G119" s="37">
        <v>4</v>
      </c>
      <c r="H119" s="62">
        <v>1.8</v>
      </c>
      <c r="I119" s="62">
        <v>2.032</v>
      </c>
      <c r="J119" s="37">
        <v>182</v>
      </c>
      <c r="K119" s="37" t="s">
        <v>195</v>
      </c>
      <c r="L119" s="37" t="s">
        <v>45</v>
      </c>
      <c r="M119" s="38" t="s">
        <v>88</v>
      </c>
      <c r="N119" s="38"/>
      <c r="O119" s="37">
        <v>45</v>
      </c>
      <c r="P119" s="1068" t="s">
        <v>258</v>
      </c>
      <c r="Q119" s="786"/>
      <c r="R119" s="786"/>
      <c r="S119" s="786"/>
      <c r="T119" s="787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200" t="s">
        <v>259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774"/>
      <c r="B120" s="774"/>
      <c r="C120" s="774"/>
      <c r="D120" s="774"/>
      <c r="E120" s="774"/>
      <c r="F120" s="774"/>
      <c r="G120" s="774"/>
      <c r="H120" s="774"/>
      <c r="I120" s="774"/>
      <c r="J120" s="774"/>
      <c r="K120" s="774"/>
      <c r="L120" s="774"/>
      <c r="M120" s="774"/>
      <c r="N120" s="774"/>
      <c r="O120" s="775"/>
      <c r="P120" s="771" t="s">
        <v>40</v>
      </c>
      <c r="Q120" s="772"/>
      <c r="R120" s="772"/>
      <c r="S120" s="772"/>
      <c r="T120" s="772"/>
      <c r="U120" s="772"/>
      <c r="V120" s="773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774"/>
      <c r="B121" s="774"/>
      <c r="C121" s="774"/>
      <c r="D121" s="774"/>
      <c r="E121" s="774"/>
      <c r="F121" s="774"/>
      <c r="G121" s="774"/>
      <c r="H121" s="774"/>
      <c r="I121" s="774"/>
      <c r="J121" s="774"/>
      <c r="K121" s="774"/>
      <c r="L121" s="774"/>
      <c r="M121" s="774"/>
      <c r="N121" s="774"/>
      <c r="O121" s="775"/>
      <c r="P121" s="771" t="s">
        <v>40</v>
      </c>
      <c r="Q121" s="772"/>
      <c r="R121" s="772"/>
      <c r="S121" s="772"/>
      <c r="T121" s="772"/>
      <c r="U121" s="772"/>
      <c r="V121" s="773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794" t="s">
        <v>260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65"/>
      <c r="AB122" s="65"/>
      <c r="AC122" s="79"/>
    </row>
    <row r="123" spans="1:68" ht="14.25" customHeight="1" x14ac:dyDescent="0.25">
      <c r="A123" s="783" t="s">
        <v>129</v>
      </c>
      <c r="B123" s="783"/>
      <c r="C123" s="783"/>
      <c r="D123" s="783"/>
      <c r="E123" s="783"/>
      <c r="F123" s="783"/>
      <c r="G123" s="783"/>
      <c r="H123" s="783"/>
      <c r="I123" s="783"/>
      <c r="J123" s="783"/>
      <c r="K123" s="783"/>
      <c r="L123" s="783"/>
      <c r="M123" s="783"/>
      <c r="N123" s="783"/>
      <c r="O123" s="783"/>
      <c r="P123" s="783"/>
      <c r="Q123" s="783"/>
      <c r="R123" s="783"/>
      <c r="S123" s="783"/>
      <c r="T123" s="783"/>
      <c r="U123" s="783"/>
      <c r="V123" s="783"/>
      <c r="W123" s="783"/>
      <c r="X123" s="783"/>
      <c r="Y123" s="783"/>
      <c r="Z123" s="783"/>
      <c r="AA123" s="66"/>
      <c r="AB123" s="66"/>
      <c r="AC123" s="80"/>
    </row>
    <row r="124" spans="1:68" ht="16.5" customHeight="1" x14ac:dyDescent="0.25">
      <c r="A124" s="63" t="s">
        <v>261</v>
      </c>
      <c r="B124" s="63" t="s">
        <v>262</v>
      </c>
      <c r="C124" s="36">
        <v>4301011703</v>
      </c>
      <c r="D124" s="784">
        <v>4680115882133</v>
      </c>
      <c r="E124" s="784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133</v>
      </c>
      <c r="L124" s="37" t="s">
        <v>45</v>
      </c>
      <c r="M124" s="38" t="s">
        <v>136</v>
      </c>
      <c r="N124" s="38"/>
      <c r="O124" s="37">
        <v>50</v>
      </c>
      <c r="P124" s="10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261</v>
      </c>
      <c r="B125" s="63" t="s">
        <v>264</v>
      </c>
      <c r="C125" s="36">
        <v>4301011514</v>
      </c>
      <c r="D125" s="784">
        <v>4680115882133</v>
      </c>
      <c r="E125" s="784"/>
      <c r="F125" s="62">
        <v>1.35</v>
      </c>
      <c r="G125" s="37">
        <v>8</v>
      </c>
      <c r="H125" s="62">
        <v>10.8</v>
      </c>
      <c r="I125" s="62">
        <v>11.28</v>
      </c>
      <c r="J125" s="37">
        <v>56</v>
      </c>
      <c r="K125" s="37" t="s">
        <v>133</v>
      </c>
      <c r="L125" s="37" t="s">
        <v>45</v>
      </c>
      <c r="M125" s="38" t="s">
        <v>136</v>
      </c>
      <c r="N125" s="38"/>
      <c r="O125" s="37">
        <v>50</v>
      </c>
      <c r="P125" s="10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4301011417</v>
      </c>
      <c r="D126" s="784">
        <v>4680115880269</v>
      </c>
      <c r="E126" s="784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89</v>
      </c>
      <c r="L126" s="37" t="s">
        <v>45</v>
      </c>
      <c r="M126" s="38" t="s">
        <v>88</v>
      </c>
      <c r="N126" s="38"/>
      <c r="O126" s="37">
        <v>50</v>
      </c>
      <c r="P126" s="10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265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4301011415</v>
      </c>
      <c r="D127" s="784">
        <v>4680115880429</v>
      </c>
      <c r="E127" s="784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88</v>
      </c>
      <c r="N127" s="38"/>
      <c r="O127" s="37">
        <v>50</v>
      </c>
      <c r="P127" s="10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265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270</v>
      </c>
      <c r="B128" s="63" t="s">
        <v>271</v>
      </c>
      <c r="C128" s="36">
        <v>4301011462</v>
      </c>
      <c r="D128" s="784">
        <v>4680115881457</v>
      </c>
      <c r="E128" s="784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89</v>
      </c>
      <c r="L128" s="37" t="s">
        <v>45</v>
      </c>
      <c r="M128" s="38" t="s">
        <v>88</v>
      </c>
      <c r="N128" s="38"/>
      <c r="O128" s="37">
        <v>50</v>
      </c>
      <c r="P128" s="10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265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74"/>
      <c r="B129" s="774"/>
      <c r="C129" s="774"/>
      <c r="D129" s="774"/>
      <c r="E129" s="774"/>
      <c r="F129" s="774"/>
      <c r="G129" s="774"/>
      <c r="H129" s="774"/>
      <c r="I129" s="774"/>
      <c r="J129" s="774"/>
      <c r="K129" s="774"/>
      <c r="L129" s="774"/>
      <c r="M129" s="774"/>
      <c r="N129" s="774"/>
      <c r="O129" s="775"/>
      <c r="P129" s="771" t="s">
        <v>40</v>
      </c>
      <c r="Q129" s="772"/>
      <c r="R129" s="772"/>
      <c r="S129" s="772"/>
      <c r="T129" s="772"/>
      <c r="U129" s="772"/>
      <c r="V129" s="773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74"/>
      <c r="B130" s="774"/>
      <c r="C130" s="774"/>
      <c r="D130" s="774"/>
      <c r="E130" s="774"/>
      <c r="F130" s="774"/>
      <c r="G130" s="774"/>
      <c r="H130" s="774"/>
      <c r="I130" s="774"/>
      <c r="J130" s="774"/>
      <c r="K130" s="774"/>
      <c r="L130" s="774"/>
      <c r="M130" s="774"/>
      <c r="N130" s="774"/>
      <c r="O130" s="775"/>
      <c r="P130" s="771" t="s">
        <v>40</v>
      </c>
      <c r="Q130" s="772"/>
      <c r="R130" s="772"/>
      <c r="S130" s="772"/>
      <c r="T130" s="772"/>
      <c r="U130" s="772"/>
      <c r="V130" s="773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783" t="s">
        <v>184</v>
      </c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3"/>
      <c r="P131" s="783"/>
      <c r="Q131" s="783"/>
      <c r="R131" s="783"/>
      <c r="S131" s="783"/>
      <c r="T131" s="783"/>
      <c r="U131" s="783"/>
      <c r="V131" s="783"/>
      <c r="W131" s="783"/>
      <c r="X131" s="783"/>
      <c r="Y131" s="783"/>
      <c r="Z131" s="783"/>
      <c r="AA131" s="66"/>
      <c r="AB131" s="66"/>
      <c r="AC131" s="80"/>
    </row>
    <row r="132" spans="1:68" ht="16.5" customHeight="1" x14ac:dyDescent="0.25">
      <c r="A132" s="63" t="s">
        <v>272</v>
      </c>
      <c r="B132" s="63" t="s">
        <v>273</v>
      </c>
      <c r="C132" s="36">
        <v>4301020345</v>
      </c>
      <c r="D132" s="784">
        <v>4680115881488</v>
      </c>
      <c r="E132" s="784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133</v>
      </c>
      <c r="L132" s="37" t="s">
        <v>45</v>
      </c>
      <c r="M132" s="38" t="s">
        <v>136</v>
      </c>
      <c r="N132" s="38"/>
      <c r="O132" s="37">
        <v>55</v>
      </c>
      <c r="P132" s="10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275</v>
      </c>
      <c r="B133" s="63" t="s">
        <v>276</v>
      </c>
      <c r="C133" s="36">
        <v>4301020258</v>
      </c>
      <c r="D133" s="784">
        <v>4680115882775</v>
      </c>
      <c r="E133" s="784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88</v>
      </c>
      <c r="N133" s="38"/>
      <c r="O133" s="37">
        <v>50</v>
      </c>
      <c r="P133" s="106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277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278</v>
      </c>
      <c r="C134" s="36">
        <v>4301020346</v>
      </c>
      <c r="D134" s="784">
        <v>4680115882775</v>
      </c>
      <c r="E134" s="784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136</v>
      </c>
      <c r="N134" s="38"/>
      <c r="O134" s="37">
        <v>55</v>
      </c>
      <c r="P134" s="10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279</v>
      </c>
      <c r="B135" s="63" t="s">
        <v>280</v>
      </c>
      <c r="C135" s="36">
        <v>4301020344</v>
      </c>
      <c r="D135" s="784">
        <v>4680115880658</v>
      </c>
      <c r="E135" s="784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195</v>
      </c>
      <c r="L135" s="37" t="s">
        <v>45</v>
      </c>
      <c r="M135" s="38" t="s">
        <v>136</v>
      </c>
      <c r="N135" s="38"/>
      <c r="O135" s="37">
        <v>55</v>
      </c>
      <c r="P135" s="10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274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774"/>
      <c r="B136" s="774"/>
      <c r="C136" s="774"/>
      <c r="D136" s="774"/>
      <c r="E136" s="774"/>
      <c r="F136" s="774"/>
      <c r="G136" s="774"/>
      <c r="H136" s="774"/>
      <c r="I136" s="774"/>
      <c r="J136" s="774"/>
      <c r="K136" s="774"/>
      <c r="L136" s="774"/>
      <c r="M136" s="774"/>
      <c r="N136" s="774"/>
      <c r="O136" s="775"/>
      <c r="P136" s="771" t="s">
        <v>40</v>
      </c>
      <c r="Q136" s="772"/>
      <c r="R136" s="772"/>
      <c r="S136" s="772"/>
      <c r="T136" s="772"/>
      <c r="U136" s="772"/>
      <c r="V136" s="773"/>
      <c r="W136" s="42" t="s">
        <v>39</v>
      </c>
      <c r="X136" s="43">
        <f>IFERROR(X132/H132,"0")+IFERROR(X133/H133,"0")+IFERROR(X134/H134,"0")+IFERROR(X135/H135,"0")</f>
        <v>0</v>
      </c>
      <c r="Y136" s="43">
        <f>IFERROR(Y132/H132,"0")+IFERROR(Y133/H133,"0")+IFERROR(Y134/H134,"0")+IFERROR(Y135/H135,"0")</f>
        <v>0</v>
      </c>
      <c r="Z136" s="43">
        <f>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774"/>
      <c r="B137" s="774"/>
      <c r="C137" s="774"/>
      <c r="D137" s="774"/>
      <c r="E137" s="774"/>
      <c r="F137" s="774"/>
      <c r="G137" s="774"/>
      <c r="H137" s="774"/>
      <c r="I137" s="774"/>
      <c r="J137" s="774"/>
      <c r="K137" s="774"/>
      <c r="L137" s="774"/>
      <c r="M137" s="774"/>
      <c r="N137" s="774"/>
      <c r="O137" s="775"/>
      <c r="P137" s="771" t="s">
        <v>40</v>
      </c>
      <c r="Q137" s="772"/>
      <c r="R137" s="772"/>
      <c r="S137" s="772"/>
      <c r="T137" s="772"/>
      <c r="U137" s="772"/>
      <c r="V137" s="773"/>
      <c r="W137" s="42" t="s">
        <v>0</v>
      </c>
      <c r="X137" s="43">
        <f>IFERROR(SUM(X132:X135),"0")</f>
        <v>0</v>
      </c>
      <c r="Y137" s="43">
        <f>IFERROR(SUM(Y132:Y135),"0")</f>
        <v>0</v>
      </c>
      <c r="Z137" s="42"/>
      <c r="AA137" s="67"/>
      <c r="AB137" s="67"/>
      <c r="AC137" s="67"/>
    </row>
    <row r="138" spans="1:68" ht="14.25" customHeight="1" x14ac:dyDescent="0.25">
      <c r="A138" s="783" t="s">
        <v>84</v>
      </c>
      <c r="B138" s="783"/>
      <c r="C138" s="783"/>
      <c r="D138" s="783"/>
      <c r="E138" s="783"/>
      <c r="F138" s="783"/>
      <c r="G138" s="783"/>
      <c r="H138" s="783"/>
      <c r="I138" s="783"/>
      <c r="J138" s="783"/>
      <c r="K138" s="783"/>
      <c r="L138" s="783"/>
      <c r="M138" s="783"/>
      <c r="N138" s="783"/>
      <c r="O138" s="783"/>
      <c r="P138" s="783"/>
      <c r="Q138" s="783"/>
      <c r="R138" s="783"/>
      <c r="S138" s="783"/>
      <c r="T138" s="783"/>
      <c r="U138" s="783"/>
      <c r="V138" s="783"/>
      <c r="W138" s="783"/>
      <c r="X138" s="783"/>
      <c r="Y138" s="783"/>
      <c r="Z138" s="783"/>
      <c r="AA138" s="66"/>
      <c r="AB138" s="66"/>
      <c r="AC138" s="80"/>
    </row>
    <row r="139" spans="1:68" ht="27" customHeight="1" x14ac:dyDescent="0.25">
      <c r="A139" s="63" t="s">
        <v>281</v>
      </c>
      <c r="B139" s="63" t="s">
        <v>282</v>
      </c>
      <c r="C139" s="36">
        <v>4301051625</v>
      </c>
      <c r="D139" s="784">
        <v>4607091385168</v>
      </c>
      <c r="E139" s="784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133</v>
      </c>
      <c r="L139" s="37" t="s">
        <v>45</v>
      </c>
      <c r="M139" s="38" t="s">
        <v>88</v>
      </c>
      <c r="N139" s="38"/>
      <c r="O139" s="37">
        <v>45</v>
      </c>
      <c r="P139" s="106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31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32">IFERROR(X139*I139/H139,"0")</f>
        <v>0</v>
      </c>
      <c r="BN139" s="78">
        <f t="shared" ref="BN139:BN145" si="33">IFERROR(Y139*I139/H139,"0")</f>
        <v>0</v>
      </c>
      <c r="BO139" s="78">
        <f t="shared" ref="BO139:BO145" si="34">IFERROR(1/J139*(X139/H139),"0")</f>
        <v>0</v>
      </c>
      <c r="BP139" s="78">
        <f t="shared" ref="BP139:BP145" si="35">IFERROR(1/J139*(Y139/H139),"0")</f>
        <v>0</v>
      </c>
    </row>
    <row r="140" spans="1:68" ht="37.5" customHeight="1" x14ac:dyDescent="0.25">
      <c r="A140" s="63" t="s">
        <v>281</v>
      </c>
      <c r="B140" s="63" t="s">
        <v>284</v>
      </c>
      <c r="C140" s="36">
        <v>4301051360</v>
      </c>
      <c r="D140" s="784">
        <v>4607091385168</v>
      </c>
      <c r="E140" s="784"/>
      <c r="F140" s="62">
        <v>1.35</v>
      </c>
      <c r="G140" s="37">
        <v>6</v>
      </c>
      <c r="H140" s="62">
        <v>8.1</v>
      </c>
      <c r="I140" s="62">
        <v>8.6579999999999995</v>
      </c>
      <c r="J140" s="37">
        <v>56</v>
      </c>
      <c r="K140" s="37" t="s">
        <v>133</v>
      </c>
      <c r="L140" s="37" t="s">
        <v>45</v>
      </c>
      <c r="M140" s="38" t="s">
        <v>88</v>
      </c>
      <c r="N140" s="38"/>
      <c r="O140" s="37">
        <v>45</v>
      </c>
      <c r="P140" s="10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6"/>
      <c r="R140" s="786"/>
      <c r="S140" s="786"/>
      <c r="T140" s="787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784">
        <v>4680115884540</v>
      </c>
      <c r="E141" s="784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133</v>
      </c>
      <c r="L141" s="37" t="s">
        <v>45</v>
      </c>
      <c r="M141" s="38" t="s">
        <v>88</v>
      </c>
      <c r="N141" s="38"/>
      <c r="O141" s="37">
        <v>45</v>
      </c>
      <c r="P141" s="105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289</v>
      </c>
      <c r="B142" s="63" t="s">
        <v>290</v>
      </c>
      <c r="C142" s="36">
        <v>4301051362</v>
      </c>
      <c r="D142" s="784">
        <v>4607091383256</v>
      </c>
      <c r="E142" s="784"/>
      <c r="F142" s="62">
        <v>0.33</v>
      </c>
      <c r="G142" s="37">
        <v>6</v>
      </c>
      <c r="H142" s="62">
        <v>1.98</v>
      </c>
      <c r="I142" s="62">
        <v>2.226</v>
      </c>
      <c r="J142" s="37">
        <v>182</v>
      </c>
      <c r="K142" s="37" t="s">
        <v>195</v>
      </c>
      <c r="L142" s="37" t="s">
        <v>45</v>
      </c>
      <c r="M142" s="38" t="s">
        <v>88</v>
      </c>
      <c r="N142" s="38"/>
      <c r="O142" s="37">
        <v>45</v>
      </c>
      <c r="P142" s="10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291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292</v>
      </c>
      <c r="B143" s="63" t="s">
        <v>293</v>
      </c>
      <c r="C143" s="36">
        <v>4301051358</v>
      </c>
      <c r="D143" s="784">
        <v>4607091385748</v>
      </c>
      <c r="E143" s="784"/>
      <c r="F143" s="62">
        <v>0.45</v>
      </c>
      <c r="G143" s="37">
        <v>6</v>
      </c>
      <c r="H143" s="62">
        <v>2.7</v>
      </c>
      <c r="I143" s="62">
        <v>2.952</v>
      </c>
      <c r="J143" s="37">
        <v>182</v>
      </c>
      <c r="K143" s="37" t="s">
        <v>195</v>
      </c>
      <c r="L143" s="37" t="s">
        <v>144</v>
      </c>
      <c r="M143" s="38" t="s">
        <v>88</v>
      </c>
      <c r="N143" s="38"/>
      <c r="O143" s="37">
        <v>45</v>
      </c>
      <c r="P143" s="10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291</v>
      </c>
      <c r="AG143" s="78"/>
      <c r="AJ143" s="84" t="s">
        <v>145</v>
      </c>
      <c r="AK143" s="84">
        <v>491.4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27" customHeight="1" x14ac:dyDescent="0.25">
      <c r="A144" s="63" t="s">
        <v>294</v>
      </c>
      <c r="B144" s="63" t="s">
        <v>295</v>
      </c>
      <c r="C144" s="36">
        <v>4301051740</v>
      </c>
      <c r="D144" s="784">
        <v>4680115884533</v>
      </c>
      <c r="E144" s="784"/>
      <c r="F144" s="62">
        <v>0.3</v>
      </c>
      <c r="G144" s="37">
        <v>6</v>
      </c>
      <c r="H144" s="62">
        <v>1.8</v>
      </c>
      <c r="I144" s="62">
        <v>1.98</v>
      </c>
      <c r="J144" s="37">
        <v>182</v>
      </c>
      <c r="K144" s="37" t="s">
        <v>195</v>
      </c>
      <c r="L144" s="37" t="s">
        <v>45</v>
      </c>
      <c r="M144" s="38" t="s">
        <v>88</v>
      </c>
      <c r="N144" s="38"/>
      <c r="O144" s="37">
        <v>45</v>
      </c>
      <c r="P144" s="10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37.5" customHeight="1" x14ac:dyDescent="0.25">
      <c r="A145" s="63" t="s">
        <v>297</v>
      </c>
      <c r="B145" s="63" t="s">
        <v>298</v>
      </c>
      <c r="C145" s="36">
        <v>4301051480</v>
      </c>
      <c r="D145" s="784">
        <v>4680115882645</v>
      </c>
      <c r="E145" s="784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89</v>
      </c>
      <c r="L145" s="37" t="s">
        <v>45</v>
      </c>
      <c r="M145" s="38" t="s">
        <v>82</v>
      </c>
      <c r="N145" s="38"/>
      <c r="O145" s="37">
        <v>40</v>
      </c>
      <c r="P145" s="106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299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x14ac:dyDescent="0.2">
      <c r="A146" s="774"/>
      <c r="B146" s="774"/>
      <c r="C146" s="774"/>
      <c r="D146" s="774"/>
      <c r="E146" s="774"/>
      <c r="F146" s="774"/>
      <c r="G146" s="774"/>
      <c r="H146" s="774"/>
      <c r="I146" s="774"/>
      <c r="J146" s="774"/>
      <c r="K146" s="774"/>
      <c r="L146" s="774"/>
      <c r="M146" s="774"/>
      <c r="N146" s="774"/>
      <c r="O146" s="775"/>
      <c r="P146" s="771" t="s">
        <v>40</v>
      </c>
      <c r="Q146" s="772"/>
      <c r="R146" s="772"/>
      <c r="S146" s="772"/>
      <c r="T146" s="772"/>
      <c r="U146" s="772"/>
      <c r="V146" s="773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774"/>
      <c r="B147" s="774"/>
      <c r="C147" s="774"/>
      <c r="D147" s="774"/>
      <c r="E147" s="774"/>
      <c r="F147" s="774"/>
      <c r="G147" s="774"/>
      <c r="H147" s="774"/>
      <c r="I147" s="774"/>
      <c r="J147" s="774"/>
      <c r="K147" s="774"/>
      <c r="L147" s="774"/>
      <c r="M147" s="774"/>
      <c r="N147" s="774"/>
      <c r="O147" s="775"/>
      <c r="P147" s="771" t="s">
        <v>40</v>
      </c>
      <c r="Q147" s="772"/>
      <c r="R147" s="772"/>
      <c r="S147" s="772"/>
      <c r="T147" s="772"/>
      <c r="U147" s="772"/>
      <c r="V147" s="773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783" t="s">
        <v>228</v>
      </c>
      <c r="B148" s="783"/>
      <c r="C148" s="783"/>
      <c r="D148" s="783"/>
      <c r="E148" s="783"/>
      <c r="F148" s="783"/>
      <c r="G148" s="783"/>
      <c r="H148" s="783"/>
      <c r="I148" s="783"/>
      <c r="J148" s="783"/>
      <c r="K148" s="783"/>
      <c r="L148" s="783"/>
      <c r="M148" s="783"/>
      <c r="N148" s="783"/>
      <c r="O148" s="783"/>
      <c r="P148" s="783"/>
      <c r="Q148" s="783"/>
      <c r="R148" s="783"/>
      <c r="S148" s="783"/>
      <c r="T148" s="783"/>
      <c r="U148" s="783"/>
      <c r="V148" s="783"/>
      <c r="W148" s="783"/>
      <c r="X148" s="783"/>
      <c r="Y148" s="783"/>
      <c r="Z148" s="783"/>
      <c r="AA148" s="66"/>
      <c r="AB148" s="66"/>
      <c r="AC148" s="80"/>
    </row>
    <row r="149" spans="1:68" ht="37.5" customHeight="1" x14ac:dyDescent="0.25">
      <c r="A149" s="63" t="s">
        <v>300</v>
      </c>
      <c r="B149" s="63" t="s">
        <v>301</v>
      </c>
      <c r="C149" s="36">
        <v>4301060356</v>
      </c>
      <c r="D149" s="784">
        <v>4680115882652</v>
      </c>
      <c r="E149" s="784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302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303</v>
      </c>
      <c r="B150" s="63" t="s">
        <v>304</v>
      </c>
      <c r="C150" s="36">
        <v>4301060309</v>
      </c>
      <c r="D150" s="784">
        <v>4680115880238</v>
      </c>
      <c r="E150" s="784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105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305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774"/>
      <c r="B151" s="774"/>
      <c r="C151" s="774"/>
      <c r="D151" s="774"/>
      <c r="E151" s="774"/>
      <c r="F151" s="774"/>
      <c r="G151" s="774"/>
      <c r="H151" s="774"/>
      <c r="I151" s="774"/>
      <c r="J151" s="774"/>
      <c r="K151" s="774"/>
      <c r="L151" s="774"/>
      <c r="M151" s="774"/>
      <c r="N151" s="774"/>
      <c r="O151" s="775"/>
      <c r="P151" s="771" t="s">
        <v>40</v>
      </c>
      <c r="Q151" s="772"/>
      <c r="R151" s="772"/>
      <c r="S151" s="772"/>
      <c r="T151" s="772"/>
      <c r="U151" s="772"/>
      <c r="V151" s="773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774"/>
      <c r="B152" s="774"/>
      <c r="C152" s="774"/>
      <c r="D152" s="774"/>
      <c r="E152" s="774"/>
      <c r="F152" s="774"/>
      <c r="G152" s="774"/>
      <c r="H152" s="774"/>
      <c r="I152" s="774"/>
      <c r="J152" s="774"/>
      <c r="K152" s="774"/>
      <c r="L152" s="774"/>
      <c r="M152" s="774"/>
      <c r="N152" s="774"/>
      <c r="O152" s="775"/>
      <c r="P152" s="771" t="s">
        <v>40</v>
      </c>
      <c r="Q152" s="772"/>
      <c r="R152" s="772"/>
      <c r="S152" s="772"/>
      <c r="T152" s="772"/>
      <c r="U152" s="772"/>
      <c r="V152" s="773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794" t="s">
        <v>127</v>
      </c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794"/>
      <c r="P153" s="794"/>
      <c r="Q153" s="794"/>
      <c r="R153" s="794"/>
      <c r="S153" s="794"/>
      <c r="T153" s="794"/>
      <c r="U153" s="794"/>
      <c r="V153" s="794"/>
      <c r="W153" s="794"/>
      <c r="X153" s="794"/>
      <c r="Y153" s="794"/>
      <c r="Z153" s="794"/>
      <c r="AA153" s="65"/>
      <c r="AB153" s="65"/>
      <c r="AC153" s="79"/>
    </row>
    <row r="154" spans="1:68" ht="14.25" customHeight="1" x14ac:dyDescent="0.25">
      <c r="A154" s="783" t="s">
        <v>129</v>
      </c>
      <c r="B154" s="783"/>
      <c r="C154" s="783"/>
      <c r="D154" s="783"/>
      <c r="E154" s="783"/>
      <c r="F154" s="783"/>
      <c r="G154" s="783"/>
      <c r="H154" s="783"/>
      <c r="I154" s="783"/>
      <c r="J154" s="783"/>
      <c r="K154" s="783"/>
      <c r="L154" s="783"/>
      <c r="M154" s="783"/>
      <c r="N154" s="783"/>
      <c r="O154" s="783"/>
      <c r="P154" s="783"/>
      <c r="Q154" s="783"/>
      <c r="R154" s="783"/>
      <c r="S154" s="783"/>
      <c r="T154" s="783"/>
      <c r="U154" s="783"/>
      <c r="V154" s="783"/>
      <c r="W154" s="783"/>
      <c r="X154" s="783"/>
      <c r="Y154" s="783"/>
      <c r="Z154" s="783"/>
      <c r="AA154" s="66"/>
      <c r="AB154" s="66"/>
      <c r="AC154" s="80"/>
    </row>
    <row r="155" spans="1:68" ht="27" customHeight="1" x14ac:dyDescent="0.25">
      <c r="A155" s="63" t="s">
        <v>306</v>
      </c>
      <c r="B155" s="63" t="s">
        <v>307</v>
      </c>
      <c r="C155" s="36">
        <v>4301011705</v>
      </c>
      <c r="D155" s="784">
        <v>4607091384604</v>
      </c>
      <c r="E155" s="784"/>
      <c r="F155" s="62">
        <v>0.4</v>
      </c>
      <c r="G155" s="37">
        <v>10</v>
      </c>
      <c r="H155" s="62">
        <v>4</v>
      </c>
      <c r="I155" s="62">
        <v>4.21</v>
      </c>
      <c r="J155" s="37">
        <v>132</v>
      </c>
      <c r="K155" s="37" t="s">
        <v>89</v>
      </c>
      <c r="L155" s="37" t="s">
        <v>45</v>
      </c>
      <c r="M155" s="38" t="s">
        <v>136</v>
      </c>
      <c r="N155" s="38"/>
      <c r="O155" s="37">
        <v>50</v>
      </c>
      <c r="P155" s="10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86"/>
      <c r="R155" s="786"/>
      <c r="S155" s="786"/>
      <c r="T155" s="787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IFERROR(IF(Y155=0,"",ROUNDUP(Y155/H155,0)*0.00902),"")</f>
        <v/>
      </c>
      <c r="AA155" s="68" t="s">
        <v>45</v>
      </c>
      <c r="AB155" s="69" t="s">
        <v>45</v>
      </c>
      <c r="AC155" s="238" t="s">
        <v>308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74"/>
      <c r="B156" s="774"/>
      <c r="C156" s="774"/>
      <c r="D156" s="774"/>
      <c r="E156" s="774"/>
      <c r="F156" s="774"/>
      <c r="G156" s="774"/>
      <c r="H156" s="774"/>
      <c r="I156" s="774"/>
      <c r="J156" s="774"/>
      <c r="K156" s="774"/>
      <c r="L156" s="774"/>
      <c r="M156" s="774"/>
      <c r="N156" s="774"/>
      <c r="O156" s="775"/>
      <c r="P156" s="771" t="s">
        <v>40</v>
      </c>
      <c r="Q156" s="772"/>
      <c r="R156" s="772"/>
      <c r="S156" s="772"/>
      <c r="T156" s="772"/>
      <c r="U156" s="772"/>
      <c r="V156" s="773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774"/>
      <c r="B157" s="774"/>
      <c r="C157" s="774"/>
      <c r="D157" s="774"/>
      <c r="E157" s="774"/>
      <c r="F157" s="774"/>
      <c r="G157" s="774"/>
      <c r="H157" s="774"/>
      <c r="I157" s="774"/>
      <c r="J157" s="774"/>
      <c r="K157" s="774"/>
      <c r="L157" s="774"/>
      <c r="M157" s="774"/>
      <c r="N157" s="774"/>
      <c r="O157" s="775"/>
      <c r="P157" s="771" t="s">
        <v>40</v>
      </c>
      <c r="Q157" s="772"/>
      <c r="R157" s="772"/>
      <c r="S157" s="772"/>
      <c r="T157" s="772"/>
      <c r="U157" s="772"/>
      <c r="V157" s="773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783" t="s">
        <v>78</v>
      </c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3"/>
      <c r="P158" s="783"/>
      <c r="Q158" s="783"/>
      <c r="R158" s="783"/>
      <c r="S158" s="783"/>
      <c r="T158" s="783"/>
      <c r="U158" s="783"/>
      <c r="V158" s="783"/>
      <c r="W158" s="783"/>
      <c r="X158" s="783"/>
      <c r="Y158" s="783"/>
      <c r="Z158" s="783"/>
      <c r="AA158" s="66"/>
      <c r="AB158" s="66"/>
      <c r="AC158" s="80"/>
    </row>
    <row r="159" spans="1:68" ht="16.5" customHeight="1" x14ac:dyDescent="0.25">
      <c r="A159" s="63" t="s">
        <v>309</v>
      </c>
      <c r="B159" s="63" t="s">
        <v>310</v>
      </c>
      <c r="C159" s="36">
        <v>4301030895</v>
      </c>
      <c r="D159" s="784">
        <v>4607091387667</v>
      </c>
      <c r="E159" s="784"/>
      <c r="F159" s="62">
        <v>0.9</v>
      </c>
      <c r="G159" s="37">
        <v>10</v>
      </c>
      <c r="H159" s="62">
        <v>9</v>
      </c>
      <c r="I159" s="62">
        <v>9.6300000000000008</v>
      </c>
      <c r="J159" s="37">
        <v>56</v>
      </c>
      <c r="K159" s="37" t="s">
        <v>133</v>
      </c>
      <c r="L159" s="37" t="s">
        <v>45</v>
      </c>
      <c r="M159" s="38" t="s">
        <v>136</v>
      </c>
      <c r="N159" s="38"/>
      <c r="O159" s="37">
        <v>40</v>
      </c>
      <c r="P159" s="10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86"/>
      <c r="R159" s="786"/>
      <c r="S159" s="786"/>
      <c r="T159" s="7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IFERROR(IF(Y159=0,"",ROUNDUP(Y159/H159,0)*0.02175),"")</f>
        <v/>
      </c>
      <c r="AA159" s="68" t="s">
        <v>45</v>
      </c>
      <c r="AB159" s="69" t="s">
        <v>45</v>
      </c>
      <c r="AC159" s="240" t="s">
        <v>311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312</v>
      </c>
      <c r="B160" s="63" t="s">
        <v>313</v>
      </c>
      <c r="C160" s="36">
        <v>4301030961</v>
      </c>
      <c r="D160" s="784">
        <v>4607091387636</v>
      </c>
      <c r="E160" s="784"/>
      <c r="F160" s="62">
        <v>0.7</v>
      </c>
      <c r="G160" s="37">
        <v>6</v>
      </c>
      <c r="H160" s="62">
        <v>4.2</v>
      </c>
      <c r="I160" s="62">
        <v>4.5</v>
      </c>
      <c r="J160" s="37">
        <v>132</v>
      </c>
      <c r="K160" s="37" t="s">
        <v>89</v>
      </c>
      <c r="L160" s="37" t="s">
        <v>45</v>
      </c>
      <c r="M160" s="38" t="s">
        <v>82</v>
      </c>
      <c r="N160" s="38"/>
      <c r="O160" s="37">
        <v>40</v>
      </c>
      <c r="P160" s="10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86"/>
      <c r="R160" s="786"/>
      <c r="S160" s="786"/>
      <c r="T160" s="78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42" t="s">
        <v>314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315</v>
      </c>
      <c r="B161" s="63" t="s">
        <v>316</v>
      </c>
      <c r="C161" s="36">
        <v>4301030963</v>
      </c>
      <c r="D161" s="784">
        <v>4607091382426</v>
      </c>
      <c r="E161" s="784"/>
      <c r="F161" s="62">
        <v>0.9</v>
      </c>
      <c r="G161" s="37">
        <v>10</v>
      </c>
      <c r="H161" s="62">
        <v>9</v>
      </c>
      <c r="I161" s="62">
        <v>9.6300000000000008</v>
      </c>
      <c r="J161" s="37">
        <v>56</v>
      </c>
      <c r="K161" s="37" t="s">
        <v>133</v>
      </c>
      <c r="L161" s="37" t="s">
        <v>45</v>
      </c>
      <c r="M161" s="38" t="s">
        <v>82</v>
      </c>
      <c r="N161" s="38"/>
      <c r="O161" s="37">
        <v>40</v>
      </c>
      <c r="P161" s="10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86"/>
      <c r="R161" s="786"/>
      <c r="S161" s="786"/>
      <c r="T161" s="787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IFERROR(IF(Y161=0,"",ROUNDUP(Y161/H161,0)*0.02175),"")</f>
        <v/>
      </c>
      <c r="AA161" s="68" t="s">
        <v>45</v>
      </c>
      <c r="AB161" s="69" t="s">
        <v>45</v>
      </c>
      <c r="AC161" s="244" t="s">
        <v>317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318</v>
      </c>
      <c r="B162" s="63" t="s">
        <v>319</v>
      </c>
      <c r="C162" s="36">
        <v>4301030962</v>
      </c>
      <c r="D162" s="784">
        <v>4607091386547</v>
      </c>
      <c r="E162" s="784"/>
      <c r="F162" s="62">
        <v>0.35</v>
      </c>
      <c r="G162" s="37">
        <v>8</v>
      </c>
      <c r="H162" s="62">
        <v>2.8</v>
      </c>
      <c r="I162" s="62">
        <v>2.94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10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86"/>
      <c r="R162" s="786"/>
      <c r="S162" s="786"/>
      <c r="T162" s="78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46" t="s">
        <v>314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320</v>
      </c>
      <c r="B163" s="63" t="s">
        <v>321</v>
      </c>
      <c r="C163" s="36">
        <v>4301030964</v>
      </c>
      <c r="D163" s="784">
        <v>4607091382464</v>
      </c>
      <c r="E163" s="784"/>
      <c r="F163" s="62">
        <v>0.35</v>
      </c>
      <c r="G163" s="37">
        <v>8</v>
      </c>
      <c r="H163" s="62">
        <v>2.8</v>
      </c>
      <c r="I163" s="62">
        <v>2.964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10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86"/>
      <c r="R163" s="786"/>
      <c r="S163" s="786"/>
      <c r="T163" s="787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48" t="s">
        <v>317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774"/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5"/>
      <c r="P164" s="771" t="s">
        <v>40</v>
      </c>
      <c r="Q164" s="772"/>
      <c r="R164" s="772"/>
      <c r="S164" s="772"/>
      <c r="T164" s="772"/>
      <c r="U164" s="772"/>
      <c r="V164" s="773"/>
      <c r="W164" s="42" t="s">
        <v>39</v>
      </c>
      <c r="X164" s="43">
        <f>IFERROR(X159/H159,"0")+IFERROR(X160/H160,"0")+IFERROR(X161/H161,"0")+IFERROR(X162/H162,"0")+IFERROR(X163/H163,"0")</f>
        <v>0</v>
      </c>
      <c r="Y164" s="43">
        <f>IFERROR(Y159/H159,"0")+IFERROR(Y160/H160,"0")+IFERROR(Y161/H161,"0")+IFERROR(Y162/H162,"0")+IFERROR(Y163/H163,"0")</f>
        <v>0</v>
      </c>
      <c r="Z164" s="43">
        <f>IFERROR(IF(Z159="",0,Z159),"0")+IFERROR(IF(Z160="",0,Z160),"0")+IFERROR(IF(Z161="",0,Z161),"0")+IFERROR(IF(Z162="",0,Z162),"0")+IFERROR(IF(Z163="",0,Z163),"0")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774"/>
      <c r="B165" s="774"/>
      <c r="C165" s="774"/>
      <c r="D165" s="774"/>
      <c r="E165" s="774"/>
      <c r="F165" s="774"/>
      <c r="G165" s="774"/>
      <c r="H165" s="774"/>
      <c r="I165" s="774"/>
      <c r="J165" s="774"/>
      <c r="K165" s="774"/>
      <c r="L165" s="774"/>
      <c r="M165" s="774"/>
      <c r="N165" s="774"/>
      <c r="O165" s="775"/>
      <c r="P165" s="771" t="s">
        <v>40</v>
      </c>
      <c r="Q165" s="772"/>
      <c r="R165" s="772"/>
      <c r="S165" s="772"/>
      <c r="T165" s="772"/>
      <c r="U165" s="772"/>
      <c r="V165" s="773"/>
      <c r="W165" s="42" t="s">
        <v>0</v>
      </c>
      <c r="X165" s="43">
        <f>IFERROR(SUM(X159:X163),"0")</f>
        <v>0</v>
      </c>
      <c r="Y165" s="43">
        <f>IFERROR(SUM(Y159:Y163),"0")</f>
        <v>0</v>
      </c>
      <c r="Z165" s="42"/>
      <c r="AA165" s="67"/>
      <c r="AB165" s="67"/>
      <c r="AC165" s="67"/>
    </row>
    <row r="166" spans="1:68" ht="14.25" customHeight="1" x14ac:dyDescent="0.25">
      <c r="A166" s="783" t="s">
        <v>84</v>
      </c>
      <c r="B166" s="783"/>
      <c r="C166" s="783"/>
      <c r="D166" s="783"/>
      <c r="E166" s="783"/>
      <c r="F166" s="783"/>
      <c r="G166" s="783"/>
      <c r="H166" s="783"/>
      <c r="I166" s="783"/>
      <c r="J166" s="783"/>
      <c r="K166" s="783"/>
      <c r="L166" s="783"/>
      <c r="M166" s="783"/>
      <c r="N166" s="783"/>
      <c r="O166" s="783"/>
      <c r="P166" s="783"/>
      <c r="Q166" s="783"/>
      <c r="R166" s="783"/>
      <c r="S166" s="783"/>
      <c r="T166" s="783"/>
      <c r="U166" s="783"/>
      <c r="V166" s="783"/>
      <c r="W166" s="783"/>
      <c r="X166" s="783"/>
      <c r="Y166" s="783"/>
      <c r="Z166" s="783"/>
      <c r="AA166" s="66"/>
      <c r="AB166" s="66"/>
      <c r="AC166" s="80"/>
    </row>
    <row r="167" spans="1:68" ht="16.5" customHeight="1" x14ac:dyDescent="0.25">
      <c r="A167" s="63" t="s">
        <v>322</v>
      </c>
      <c r="B167" s="63" t="s">
        <v>323</v>
      </c>
      <c r="C167" s="36">
        <v>4301051653</v>
      </c>
      <c r="D167" s="784">
        <v>4607091386264</v>
      </c>
      <c r="E167" s="784"/>
      <c r="F167" s="62">
        <v>0.5</v>
      </c>
      <c r="G167" s="37">
        <v>6</v>
      </c>
      <c r="H167" s="62">
        <v>3</v>
      </c>
      <c r="I167" s="62">
        <v>3.258</v>
      </c>
      <c r="J167" s="37">
        <v>182</v>
      </c>
      <c r="K167" s="37" t="s">
        <v>195</v>
      </c>
      <c r="L167" s="37" t="s">
        <v>45</v>
      </c>
      <c r="M167" s="38" t="s">
        <v>88</v>
      </c>
      <c r="N167" s="38"/>
      <c r="O167" s="37">
        <v>31</v>
      </c>
      <c r="P167" s="10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86"/>
      <c r="R167" s="786"/>
      <c r="S167" s="786"/>
      <c r="T167" s="787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324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325</v>
      </c>
      <c r="B168" s="63" t="s">
        <v>326</v>
      </c>
      <c r="C168" s="36">
        <v>4301051313</v>
      </c>
      <c r="D168" s="784">
        <v>4607091385427</v>
      </c>
      <c r="E168" s="784"/>
      <c r="F168" s="62">
        <v>0.5</v>
      </c>
      <c r="G168" s="37">
        <v>6</v>
      </c>
      <c r="H168" s="62">
        <v>3</v>
      </c>
      <c r="I168" s="62">
        <v>3.2719999999999998</v>
      </c>
      <c r="J168" s="37">
        <v>156</v>
      </c>
      <c r="K168" s="37" t="s">
        <v>89</v>
      </c>
      <c r="L168" s="37" t="s">
        <v>45</v>
      </c>
      <c r="M168" s="38" t="s">
        <v>82</v>
      </c>
      <c r="N168" s="38"/>
      <c r="O168" s="37">
        <v>40</v>
      </c>
      <c r="P168" s="10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86"/>
      <c r="R168" s="786"/>
      <c r="S168" s="786"/>
      <c r="T168" s="787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327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74"/>
      <c r="B169" s="774"/>
      <c r="C169" s="774"/>
      <c r="D169" s="774"/>
      <c r="E169" s="774"/>
      <c r="F169" s="774"/>
      <c r="G169" s="774"/>
      <c r="H169" s="774"/>
      <c r="I169" s="774"/>
      <c r="J169" s="774"/>
      <c r="K169" s="774"/>
      <c r="L169" s="774"/>
      <c r="M169" s="774"/>
      <c r="N169" s="774"/>
      <c r="O169" s="775"/>
      <c r="P169" s="771" t="s">
        <v>40</v>
      </c>
      <c r="Q169" s="772"/>
      <c r="R169" s="772"/>
      <c r="S169" s="772"/>
      <c r="T169" s="772"/>
      <c r="U169" s="772"/>
      <c r="V169" s="773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774"/>
      <c r="B170" s="774"/>
      <c r="C170" s="774"/>
      <c r="D170" s="774"/>
      <c r="E170" s="774"/>
      <c r="F170" s="774"/>
      <c r="G170" s="774"/>
      <c r="H170" s="774"/>
      <c r="I170" s="774"/>
      <c r="J170" s="774"/>
      <c r="K170" s="774"/>
      <c r="L170" s="774"/>
      <c r="M170" s="774"/>
      <c r="N170" s="774"/>
      <c r="O170" s="775"/>
      <c r="P170" s="771" t="s">
        <v>40</v>
      </c>
      <c r="Q170" s="772"/>
      <c r="R170" s="772"/>
      <c r="S170" s="772"/>
      <c r="T170" s="772"/>
      <c r="U170" s="772"/>
      <c r="V170" s="773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27.75" customHeight="1" x14ac:dyDescent="0.2">
      <c r="A171" s="816" t="s">
        <v>328</v>
      </c>
      <c r="B171" s="816"/>
      <c r="C171" s="816"/>
      <c r="D171" s="816"/>
      <c r="E171" s="816"/>
      <c r="F171" s="816"/>
      <c r="G171" s="816"/>
      <c r="H171" s="816"/>
      <c r="I171" s="816"/>
      <c r="J171" s="816"/>
      <c r="K171" s="816"/>
      <c r="L171" s="816"/>
      <c r="M171" s="816"/>
      <c r="N171" s="816"/>
      <c r="O171" s="816"/>
      <c r="P171" s="816"/>
      <c r="Q171" s="816"/>
      <c r="R171" s="816"/>
      <c r="S171" s="816"/>
      <c r="T171" s="816"/>
      <c r="U171" s="816"/>
      <c r="V171" s="816"/>
      <c r="W171" s="816"/>
      <c r="X171" s="816"/>
      <c r="Y171" s="816"/>
      <c r="Z171" s="816"/>
      <c r="AA171" s="54"/>
      <c r="AB171" s="54"/>
      <c r="AC171" s="54"/>
    </row>
    <row r="172" spans="1:68" ht="16.5" customHeight="1" x14ac:dyDescent="0.25">
      <c r="A172" s="794" t="s">
        <v>329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65"/>
      <c r="AB172" s="65"/>
      <c r="AC172" s="79"/>
    </row>
    <row r="173" spans="1:68" ht="14.25" customHeight="1" x14ac:dyDescent="0.25">
      <c r="A173" s="783" t="s">
        <v>184</v>
      </c>
      <c r="B173" s="783"/>
      <c r="C173" s="783"/>
      <c r="D173" s="783"/>
      <c r="E173" s="783"/>
      <c r="F173" s="783"/>
      <c r="G173" s="783"/>
      <c r="H173" s="783"/>
      <c r="I173" s="783"/>
      <c r="J173" s="783"/>
      <c r="K173" s="783"/>
      <c r="L173" s="783"/>
      <c r="M173" s="783"/>
      <c r="N173" s="783"/>
      <c r="O173" s="783"/>
      <c r="P173" s="783"/>
      <c r="Q173" s="783"/>
      <c r="R173" s="783"/>
      <c r="S173" s="783"/>
      <c r="T173" s="783"/>
      <c r="U173" s="783"/>
      <c r="V173" s="783"/>
      <c r="W173" s="783"/>
      <c r="X173" s="783"/>
      <c r="Y173" s="783"/>
      <c r="Z173" s="783"/>
      <c r="AA173" s="66"/>
      <c r="AB173" s="66"/>
      <c r="AC173" s="80"/>
    </row>
    <row r="174" spans="1:68" ht="27" customHeight="1" x14ac:dyDescent="0.25">
      <c r="A174" s="63" t="s">
        <v>330</v>
      </c>
      <c r="B174" s="63" t="s">
        <v>331</v>
      </c>
      <c r="C174" s="36">
        <v>4301020323</v>
      </c>
      <c r="D174" s="784">
        <v>4680115886223</v>
      </c>
      <c r="E174" s="784"/>
      <c r="F174" s="62">
        <v>0.33</v>
      </c>
      <c r="G174" s="37">
        <v>6</v>
      </c>
      <c r="H174" s="62">
        <v>1.98</v>
      </c>
      <c r="I174" s="62">
        <v>2.08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10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86"/>
      <c r="R174" s="786"/>
      <c r="S174" s="786"/>
      <c r="T174" s="787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4" t="s">
        <v>332</v>
      </c>
      <c r="AG174" s="78"/>
      <c r="AJ174" s="84" t="s">
        <v>45</v>
      </c>
      <c r="AK174" s="84">
        <v>0</v>
      </c>
      <c r="BB174" s="25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774"/>
      <c r="B175" s="774"/>
      <c r="C175" s="774"/>
      <c r="D175" s="774"/>
      <c r="E175" s="774"/>
      <c r="F175" s="774"/>
      <c r="G175" s="774"/>
      <c r="H175" s="774"/>
      <c r="I175" s="774"/>
      <c r="J175" s="774"/>
      <c r="K175" s="774"/>
      <c r="L175" s="774"/>
      <c r="M175" s="774"/>
      <c r="N175" s="774"/>
      <c r="O175" s="775"/>
      <c r="P175" s="771" t="s">
        <v>40</v>
      </c>
      <c r="Q175" s="772"/>
      <c r="R175" s="772"/>
      <c r="S175" s="772"/>
      <c r="T175" s="772"/>
      <c r="U175" s="772"/>
      <c r="V175" s="773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774"/>
      <c r="B176" s="774"/>
      <c r="C176" s="774"/>
      <c r="D176" s="774"/>
      <c r="E176" s="774"/>
      <c r="F176" s="774"/>
      <c r="G176" s="774"/>
      <c r="H176" s="774"/>
      <c r="I176" s="774"/>
      <c r="J176" s="774"/>
      <c r="K176" s="774"/>
      <c r="L176" s="774"/>
      <c r="M176" s="774"/>
      <c r="N176" s="774"/>
      <c r="O176" s="775"/>
      <c r="P176" s="771" t="s">
        <v>40</v>
      </c>
      <c r="Q176" s="772"/>
      <c r="R176" s="772"/>
      <c r="S176" s="772"/>
      <c r="T176" s="772"/>
      <c r="U176" s="772"/>
      <c r="V176" s="773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783" t="s">
        <v>78</v>
      </c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3"/>
      <c r="P177" s="783"/>
      <c r="Q177" s="783"/>
      <c r="R177" s="783"/>
      <c r="S177" s="783"/>
      <c r="T177" s="783"/>
      <c r="U177" s="783"/>
      <c r="V177" s="783"/>
      <c r="W177" s="783"/>
      <c r="X177" s="783"/>
      <c r="Y177" s="783"/>
      <c r="Z177" s="783"/>
      <c r="AA177" s="66"/>
      <c r="AB177" s="66"/>
      <c r="AC177" s="80"/>
    </row>
    <row r="178" spans="1:68" ht="27" customHeight="1" x14ac:dyDescent="0.25">
      <c r="A178" s="63" t="s">
        <v>333</v>
      </c>
      <c r="B178" s="63" t="s">
        <v>334</v>
      </c>
      <c r="C178" s="36">
        <v>4301031191</v>
      </c>
      <c r="D178" s="784">
        <v>4680115880993</v>
      </c>
      <c r="E178" s="784"/>
      <c r="F178" s="62">
        <v>0.7</v>
      </c>
      <c r="G178" s="37">
        <v>6</v>
      </c>
      <c r="H178" s="62">
        <v>4.2</v>
      </c>
      <c r="I178" s="62">
        <v>4.46</v>
      </c>
      <c r="J178" s="37">
        <v>156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10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8" s="786"/>
      <c r="R178" s="786"/>
      <c r="S178" s="786"/>
      <c r="T178" s="78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ref="Y178:Y185" si="36">IFERROR(IF(X178="",0,CEILING((X178/$H178),1)*$H178),"")</f>
        <v>0</v>
      </c>
      <c r="Z178" s="41" t="str">
        <f>IFERROR(IF(Y178=0,"",ROUNDUP(Y178/H178,0)*0.00753),"")</f>
        <v/>
      </c>
      <c r="AA178" s="68" t="s">
        <v>45</v>
      </c>
      <c r="AB178" s="69" t="s">
        <v>45</v>
      </c>
      <c r="AC178" s="256" t="s">
        <v>335</v>
      </c>
      <c r="AG178" s="78"/>
      <c r="AJ178" s="84" t="s">
        <v>45</v>
      </c>
      <c r="AK178" s="84">
        <v>0</v>
      </c>
      <c r="BB178" s="257" t="s">
        <v>66</v>
      </c>
      <c r="BM178" s="78">
        <f t="shared" ref="BM178:BM185" si="37">IFERROR(X178*I178/H178,"0")</f>
        <v>0</v>
      </c>
      <c r="BN178" s="78">
        <f t="shared" ref="BN178:BN185" si="38">IFERROR(Y178*I178/H178,"0")</f>
        <v>0</v>
      </c>
      <c r="BO178" s="78">
        <f t="shared" ref="BO178:BO185" si="39">IFERROR(1/J178*(X178/H178),"0")</f>
        <v>0</v>
      </c>
      <c r="BP178" s="78">
        <f t="shared" ref="BP178:BP185" si="40">IFERROR(1/J178*(Y178/H178),"0")</f>
        <v>0</v>
      </c>
    </row>
    <row r="179" spans="1:68" ht="27" customHeight="1" x14ac:dyDescent="0.25">
      <c r="A179" s="63" t="s">
        <v>336</v>
      </c>
      <c r="B179" s="63" t="s">
        <v>337</v>
      </c>
      <c r="C179" s="36">
        <v>4301031204</v>
      </c>
      <c r="D179" s="784">
        <v>4680115881761</v>
      </c>
      <c r="E179" s="784"/>
      <c r="F179" s="62">
        <v>0.7</v>
      </c>
      <c r="G179" s="37">
        <v>6</v>
      </c>
      <c r="H179" s="62">
        <v>4.2</v>
      </c>
      <c r="I179" s="62">
        <v>4.46</v>
      </c>
      <c r="J179" s="37">
        <v>156</v>
      </c>
      <c r="K179" s="37" t="s">
        <v>89</v>
      </c>
      <c r="L179" s="37" t="s">
        <v>45</v>
      </c>
      <c r="M179" s="38" t="s">
        <v>82</v>
      </c>
      <c r="N179" s="38"/>
      <c r="O179" s="37">
        <v>40</v>
      </c>
      <c r="P179" s="10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9" s="786"/>
      <c r="R179" s="786"/>
      <c r="S179" s="786"/>
      <c r="T179" s="78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IFERROR(IF(Y179=0,"",ROUNDUP(Y179/H179,0)*0.00753),"")</f>
        <v/>
      </c>
      <c r="AA179" s="68" t="s">
        <v>45</v>
      </c>
      <c r="AB179" s="69" t="s">
        <v>45</v>
      </c>
      <c r="AC179" s="258" t="s">
        <v>338</v>
      </c>
      <c r="AG179" s="78"/>
      <c r="AJ179" s="84" t="s">
        <v>45</v>
      </c>
      <c r="AK179" s="84">
        <v>0</v>
      </c>
      <c r="BB179" s="259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339</v>
      </c>
      <c r="B180" s="63" t="s">
        <v>340</v>
      </c>
      <c r="C180" s="36">
        <v>4301031201</v>
      </c>
      <c r="D180" s="784">
        <v>4680115881563</v>
      </c>
      <c r="E180" s="784"/>
      <c r="F180" s="62">
        <v>0.7</v>
      </c>
      <c r="G180" s="37">
        <v>6</v>
      </c>
      <c r="H180" s="62">
        <v>4.2</v>
      </c>
      <c r="I180" s="62">
        <v>4.4000000000000004</v>
      </c>
      <c r="J180" s="37">
        <v>156</v>
      </c>
      <c r="K180" s="37" t="s">
        <v>89</v>
      </c>
      <c r="L180" s="37" t="s">
        <v>45</v>
      </c>
      <c r="M180" s="38" t="s">
        <v>82</v>
      </c>
      <c r="N180" s="38"/>
      <c r="O180" s="37">
        <v>40</v>
      </c>
      <c r="P180" s="10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0" s="786"/>
      <c r="R180" s="786"/>
      <c r="S180" s="786"/>
      <c r="T180" s="78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IFERROR(IF(Y180=0,"",ROUNDUP(Y180/H180,0)*0.00753),"")</f>
        <v/>
      </c>
      <c r="AA180" s="68" t="s">
        <v>45</v>
      </c>
      <c r="AB180" s="69" t="s">
        <v>45</v>
      </c>
      <c r="AC180" s="260" t="s">
        <v>341</v>
      </c>
      <c r="AG180" s="78"/>
      <c r="AJ180" s="84" t="s">
        <v>45</v>
      </c>
      <c r="AK180" s="84">
        <v>0</v>
      </c>
      <c r="BB180" s="261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342</v>
      </c>
      <c r="B181" s="63" t="s">
        <v>343</v>
      </c>
      <c r="C181" s="36">
        <v>4301031199</v>
      </c>
      <c r="D181" s="784">
        <v>4680115880986</v>
      </c>
      <c r="E181" s="784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1" s="786"/>
      <c r="R181" s="786"/>
      <c r="S181" s="786"/>
      <c r="T181" s="78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2" t="s">
        <v>335</v>
      </c>
      <c r="AG181" s="78"/>
      <c r="AJ181" s="84" t="s">
        <v>45</v>
      </c>
      <c r="AK181" s="84">
        <v>0</v>
      </c>
      <c r="BB181" s="263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344</v>
      </c>
      <c r="B182" s="63" t="s">
        <v>345</v>
      </c>
      <c r="C182" s="36">
        <v>4301031205</v>
      </c>
      <c r="D182" s="784">
        <v>4680115881785</v>
      </c>
      <c r="E182" s="784"/>
      <c r="F182" s="62">
        <v>0.35</v>
      </c>
      <c r="G182" s="37">
        <v>6</v>
      </c>
      <c r="H182" s="62">
        <v>2.1</v>
      </c>
      <c r="I182" s="62">
        <v>2.23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10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2" s="786"/>
      <c r="R182" s="786"/>
      <c r="S182" s="786"/>
      <c r="T182" s="78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4" t="s">
        <v>338</v>
      </c>
      <c r="AG182" s="78"/>
      <c r="AJ182" s="84" t="s">
        <v>45</v>
      </c>
      <c r="AK182" s="84">
        <v>0</v>
      </c>
      <c r="BB182" s="265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346</v>
      </c>
      <c r="B183" s="63" t="s">
        <v>347</v>
      </c>
      <c r="C183" s="36">
        <v>4301031202</v>
      </c>
      <c r="D183" s="784">
        <v>4680115881679</v>
      </c>
      <c r="E183" s="784"/>
      <c r="F183" s="62">
        <v>0.35</v>
      </c>
      <c r="G183" s="37">
        <v>6</v>
      </c>
      <c r="H183" s="62">
        <v>2.1</v>
      </c>
      <c r="I183" s="62">
        <v>2.2000000000000002</v>
      </c>
      <c r="J183" s="37">
        <v>234</v>
      </c>
      <c r="K183" s="37" t="s">
        <v>83</v>
      </c>
      <c r="L183" s="37" t="s">
        <v>45</v>
      </c>
      <c r="M183" s="38" t="s">
        <v>82</v>
      </c>
      <c r="N183" s="38"/>
      <c r="O183" s="37">
        <v>40</v>
      </c>
      <c r="P183" s="10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86"/>
      <c r="R183" s="786"/>
      <c r="S183" s="786"/>
      <c r="T183" s="78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66" t="s">
        <v>341</v>
      </c>
      <c r="AG183" s="78"/>
      <c r="AJ183" s="84" t="s">
        <v>45</v>
      </c>
      <c r="AK183" s="84">
        <v>0</v>
      </c>
      <c r="BB183" s="267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348</v>
      </c>
      <c r="B184" s="63" t="s">
        <v>349</v>
      </c>
      <c r="C184" s="36">
        <v>4301031158</v>
      </c>
      <c r="D184" s="784">
        <v>4680115880191</v>
      </c>
      <c r="E184" s="784"/>
      <c r="F184" s="62">
        <v>0.4</v>
      </c>
      <c r="G184" s="37">
        <v>6</v>
      </c>
      <c r="H184" s="62">
        <v>2.4</v>
      </c>
      <c r="I184" s="62">
        <v>2.6</v>
      </c>
      <c r="J184" s="37">
        <v>156</v>
      </c>
      <c r="K184" s="37" t="s">
        <v>89</v>
      </c>
      <c r="L184" s="37" t="s">
        <v>45</v>
      </c>
      <c r="M184" s="38" t="s">
        <v>82</v>
      </c>
      <c r="N184" s="38"/>
      <c r="O184" s="37">
        <v>40</v>
      </c>
      <c r="P184" s="10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86"/>
      <c r="R184" s="786"/>
      <c r="S184" s="786"/>
      <c r="T184" s="78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8" t="s">
        <v>341</v>
      </c>
      <c r="AG184" s="78"/>
      <c r="AJ184" s="84" t="s">
        <v>45</v>
      </c>
      <c r="AK184" s="84">
        <v>0</v>
      </c>
      <c r="BB184" s="269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ht="27" customHeight="1" x14ac:dyDescent="0.25">
      <c r="A185" s="63" t="s">
        <v>350</v>
      </c>
      <c r="B185" s="63" t="s">
        <v>351</v>
      </c>
      <c r="C185" s="36">
        <v>4301031245</v>
      </c>
      <c r="D185" s="784">
        <v>4680115883963</v>
      </c>
      <c r="E185" s="784"/>
      <c r="F185" s="62">
        <v>0.28000000000000003</v>
      </c>
      <c r="G185" s="37">
        <v>6</v>
      </c>
      <c r="H185" s="62">
        <v>1.68</v>
      </c>
      <c r="I185" s="62">
        <v>1.78</v>
      </c>
      <c r="J185" s="37">
        <v>234</v>
      </c>
      <c r="K185" s="37" t="s">
        <v>83</v>
      </c>
      <c r="L185" s="37" t="s">
        <v>45</v>
      </c>
      <c r="M185" s="38" t="s">
        <v>82</v>
      </c>
      <c r="N185" s="38"/>
      <c r="O185" s="37">
        <v>40</v>
      </c>
      <c r="P185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86"/>
      <c r="R185" s="786"/>
      <c r="S185" s="786"/>
      <c r="T185" s="787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6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70" t="s">
        <v>352</v>
      </c>
      <c r="AG185" s="78"/>
      <c r="AJ185" s="84" t="s">
        <v>45</v>
      </c>
      <c r="AK185" s="84">
        <v>0</v>
      </c>
      <c r="BB185" s="271" t="s">
        <v>66</v>
      </c>
      <c r="BM185" s="78">
        <f t="shared" si="37"/>
        <v>0</v>
      </c>
      <c r="BN185" s="78">
        <f t="shared" si="38"/>
        <v>0</v>
      </c>
      <c r="BO185" s="78">
        <f t="shared" si="39"/>
        <v>0</v>
      </c>
      <c r="BP185" s="78">
        <f t="shared" si="40"/>
        <v>0</v>
      </c>
    </row>
    <row r="186" spans="1:68" x14ac:dyDescent="0.2">
      <c r="A186" s="774"/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5"/>
      <c r="P186" s="771" t="s">
        <v>40</v>
      </c>
      <c r="Q186" s="772"/>
      <c r="R186" s="772"/>
      <c r="S186" s="772"/>
      <c r="T186" s="772"/>
      <c r="U186" s="772"/>
      <c r="V186" s="773"/>
      <c r="W186" s="42" t="s">
        <v>39</v>
      </c>
      <c r="X186" s="43">
        <f>IFERROR(X178/H178,"0")+IFERROR(X179/H179,"0")+IFERROR(X180/H180,"0")+IFERROR(X181/H181,"0")+IFERROR(X182/H182,"0")+IFERROR(X183/H183,"0")+IFERROR(X184/H184,"0")+IFERROR(X185/H185,"0")</f>
        <v>0</v>
      </c>
      <c r="Y186" s="43">
        <f>IFERROR(Y178/H178,"0")+IFERROR(Y179/H179,"0")+IFERROR(Y180/H180,"0")+IFERROR(Y181/H181,"0")+IFERROR(Y182/H182,"0")+IFERROR(Y183/H183,"0")+IFERROR(Y184/H184,"0")+IFERROR(Y185/H185,"0")</f>
        <v>0</v>
      </c>
      <c r="Z186" s="43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4"/>
      <c r="B187" s="774"/>
      <c r="C187" s="774"/>
      <c r="D187" s="774"/>
      <c r="E187" s="774"/>
      <c r="F187" s="774"/>
      <c r="G187" s="774"/>
      <c r="H187" s="774"/>
      <c r="I187" s="774"/>
      <c r="J187" s="774"/>
      <c r="K187" s="774"/>
      <c r="L187" s="774"/>
      <c r="M187" s="774"/>
      <c r="N187" s="774"/>
      <c r="O187" s="775"/>
      <c r="P187" s="771" t="s">
        <v>40</v>
      </c>
      <c r="Q187" s="772"/>
      <c r="R187" s="772"/>
      <c r="S187" s="772"/>
      <c r="T187" s="772"/>
      <c r="U187" s="772"/>
      <c r="V187" s="773"/>
      <c r="W187" s="42" t="s">
        <v>0</v>
      </c>
      <c r="X187" s="43">
        <f>IFERROR(SUM(X178:X185),"0")</f>
        <v>0</v>
      </c>
      <c r="Y187" s="43">
        <f>IFERROR(SUM(Y178:Y185),"0")</f>
        <v>0</v>
      </c>
      <c r="Z187" s="42"/>
      <c r="AA187" s="67"/>
      <c r="AB187" s="67"/>
      <c r="AC187" s="67"/>
    </row>
    <row r="188" spans="1:68" ht="16.5" customHeight="1" x14ac:dyDescent="0.25">
      <c r="A188" s="794" t="s">
        <v>353</v>
      </c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794"/>
      <c r="P188" s="794"/>
      <c r="Q188" s="794"/>
      <c r="R188" s="794"/>
      <c r="S188" s="794"/>
      <c r="T188" s="794"/>
      <c r="U188" s="794"/>
      <c r="V188" s="794"/>
      <c r="W188" s="794"/>
      <c r="X188" s="794"/>
      <c r="Y188" s="794"/>
      <c r="Z188" s="794"/>
      <c r="AA188" s="65"/>
      <c r="AB188" s="65"/>
      <c r="AC188" s="79"/>
    </row>
    <row r="189" spans="1:68" ht="14.25" customHeight="1" x14ac:dyDescent="0.25">
      <c r="A189" s="783" t="s">
        <v>129</v>
      </c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3"/>
      <c r="P189" s="783"/>
      <c r="Q189" s="783"/>
      <c r="R189" s="783"/>
      <c r="S189" s="783"/>
      <c r="T189" s="783"/>
      <c r="U189" s="783"/>
      <c r="V189" s="783"/>
      <c r="W189" s="783"/>
      <c r="X189" s="783"/>
      <c r="Y189" s="783"/>
      <c r="Z189" s="783"/>
      <c r="AA189" s="66"/>
      <c r="AB189" s="66"/>
      <c r="AC189" s="80"/>
    </row>
    <row r="190" spans="1:68" ht="16.5" customHeight="1" x14ac:dyDescent="0.25">
      <c r="A190" s="63" t="s">
        <v>354</v>
      </c>
      <c r="B190" s="63" t="s">
        <v>355</v>
      </c>
      <c r="C190" s="36">
        <v>4301011450</v>
      </c>
      <c r="D190" s="784">
        <v>4680115881402</v>
      </c>
      <c r="E190" s="784"/>
      <c r="F190" s="62">
        <v>1.35</v>
      </c>
      <c r="G190" s="37">
        <v>8</v>
      </c>
      <c r="H190" s="62">
        <v>10.8</v>
      </c>
      <c r="I190" s="62">
        <v>11.28</v>
      </c>
      <c r="J190" s="37">
        <v>56</v>
      </c>
      <c r="K190" s="37" t="s">
        <v>133</v>
      </c>
      <c r="L190" s="37" t="s">
        <v>45</v>
      </c>
      <c r="M190" s="38" t="s">
        <v>136</v>
      </c>
      <c r="N190" s="38"/>
      <c r="O190" s="37">
        <v>55</v>
      </c>
      <c r="P190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86"/>
      <c r="R190" s="786"/>
      <c r="S190" s="786"/>
      <c r="T190" s="787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IFERROR(IF(Y190=0,"",ROUNDUP(Y190/H190,0)*0.02175),"")</f>
        <v/>
      </c>
      <c r="AA190" s="68" t="s">
        <v>45</v>
      </c>
      <c r="AB190" s="69" t="s">
        <v>45</v>
      </c>
      <c r="AC190" s="272" t="s">
        <v>356</v>
      </c>
      <c r="AG190" s="78"/>
      <c r="AJ190" s="84" t="s">
        <v>45</v>
      </c>
      <c r="AK190" s="84">
        <v>0</v>
      </c>
      <c r="BB190" s="27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357</v>
      </c>
      <c r="B191" s="63" t="s">
        <v>358</v>
      </c>
      <c r="C191" s="36">
        <v>4301011767</v>
      </c>
      <c r="D191" s="784">
        <v>4680115881396</v>
      </c>
      <c r="E191" s="784"/>
      <c r="F191" s="62">
        <v>0.45</v>
      </c>
      <c r="G191" s="37">
        <v>6</v>
      </c>
      <c r="H191" s="62">
        <v>2.7</v>
      </c>
      <c r="I191" s="62">
        <v>2.9</v>
      </c>
      <c r="J191" s="37">
        <v>156</v>
      </c>
      <c r="K191" s="37" t="s">
        <v>89</v>
      </c>
      <c r="L191" s="37" t="s">
        <v>45</v>
      </c>
      <c r="M191" s="38" t="s">
        <v>82</v>
      </c>
      <c r="N191" s="38"/>
      <c r="O191" s="37">
        <v>55</v>
      </c>
      <c r="P191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86"/>
      <c r="R191" s="786"/>
      <c r="S191" s="786"/>
      <c r="T191" s="78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IFERROR(IF(Y191=0,"",ROUNDUP(Y191/H191,0)*0.00753),"")</f>
        <v/>
      </c>
      <c r="AA191" s="68" t="s">
        <v>45</v>
      </c>
      <c r="AB191" s="69" t="s">
        <v>45</v>
      </c>
      <c r="AC191" s="274" t="s">
        <v>359</v>
      </c>
      <c r="AG191" s="78"/>
      <c r="AJ191" s="84" t="s">
        <v>45</v>
      </c>
      <c r="AK191" s="84">
        <v>0</v>
      </c>
      <c r="BB191" s="27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4"/>
      <c r="B192" s="774"/>
      <c r="C192" s="774"/>
      <c r="D192" s="774"/>
      <c r="E192" s="774"/>
      <c r="F192" s="774"/>
      <c r="G192" s="774"/>
      <c r="H192" s="774"/>
      <c r="I192" s="774"/>
      <c r="J192" s="774"/>
      <c r="K192" s="774"/>
      <c r="L192" s="774"/>
      <c r="M192" s="774"/>
      <c r="N192" s="774"/>
      <c r="O192" s="775"/>
      <c r="P192" s="771" t="s">
        <v>40</v>
      </c>
      <c r="Q192" s="772"/>
      <c r="R192" s="772"/>
      <c r="S192" s="772"/>
      <c r="T192" s="772"/>
      <c r="U192" s="772"/>
      <c r="V192" s="77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74"/>
      <c r="B193" s="774"/>
      <c r="C193" s="774"/>
      <c r="D193" s="774"/>
      <c r="E193" s="774"/>
      <c r="F193" s="774"/>
      <c r="G193" s="774"/>
      <c r="H193" s="774"/>
      <c r="I193" s="774"/>
      <c r="J193" s="774"/>
      <c r="K193" s="774"/>
      <c r="L193" s="774"/>
      <c r="M193" s="774"/>
      <c r="N193" s="774"/>
      <c r="O193" s="775"/>
      <c r="P193" s="771" t="s">
        <v>40</v>
      </c>
      <c r="Q193" s="772"/>
      <c r="R193" s="772"/>
      <c r="S193" s="772"/>
      <c r="T193" s="772"/>
      <c r="U193" s="772"/>
      <c r="V193" s="77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83" t="s">
        <v>184</v>
      </c>
      <c r="B194" s="783"/>
      <c r="C194" s="783"/>
      <c r="D194" s="783"/>
      <c r="E194" s="783"/>
      <c r="F194" s="783"/>
      <c r="G194" s="783"/>
      <c r="H194" s="783"/>
      <c r="I194" s="783"/>
      <c r="J194" s="783"/>
      <c r="K194" s="783"/>
      <c r="L194" s="783"/>
      <c r="M194" s="783"/>
      <c r="N194" s="783"/>
      <c r="O194" s="783"/>
      <c r="P194" s="783"/>
      <c r="Q194" s="783"/>
      <c r="R194" s="783"/>
      <c r="S194" s="783"/>
      <c r="T194" s="783"/>
      <c r="U194" s="783"/>
      <c r="V194" s="783"/>
      <c r="W194" s="783"/>
      <c r="X194" s="783"/>
      <c r="Y194" s="783"/>
      <c r="Z194" s="783"/>
      <c r="AA194" s="66"/>
      <c r="AB194" s="66"/>
      <c r="AC194" s="80"/>
    </row>
    <row r="195" spans="1:68" ht="16.5" customHeight="1" x14ac:dyDescent="0.25">
      <c r="A195" s="63" t="s">
        <v>360</v>
      </c>
      <c r="B195" s="63" t="s">
        <v>361</v>
      </c>
      <c r="C195" s="36">
        <v>4301020262</v>
      </c>
      <c r="D195" s="784">
        <v>4680115882935</v>
      </c>
      <c r="E195" s="784"/>
      <c r="F195" s="62">
        <v>1.35</v>
      </c>
      <c r="G195" s="37">
        <v>8</v>
      </c>
      <c r="H195" s="62">
        <v>10.8</v>
      </c>
      <c r="I195" s="62">
        <v>11.28</v>
      </c>
      <c r="J195" s="37">
        <v>56</v>
      </c>
      <c r="K195" s="37" t="s">
        <v>133</v>
      </c>
      <c r="L195" s="37" t="s">
        <v>45</v>
      </c>
      <c r="M195" s="38" t="s">
        <v>88</v>
      </c>
      <c r="N195" s="38"/>
      <c r="O195" s="37">
        <v>50</v>
      </c>
      <c r="P195" s="10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86"/>
      <c r="R195" s="786"/>
      <c r="S195" s="786"/>
      <c r="T195" s="78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IFERROR(IF(Y195=0,"",ROUNDUP(Y195/H195,0)*0.02175),"")</f>
        <v/>
      </c>
      <c r="AA195" s="68" t="s">
        <v>45</v>
      </c>
      <c r="AB195" s="69" t="s">
        <v>45</v>
      </c>
      <c r="AC195" s="276" t="s">
        <v>362</v>
      </c>
      <c r="AG195" s="78"/>
      <c r="AJ195" s="84" t="s">
        <v>45</v>
      </c>
      <c r="AK195" s="84">
        <v>0</v>
      </c>
      <c r="BB195" s="27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363</v>
      </c>
      <c r="B196" s="63" t="s">
        <v>364</v>
      </c>
      <c r="C196" s="36">
        <v>4301020220</v>
      </c>
      <c r="D196" s="784">
        <v>4680115880764</v>
      </c>
      <c r="E196" s="784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195</v>
      </c>
      <c r="L196" s="37" t="s">
        <v>45</v>
      </c>
      <c r="M196" s="38" t="s">
        <v>136</v>
      </c>
      <c r="N196" s="38"/>
      <c r="O196" s="37">
        <v>50</v>
      </c>
      <c r="P196" s="10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86"/>
      <c r="R196" s="786"/>
      <c r="S196" s="786"/>
      <c r="T196" s="787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8" t="s">
        <v>362</v>
      </c>
      <c r="AG196" s="78"/>
      <c r="AJ196" s="84" t="s">
        <v>45</v>
      </c>
      <c r="AK196" s="84">
        <v>0</v>
      </c>
      <c r="BB196" s="27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74"/>
      <c r="B197" s="774"/>
      <c r="C197" s="774"/>
      <c r="D197" s="774"/>
      <c r="E197" s="774"/>
      <c r="F197" s="774"/>
      <c r="G197" s="774"/>
      <c r="H197" s="774"/>
      <c r="I197" s="774"/>
      <c r="J197" s="774"/>
      <c r="K197" s="774"/>
      <c r="L197" s="774"/>
      <c r="M197" s="774"/>
      <c r="N197" s="774"/>
      <c r="O197" s="775"/>
      <c r="P197" s="771" t="s">
        <v>40</v>
      </c>
      <c r="Q197" s="772"/>
      <c r="R197" s="772"/>
      <c r="S197" s="772"/>
      <c r="T197" s="772"/>
      <c r="U197" s="772"/>
      <c r="V197" s="77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74"/>
      <c r="B198" s="774"/>
      <c r="C198" s="774"/>
      <c r="D198" s="774"/>
      <c r="E198" s="774"/>
      <c r="F198" s="774"/>
      <c r="G198" s="774"/>
      <c r="H198" s="774"/>
      <c r="I198" s="774"/>
      <c r="J198" s="774"/>
      <c r="K198" s="774"/>
      <c r="L198" s="774"/>
      <c r="M198" s="774"/>
      <c r="N198" s="774"/>
      <c r="O198" s="775"/>
      <c r="P198" s="771" t="s">
        <v>40</v>
      </c>
      <c r="Q198" s="772"/>
      <c r="R198" s="772"/>
      <c r="S198" s="772"/>
      <c r="T198" s="772"/>
      <c r="U198" s="772"/>
      <c r="V198" s="77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83" t="s">
        <v>78</v>
      </c>
      <c r="B199" s="783"/>
      <c r="C199" s="783"/>
      <c r="D199" s="783"/>
      <c r="E199" s="783"/>
      <c r="F199" s="783"/>
      <c r="G199" s="783"/>
      <c r="H199" s="783"/>
      <c r="I199" s="783"/>
      <c r="J199" s="783"/>
      <c r="K199" s="783"/>
      <c r="L199" s="783"/>
      <c r="M199" s="783"/>
      <c r="N199" s="783"/>
      <c r="O199" s="783"/>
      <c r="P199" s="783"/>
      <c r="Q199" s="783"/>
      <c r="R199" s="783"/>
      <c r="S199" s="783"/>
      <c r="T199" s="783"/>
      <c r="U199" s="783"/>
      <c r="V199" s="783"/>
      <c r="W199" s="783"/>
      <c r="X199" s="783"/>
      <c r="Y199" s="783"/>
      <c r="Z199" s="783"/>
      <c r="AA199" s="66"/>
      <c r="AB199" s="66"/>
      <c r="AC199" s="80"/>
    </row>
    <row r="200" spans="1:68" ht="27" customHeight="1" x14ac:dyDescent="0.25">
      <c r="A200" s="63" t="s">
        <v>365</v>
      </c>
      <c r="B200" s="63" t="s">
        <v>366</v>
      </c>
      <c r="C200" s="36">
        <v>4301031224</v>
      </c>
      <c r="D200" s="784">
        <v>4680115882683</v>
      </c>
      <c r="E200" s="784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89</v>
      </c>
      <c r="L200" s="37" t="s">
        <v>45</v>
      </c>
      <c r="M200" s="38" t="s">
        <v>82</v>
      </c>
      <c r="N200" s="38"/>
      <c r="O200" s="37">
        <v>40</v>
      </c>
      <c r="P200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86"/>
      <c r="R200" s="786"/>
      <c r="S200" s="786"/>
      <c r="T200" s="7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4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80" t="s">
        <v>367</v>
      </c>
      <c r="AG200" s="78"/>
      <c r="AJ200" s="84" t="s">
        <v>45</v>
      </c>
      <c r="AK200" s="84">
        <v>0</v>
      </c>
      <c r="BB200" s="281" t="s">
        <v>66</v>
      </c>
      <c r="BM200" s="78">
        <f t="shared" ref="BM200:BM207" si="42">IFERROR(X200*I200/H200,"0")</f>
        <v>0</v>
      </c>
      <c r="BN200" s="78">
        <f t="shared" ref="BN200:BN207" si="43">IFERROR(Y200*I200/H200,"0")</f>
        <v>0</v>
      </c>
      <c r="BO200" s="78">
        <f t="shared" ref="BO200:BO207" si="44">IFERROR(1/J200*(X200/H200),"0")</f>
        <v>0</v>
      </c>
      <c r="BP200" s="78">
        <f t="shared" ref="BP200:BP207" si="45">IFERROR(1/J200*(Y200/H200),"0")</f>
        <v>0</v>
      </c>
    </row>
    <row r="201" spans="1:68" ht="27" customHeight="1" x14ac:dyDescent="0.25">
      <c r="A201" s="63" t="s">
        <v>368</v>
      </c>
      <c r="B201" s="63" t="s">
        <v>369</v>
      </c>
      <c r="C201" s="36">
        <v>4301031230</v>
      </c>
      <c r="D201" s="784">
        <v>4680115882690</v>
      </c>
      <c r="E201" s="78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86"/>
      <c r="R201" s="786"/>
      <c r="S201" s="786"/>
      <c r="T201" s="7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82" t="s">
        <v>370</v>
      </c>
      <c r="AG201" s="78"/>
      <c r="AJ201" s="84" t="s">
        <v>45</v>
      </c>
      <c r="AK201" s="84">
        <v>0</v>
      </c>
      <c r="BB201" s="283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371</v>
      </c>
      <c r="B202" s="63" t="s">
        <v>372</v>
      </c>
      <c r="C202" s="36">
        <v>4301031220</v>
      </c>
      <c r="D202" s="784">
        <v>4680115882669</v>
      </c>
      <c r="E202" s="78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89</v>
      </c>
      <c r="L202" s="37" t="s">
        <v>45</v>
      </c>
      <c r="M202" s="38" t="s">
        <v>82</v>
      </c>
      <c r="N202" s="38"/>
      <c r="O202" s="37">
        <v>40</v>
      </c>
      <c r="P202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86"/>
      <c r="R202" s="786"/>
      <c r="S202" s="786"/>
      <c r="T202" s="7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84" t="s">
        <v>373</v>
      </c>
      <c r="AG202" s="78"/>
      <c r="AJ202" s="84" t="s">
        <v>45</v>
      </c>
      <c r="AK202" s="84">
        <v>0</v>
      </c>
      <c r="BB202" s="285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374</v>
      </c>
      <c r="B203" s="63" t="s">
        <v>375</v>
      </c>
      <c r="C203" s="36">
        <v>4301031221</v>
      </c>
      <c r="D203" s="784">
        <v>4680115882676</v>
      </c>
      <c r="E203" s="784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10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86"/>
      <c r="R203" s="786"/>
      <c r="S203" s="786"/>
      <c r="T203" s="7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86" t="s">
        <v>376</v>
      </c>
      <c r="AG203" s="78"/>
      <c r="AJ203" s="84" t="s">
        <v>45</v>
      </c>
      <c r="AK203" s="84">
        <v>0</v>
      </c>
      <c r="BB203" s="287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377</v>
      </c>
      <c r="B204" s="63" t="s">
        <v>378</v>
      </c>
      <c r="C204" s="36">
        <v>4301031223</v>
      </c>
      <c r="D204" s="784">
        <v>4680115884014</v>
      </c>
      <c r="E204" s="784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86"/>
      <c r="R204" s="786"/>
      <c r="S204" s="786"/>
      <c r="T204" s="78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367</v>
      </c>
      <c r="AG204" s="78"/>
      <c r="AJ204" s="84" t="s">
        <v>45</v>
      </c>
      <c r="AK204" s="84">
        <v>0</v>
      </c>
      <c r="BB204" s="289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379</v>
      </c>
      <c r="B205" s="63" t="s">
        <v>380</v>
      </c>
      <c r="C205" s="36">
        <v>4301031222</v>
      </c>
      <c r="D205" s="784">
        <v>4680115884007</v>
      </c>
      <c r="E205" s="784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10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86"/>
      <c r="R205" s="786"/>
      <c r="S205" s="786"/>
      <c r="T205" s="78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370</v>
      </c>
      <c r="AG205" s="78"/>
      <c r="AJ205" s="84" t="s">
        <v>45</v>
      </c>
      <c r="AK205" s="84">
        <v>0</v>
      </c>
      <c r="BB205" s="291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381</v>
      </c>
      <c r="B206" s="63" t="s">
        <v>382</v>
      </c>
      <c r="C206" s="36">
        <v>4301031229</v>
      </c>
      <c r="D206" s="784">
        <v>4680115884038</v>
      </c>
      <c r="E206" s="78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83</v>
      </c>
      <c r="L206" s="37" t="s">
        <v>45</v>
      </c>
      <c r="M206" s="38" t="s">
        <v>82</v>
      </c>
      <c r="N206" s="38"/>
      <c r="O206" s="37">
        <v>40</v>
      </c>
      <c r="P206" s="10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86"/>
      <c r="R206" s="786"/>
      <c r="S206" s="786"/>
      <c r="T206" s="78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92" t="s">
        <v>373</v>
      </c>
      <c r="AG206" s="78"/>
      <c r="AJ206" s="84" t="s">
        <v>45</v>
      </c>
      <c r="AK206" s="84">
        <v>0</v>
      </c>
      <c r="BB206" s="293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ht="27" customHeight="1" x14ac:dyDescent="0.25">
      <c r="A207" s="63" t="s">
        <v>383</v>
      </c>
      <c r="B207" s="63" t="s">
        <v>384</v>
      </c>
      <c r="C207" s="36">
        <v>4301031225</v>
      </c>
      <c r="D207" s="784">
        <v>4680115884021</v>
      </c>
      <c r="E207" s="784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83</v>
      </c>
      <c r="L207" s="37" t="s">
        <v>45</v>
      </c>
      <c r="M207" s="38" t="s">
        <v>82</v>
      </c>
      <c r="N207" s="38"/>
      <c r="O207" s="37">
        <v>40</v>
      </c>
      <c r="P207" s="10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86"/>
      <c r="R207" s="786"/>
      <c r="S207" s="786"/>
      <c r="T207" s="78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4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94" t="s">
        <v>376</v>
      </c>
      <c r="AG207" s="78"/>
      <c r="AJ207" s="84" t="s">
        <v>45</v>
      </c>
      <c r="AK207" s="84">
        <v>0</v>
      </c>
      <c r="BB207" s="295" t="s">
        <v>66</v>
      </c>
      <c r="BM207" s="78">
        <f t="shared" si="42"/>
        <v>0</v>
      </c>
      <c r="BN207" s="78">
        <f t="shared" si="43"/>
        <v>0</v>
      </c>
      <c r="BO207" s="78">
        <f t="shared" si="44"/>
        <v>0</v>
      </c>
      <c r="BP207" s="78">
        <f t="shared" si="45"/>
        <v>0</v>
      </c>
    </row>
    <row r="208" spans="1:68" x14ac:dyDescent="0.2">
      <c r="A208" s="774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5"/>
      <c r="P208" s="771" t="s">
        <v>40</v>
      </c>
      <c r="Q208" s="772"/>
      <c r="R208" s="772"/>
      <c r="S208" s="772"/>
      <c r="T208" s="772"/>
      <c r="U208" s="772"/>
      <c r="V208" s="77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74"/>
      <c r="B209" s="774"/>
      <c r="C209" s="774"/>
      <c r="D209" s="774"/>
      <c r="E209" s="774"/>
      <c r="F209" s="774"/>
      <c r="G209" s="774"/>
      <c r="H209" s="774"/>
      <c r="I209" s="774"/>
      <c r="J209" s="774"/>
      <c r="K209" s="774"/>
      <c r="L209" s="774"/>
      <c r="M209" s="774"/>
      <c r="N209" s="774"/>
      <c r="O209" s="775"/>
      <c r="P209" s="771" t="s">
        <v>40</v>
      </c>
      <c r="Q209" s="772"/>
      <c r="R209" s="772"/>
      <c r="S209" s="772"/>
      <c r="T209" s="772"/>
      <c r="U209" s="772"/>
      <c r="V209" s="77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83" t="s">
        <v>84</v>
      </c>
      <c r="B210" s="783"/>
      <c r="C210" s="783"/>
      <c r="D210" s="783"/>
      <c r="E210" s="783"/>
      <c r="F210" s="783"/>
      <c r="G210" s="783"/>
      <c r="H210" s="783"/>
      <c r="I210" s="783"/>
      <c r="J210" s="783"/>
      <c r="K210" s="783"/>
      <c r="L210" s="783"/>
      <c r="M210" s="783"/>
      <c r="N210" s="783"/>
      <c r="O210" s="783"/>
      <c r="P210" s="783"/>
      <c r="Q210" s="783"/>
      <c r="R210" s="783"/>
      <c r="S210" s="783"/>
      <c r="T210" s="783"/>
      <c r="U210" s="783"/>
      <c r="V210" s="783"/>
      <c r="W210" s="783"/>
      <c r="X210" s="783"/>
      <c r="Y210" s="783"/>
      <c r="Z210" s="783"/>
      <c r="AA210" s="66"/>
      <c r="AB210" s="66"/>
      <c r="AC210" s="80"/>
    </row>
    <row r="211" spans="1:68" ht="37.5" customHeight="1" x14ac:dyDescent="0.25">
      <c r="A211" s="63" t="s">
        <v>385</v>
      </c>
      <c r="B211" s="63" t="s">
        <v>386</v>
      </c>
      <c r="C211" s="36">
        <v>4301051408</v>
      </c>
      <c r="D211" s="784">
        <v>4680115881594</v>
      </c>
      <c r="E211" s="784"/>
      <c r="F211" s="62">
        <v>1.35</v>
      </c>
      <c r="G211" s="37">
        <v>6</v>
      </c>
      <c r="H211" s="62">
        <v>8.1</v>
      </c>
      <c r="I211" s="62">
        <v>8.6639999999999997</v>
      </c>
      <c r="J211" s="37">
        <v>56</v>
      </c>
      <c r="K211" s="37" t="s">
        <v>133</v>
      </c>
      <c r="L211" s="37" t="s">
        <v>45</v>
      </c>
      <c r="M211" s="38" t="s">
        <v>88</v>
      </c>
      <c r="N211" s="38"/>
      <c r="O211" s="37">
        <v>40</v>
      </c>
      <c r="P211" s="10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86"/>
      <c r="R211" s="786"/>
      <c r="S211" s="786"/>
      <c r="T211" s="7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21" si="46"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96" t="s">
        <v>387</v>
      </c>
      <c r="AG211" s="78"/>
      <c r="AJ211" s="84" t="s">
        <v>45</v>
      </c>
      <c r="AK211" s="84">
        <v>0</v>
      </c>
      <c r="BB211" s="297" t="s">
        <v>66</v>
      </c>
      <c r="BM211" s="78">
        <f t="shared" ref="BM211:BM221" si="47">IFERROR(X211*I211/H211,"0")</f>
        <v>0</v>
      </c>
      <c r="BN211" s="78">
        <f t="shared" ref="BN211:BN221" si="48">IFERROR(Y211*I211/H211,"0")</f>
        <v>0</v>
      </c>
      <c r="BO211" s="78">
        <f t="shared" ref="BO211:BO221" si="49">IFERROR(1/J211*(X211/H211),"0")</f>
        <v>0</v>
      </c>
      <c r="BP211" s="78">
        <f t="shared" ref="BP211:BP221" si="50">IFERROR(1/J211*(Y211/H211),"0")</f>
        <v>0</v>
      </c>
    </row>
    <row r="212" spans="1:68" ht="27" customHeight="1" x14ac:dyDescent="0.25">
      <c r="A212" s="63" t="s">
        <v>388</v>
      </c>
      <c r="B212" s="63" t="s">
        <v>389</v>
      </c>
      <c r="C212" s="36">
        <v>4301051754</v>
      </c>
      <c r="D212" s="784">
        <v>4680115880962</v>
      </c>
      <c r="E212" s="784"/>
      <c r="F212" s="62">
        <v>1.3</v>
      </c>
      <c r="G212" s="37">
        <v>6</v>
      </c>
      <c r="H212" s="62">
        <v>7.8</v>
      </c>
      <c r="I212" s="62">
        <v>8.3640000000000008</v>
      </c>
      <c r="J212" s="37">
        <v>56</v>
      </c>
      <c r="K212" s="37" t="s">
        <v>133</v>
      </c>
      <c r="L212" s="37" t="s">
        <v>45</v>
      </c>
      <c r="M212" s="38" t="s">
        <v>82</v>
      </c>
      <c r="N212" s="38"/>
      <c r="O212" s="37">
        <v>40</v>
      </c>
      <c r="P212" s="103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2" s="786"/>
      <c r="R212" s="786"/>
      <c r="S212" s="786"/>
      <c r="T212" s="78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8" t="s">
        <v>390</v>
      </c>
      <c r="AG212" s="78"/>
      <c r="AJ212" s="84" t="s">
        <v>45</v>
      </c>
      <c r="AK212" s="84">
        <v>0</v>
      </c>
      <c r="BB212" s="299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37.5" customHeight="1" x14ac:dyDescent="0.25">
      <c r="A213" s="63" t="s">
        <v>391</v>
      </c>
      <c r="B213" s="63" t="s">
        <v>392</v>
      </c>
      <c r="C213" s="36">
        <v>4301051411</v>
      </c>
      <c r="D213" s="784">
        <v>4680115881617</v>
      </c>
      <c r="E213" s="784"/>
      <c r="F213" s="62">
        <v>1.35</v>
      </c>
      <c r="G213" s="37">
        <v>6</v>
      </c>
      <c r="H213" s="62">
        <v>8.1</v>
      </c>
      <c r="I213" s="62">
        <v>8.6460000000000008</v>
      </c>
      <c r="J213" s="37">
        <v>56</v>
      </c>
      <c r="K213" s="37" t="s">
        <v>133</v>
      </c>
      <c r="L213" s="37" t="s">
        <v>45</v>
      </c>
      <c r="M213" s="38" t="s">
        <v>88</v>
      </c>
      <c r="N213" s="38"/>
      <c r="O213" s="37">
        <v>40</v>
      </c>
      <c r="P213" s="10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86"/>
      <c r="R213" s="786"/>
      <c r="S213" s="786"/>
      <c r="T213" s="78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300" t="s">
        <v>393</v>
      </c>
      <c r="AG213" s="78"/>
      <c r="AJ213" s="84" t="s">
        <v>45</v>
      </c>
      <c r="AK213" s="84">
        <v>0</v>
      </c>
      <c r="BB213" s="301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27" customHeight="1" x14ac:dyDescent="0.25">
      <c r="A214" s="63" t="s">
        <v>394</v>
      </c>
      <c r="B214" s="63" t="s">
        <v>395</v>
      </c>
      <c r="C214" s="36">
        <v>4301051632</v>
      </c>
      <c r="D214" s="784">
        <v>4680115880573</v>
      </c>
      <c r="E214" s="784"/>
      <c r="F214" s="62">
        <v>1.45</v>
      </c>
      <c r="G214" s="37">
        <v>6</v>
      </c>
      <c r="H214" s="62">
        <v>8.6999999999999993</v>
      </c>
      <c r="I214" s="62">
        <v>9.2639999999999993</v>
      </c>
      <c r="J214" s="37">
        <v>56</v>
      </c>
      <c r="K214" s="37" t="s">
        <v>133</v>
      </c>
      <c r="L214" s="37" t="s">
        <v>45</v>
      </c>
      <c r="M214" s="38" t="s">
        <v>82</v>
      </c>
      <c r="N214" s="38"/>
      <c r="O214" s="37">
        <v>45</v>
      </c>
      <c r="P214" s="10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86"/>
      <c r="R214" s="786"/>
      <c r="S214" s="786"/>
      <c r="T214" s="78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302" t="s">
        <v>396</v>
      </c>
      <c r="AG214" s="78"/>
      <c r="AJ214" s="84" t="s">
        <v>45</v>
      </c>
      <c r="AK214" s="84">
        <v>0</v>
      </c>
      <c r="BB214" s="303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397</v>
      </c>
      <c r="B215" s="63" t="s">
        <v>398</v>
      </c>
      <c r="C215" s="36">
        <v>4301051407</v>
      </c>
      <c r="D215" s="784">
        <v>4680115882195</v>
      </c>
      <c r="E215" s="784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195</v>
      </c>
      <c r="L215" s="37" t="s">
        <v>45</v>
      </c>
      <c r="M215" s="38" t="s">
        <v>88</v>
      </c>
      <c r="N215" s="38"/>
      <c r="O215" s="37">
        <v>40</v>
      </c>
      <c r="P215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86"/>
      <c r="R215" s="786"/>
      <c r="S215" s="786"/>
      <c r="T215" s="78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304" t="s">
        <v>387</v>
      </c>
      <c r="AG215" s="78"/>
      <c r="AJ215" s="84" t="s">
        <v>45</v>
      </c>
      <c r="AK215" s="84">
        <v>0</v>
      </c>
      <c r="BB215" s="305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37.5" customHeight="1" x14ac:dyDescent="0.25">
      <c r="A216" s="63" t="s">
        <v>399</v>
      </c>
      <c r="B216" s="63" t="s">
        <v>400</v>
      </c>
      <c r="C216" s="36">
        <v>4301051752</v>
      </c>
      <c r="D216" s="784">
        <v>4680115882607</v>
      </c>
      <c r="E216" s="784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195</v>
      </c>
      <c r="L216" s="37" t="s">
        <v>45</v>
      </c>
      <c r="M216" s="38" t="s">
        <v>177</v>
      </c>
      <c r="N216" s="38"/>
      <c r="O216" s="37">
        <v>45</v>
      </c>
      <c r="P216" s="10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86"/>
      <c r="R216" s="786"/>
      <c r="S216" s="786"/>
      <c r="T216" s="78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306" t="s">
        <v>401</v>
      </c>
      <c r="AG216" s="78"/>
      <c r="AJ216" s="84" t="s">
        <v>45</v>
      </c>
      <c r="AK216" s="84">
        <v>0</v>
      </c>
      <c r="BB216" s="307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402</v>
      </c>
      <c r="B217" s="63" t="s">
        <v>403</v>
      </c>
      <c r="C217" s="36">
        <v>4301051630</v>
      </c>
      <c r="D217" s="784">
        <v>4680115880092</v>
      </c>
      <c r="E217" s="784"/>
      <c r="F217" s="62">
        <v>0.4</v>
      </c>
      <c r="G217" s="37">
        <v>6</v>
      </c>
      <c r="H217" s="62">
        <v>2.4</v>
      </c>
      <c r="I217" s="62">
        <v>2.6720000000000002</v>
      </c>
      <c r="J217" s="37">
        <v>156</v>
      </c>
      <c r="K217" s="37" t="s">
        <v>89</v>
      </c>
      <c r="L217" s="37" t="s">
        <v>45</v>
      </c>
      <c r="M217" s="38" t="s">
        <v>82</v>
      </c>
      <c r="N217" s="38"/>
      <c r="O217" s="37">
        <v>45</v>
      </c>
      <c r="P217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86"/>
      <c r="R217" s="786"/>
      <c r="S217" s="786"/>
      <c r="T217" s="78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>IFERROR(IF(Y217=0,"",ROUNDUP(Y217/H217,0)*0.00753),"")</f>
        <v/>
      </c>
      <c r="AA217" s="68" t="s">
        <v>45</v>
      </c>
      <c r="AB217" s="69" t="s">
        <v>45</v>
      </c>
      <c r="AC217" s="308" t="s">
        <v>404</v>
      </c>
      <c r="AG217" s="78"/>
      <c r="AJ217" s="84" t="s">
        <v>45</v>
      </c>
      <c r="AK217" s="84">
        <v>0</v>
      </c>
      <c r="BB217" s="309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405</v>
      </c>
      <c r="B218" s="63" t="s">
        <v>406</v>
      </c>
      <c r="C218" s="36">
        <v>4301051631</v>
      </c>
      <c r="D218" s="784">
        <v>4680115880221</v>
      </c>
      <c r="E218" s="784"/>
      <c r="F218" s="62">
        <v>0.4</v>
      </c>
      <c r="G218" s="37">
        <v>6</v>
      </c>
      <c r="H218" s="62">
        <v>2.4</v>
      </c>
      <c r="I218" s="62">
        <v>2.6720000000000002</v>
      </c>
      <c r="J218" s="37">
        <v>156</v>
      </c>
      <c r="K218" s="37" t="s">
        <v>89</v>
      </c>
      <c r="L218" s="37" t="s">
        <v>45</v>
      </c>
      <c r="M218" s="38" t="s">
        <v>82</v>
      </c>
      <c r="N218" s="38"/>
      <c r="O218" s="37">
        <v>45</v>
      </c>
      <c r="P218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86"/>
      <c r="R218" s="786"/>
      <c r="S218" s="786"/>
      <c r="T218" s="78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>IFERROR(IF(Y218=0,"",ROUNDUP(Y218/H218,0)*0.00753),"")</f>
        <v/>
      </c>
      <c r="AA218" s="68" t="s">
        <v>45</v>
      </c>
      <c r="AB218" s="69" t="s">
        <v>45</v>
      </c>
      <c r="AC218" s="310" t="s">
        <v>396</v>
      </c>
      <c r="AG218" s="78"/>
      <c r="AJ218" s="84" t="s">
        <v>45</v>
      </c>
      <c r="AK218" s="84">
        <v>0</v>
      </c>
      <c r="BB218" s="311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407</v>
      </c>
      <c r="B219" s="63" t="s">
        <v>408</v>
      </c>
      <c r="C219" s="36">
        <v>4301051749</v>
      </c>
      <c r="D219" s="784">
        <v>4680115882942</v>
      </c>
      <c r="E219" s="784"/>
      <c r="F219" s="62">
        <v>0.3</v>
      </c>
      <c r="G219" s="37">
        <v>6</v>
      </c>
      <c r="H219" s="62">
        <v>1.8</v>
      </c>
      <c r="I219" s="62">
        <v>2.0720000000000001</v>
      </c>
      <c r="J219" s="37">
        <v>156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9" s="786"/>
      <c r="R219" s="786"/>
      <c r="S219" s="786"/>
      <c r="T219" s="78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>IFERROR(IF(Y219=0,"",ROUNDUP(Y219/H219,0)*0.00753),"")</f>
        <v/>
      </c>
      <c r="AA219" s="68" t="s">
        <v>45</v>
      </c>
      <c r="AB219" s="69" t="s">
        <v>45</v>
      </c>
      <c r="AC219" s="312" t="s">
        <v>390</v>
      </c>
      <c r="AG219" s="78"/>
      <c r="AJ219" s="84" t="s">
        <v>45</v>
      </c>
      <c r="AK219" s="84">
        <v>0</v>
      </c>
      <c r="BB219" s="313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409</v>
      </c>
      <c r="B220" s="63" t="s">
        <v>410</v>
      </c>
      <c r="C220" s="36">
        <v>4301051753</v>
      </c>
      <c r="D220" s="784">
        <v>4680115880504</v>
      </c>
      <c r="E220" s="784"/>
      <c r="F220" s="62">
        <v>0.4</v>
      </c>
      <c r="G220" s="37">
        <v>6</v>
      </c>
      <c r="H220" s="62">
        <v>2.4</v>
      </c>
      <c r="I220" s="62">
        <v>2.6720000000000002</v>
      </c>
      <c r="J220" s="37">
        <v>156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86"/>
      <c r="R220" s="786"/>
      <c r="S220" s="786"/>
      <c r="T220" s="78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IFERROR(IF(Y220=0,"",ROUNDUP(Y220/H220,0)*0.00753),"")</f>
        <v/>
      </c>
      <c r="AA220" s="68" t="s">
        <v>45</v>
      </c>
      <c r="AB220" s="69" t="s">
        <v>45</v>
      </c>
      <c r="AC220" s="314" t="s">
        <v>390</v>
      </c>
      <c r="AG220" s="78"/>
      <c r="AJ220" s="84" t="s">
        <v>45</v>
      </c>
      <c r="AK220" s="84">
        <v>0</v>
      </c>
      <c r="BB220" s="315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27" customHeight="1" x14ac:dyDescent="0.25">
      <c r="A221" s="63" t="s">
        <v>411</v>
      </c>
      <c r="B221" s="63" t="s">
        <v>412</v>
      </c>
      <c r="C221" s="36">
        <v>4301051410</v>
      </c>
      <c r="D221" s="784">
        <v>4680115882164</v>
      </c>
      <c r="E221" s="784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195</v>
      </c>
      <c r="L221" s="37" t="s">
        <v>45</v>
      </c>
      <c r="M221" s="38" t="s">
        <v>88</v>
      </c>
      <c r="N221" s="38"/>
      <c r="O221" s="37">
        <v>40</v>
      </c>
      <c r="P221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86"/>
      <c r="R221" s="786"/>
      <c r="S221" s="786"/>
      <c r="T221" s="78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316" t="s">
        <v>413</v>
      </c>
      <c r="AG221" s="78"/>
      <c r="AJ221" s="84" t="s">
        <v>45</v>
      </c>
      <c r="AK221" s="84">
        <v>0</v>
      </c>
      <c r="BB221" s="317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x14ac:dyDescent="0.2">
      <c r="A222" s="774"/>
      <c r="B222" s="774"/>
      <c r="C222" s="774"/>
      <c r="D222" s="774"/>
      <c r="E222" s="774"/>
      <c r="F222" s="774"/>
      <c r="G222" s="774"/>
      <c r="H222" s="774"/>
      <c r="I222" s="774"/>
      <c r="J222" s="774"/>
      <c r="K222" s="774"/>
      <c r="L222" s="774"/>
      <c r="M222" s="774"/>
      <c r="N222" s="774"/>
      <c r="O222" s="775"/>
      <c r="P222" s="771" t="s">
        <v>40</v>
      </c>
      <c r="Q222" s="772"/>
      <c r="R222" s="772"/>
      <c r="S222" s="772"/>
      <c r="T222" s="772"/>
      <c r="U222" s="772"/>
      <c r="V222" s="773"/>
      <c r="W222" s="42" t="s">
        <v>39</v>
      </c>
      <c r="X222" s="43">
        <f>IFERROR(X211/H211,"0")+IFERROR(X212/H212,"0")+IFERROR(X213/H213,"0")+IFERROR(X214/H214,"0")+IFERROR(X215/H215,"0")+IFERROR(X216/H216,"0")+IFERROR(X217/H217,"0")+IFERROR(X218/H218,"0")+IFERROR(X219/H219,"0")+IFERROR(X220/H220,"0")+IFERROR(X221/H221,"0")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IFERROR(Y211/H211,"0")+IFERROR(Y212/H212,"0")+IFERROR(Y213/H213,"0")+IFERROR(Y214/H214,"0")+IFERROR(Y215/H215,"0")+IFERROR(Y216/H216,"0")+IFERROR(Y217/H217,"0")+IFERROR(Y218/H218,"0")+IFERROR(Y219/H219,"0")+IFERROR(Y220/H220,"0")+IFERROR(Y221/H221,"0")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74"/>
      <c r="B223" s="774"/>
      <c r="C223" s="774"/>
      <c r="D223" s="774"/>
      <c r="E223" s="774"/>
      <c r="F223" s="774"/>
      <c r="G223" s="774"/>
      <c r="H223" s="774"/>
      <c r="I223" s="774"/>
      <c r="J223" s="774"/>
      <c r="K223" s="774"/>
      <c r="L223" s="774"/>
      <c r="M223" s="774"/>
      <c r="N223" s="774"/>
      <c r="O223" s="775"/>
      <c r="P223" s="771" t="s">
        <v>40</v>
      </c>
      <c r="Q223" s="772"/>
      <c r="R223" s="772"/>
      <c r="S223" s="772"/>
      <c r="T223" s="772"/>
      <c r="U223" s="772"/>
      <c r="V223" s="773"/>
      <c r="W223" s="42" t="s">
        <v>0</v>
      </c>
      <c r="X223" s="43">
        <f>IFERROR(SUM(X211:X221),"0")</f>
        <v>0</v>
      </c>
      <c r="Y223" s="43">
        <f>IFERROR(SUM(Y211:Y221),"0")</f>
        <v>0</v>
      </c>
      <c r="Z223" s="42"/>
      <c r="AA223" s="67"/>
      <c r="AB223" s="67"/>
      <c r="AC223" s="67"/>
    </row>
    <row r="224" spans="1:68" ht="14.25" customHeight="1" x14ac:dyDescent="0.25">
      <c r="A224" s="783" t="s">
        <v>228</v>
      </c>
      <c r="B224" s="783"/>
      <c r="C224" s="783"/>
      <c r="D224" s="783"/>
      <c r="E224" s="783"/>
      <c r="F224" s="783"/>
      <c r="G224" s="783"/>
      <c r="H224" s="783"/>
      <c r="I224" s="783"/>
      <c r="J224" s="783"/>
      <c r="K224" s="783"/>
      <c r="L224" s="783"/>
      <c r="M224" s="783"/>
      <c r="N224" s="783"/>
      <c r="O224" s="783"/>
      <c r="P224" s="783"/>
      <c r="Q224" s="783"/>
      <c r="R224" s="783"/>
      <c r="S224" s="783"/>
      <c r="T224" s="783"/>
      <c r="U224" s="783"/>
      <c r="V224" s="783"/>
      <c r="W224" s="783"/>
      <c r="X224" s="783"/>
      <c r="Y224" s="783"/>
      <c r="Z224" s="783"/>
      <c r="AA224" s="66"/>
      <c r="AB224" s="66"/>
      <c r="AC224" s="80"/>
    </row>
    <row r="225" spans="1:68" ht="16.5" customHeight="1" x14ac:dyDescent="0.25">
      <c r="A225" s="63" t="s">
        <v>414</v>
      </c>
      <c r="B225" s="63" t="s">
        <v>415</v>
      </c>
      <c r="C225" s="36">
        <v>4301060360</v>
      </c>
      <c r="D225" s="784">
        <v>4680115882874</v>
      </c>
      <c r="E225" s="784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89</v>
      </c>
      <c r="L225" s="37" t="s">
        <v>45</v>
      </c>
      <c r="M225" s="38" t="s">
        <v>82</v>
      </c>
      <c r="N225" s="38"/>
      <c r="O225" s="37">
        <v>30</v>
      </c>
      <c r="P225" s="10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86"/>
      <c r="R225" s="786"/>
      <c r="S225" s="786"/>
      <c r="T225" s="787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8" t="s">
        <v>416</v>
      </c>
      <c r="AG225" s="78"/>
      <c r="AJ225" s="84" t="s">
        <v>45</v>
      </c>
      <c r="AK225" s="84">
        <v>0</v>
      </c>
      <c r="BB225" s="31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16.5" customHeight="1" x14ac:dyDescent="0.25">
      <c r="A226" s="63" t="s">
        <v>414</v>
      </c>
      <c r="B226" s="63" t="s">
        <v>417</v>
      </c>
      <c r="C226" s="36">
        <v>4301060404</v>
      </c>
      <c r="D226" s="784">
        <v>4680115882874</v>
      </c>
      <c r="E226" s="784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89</v>
      </c>
      <c r="L226" s="37" t="s">
        <v>45</v>
      </c>
      <c r="M226" s="38" t="s">
        <v>82</v>
      </c>
      <c r="N226" s="38"/>
      <c r="O226" s="37">
        <v>40</v>
      </c>
      <c r="P226" s="10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6" s="786"/>
      <c r="R226" s="786"/>
      <c r="S226" s="786"/>
      <c r="T226" s="787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20" t="s">
        <v>418</v>
      </c>
      <c r="AG226" s="78"/>
      <c r="AJ226" s="84" t="s">
        <v>45</v>
      </c>
      <c r="AK226" s="84">
        <v>0</v>
      </c>
      <c r="BB226" s="32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419</v>
      </c>
      <c r="B227" s="63" t="s">
        <v>420</v>
      </c>
      <c r="C227" s="36">
        <v>4301060359</v>
      </c>
      <c r="D227" s="784">
        <v>4680115884434</v>
      </c>
      <c r="E227" s="784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89</v>
      </c>
      <c r="L227" s="37" t="s">
        <v>45</v>
      </c>
      <c r="M227" s="38" t="s">
        <v>82</v>
      </c>
      <c r="N227" s="38"/>
      <c r="O227" s="37">
        <v>30</v>
      </c>
      <c r="P227" s="10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86"/>
      <c r="R227" s="786"/>
      <c r="S227" s="786"/>
      <c r="T227" s="787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22" t="s">
        <v>421</v>
      </c>
      <c r="AG227" s="78"/>
      <c r="AJ227" s="84" t="s">
        <v>45</v>
      </c>
      <c r="AK227" s="84">
        <v>0</v>
      </c>
      <c r="BB227" s="323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422</v>
      </c>
      <c r="B228" s="63" t="s">
        <v>423</v>
      </c>
      <c r="C228" s="36">
        <v>4301060375</v>
      </c>
      <c r="D228" s="784">
        <v>4680115880818</v>
      </c>
      <c r="E228" s="784"/>
      <c r="F228" s="62">
        <v>0.4</v>
      </c>
      <c r="G228" s="37">
        <v>6</v>
      </c>
      <c r="H228" s="62">
        <v>2.4</v>
      </c>
      <c r="I228" s="62">
        <v>2.6720000000000002</v>
      </c>
      <c r="J228" s="37">
        <v>156</v>
      </c>
      <c r="K228" s="37" t="s">
        <v>89</v>
      </c>
      <c r="L228" s="37" t="s">
        <v>45</v>
      </c>
      <c r="M228" s="38" t="s">
        <v>82</v>
      </c>
      <c r="N228" s="38"/>
      <c r="O228" s="37">
        <v>40</v>
      </c>
      <c r="P228" s="10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86"/>
      <c r="R228" s="786"/>
      <c r="S228" s="786"/>
      <c r="T228" s="787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IFERROR(IF(Y228=0,"",ROUNDUP(Y228/H228,0)*0.00753),"")</f>
        <v/>
      </c>
      <c r="AA228" s="68" t="s">
        <v>45</v>
      </c>
      <c r="AB228" s="69" t="s">
        <v>45</v>
      </c>
      <c r="AC228" s="324" t="s">
        <v>424</v>
      </c>
      <c r="AG228" s="78"/>
      <c r="AJ228" s="84" t="s">
        <v>45</v>
      </c>
      <c r="AK228" s="84">
        <v>0</v>
      </c>
      <c r="BB228" s="32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37.5" customHeight="1" x14ac:dyDescent="0.25">
      <c r="A229" s="63" t="s">
        <v>425</v>
      </c>
      <c r="B229" s="63" t="s">
        <v>426</v>
      </c>
      <c r="C229" s="36">
        <v>4301060389</v>
      </c>
      <c r="D229" s="784">
        <v>4680115880801</v>
      </c>
      <c r="E229" s="784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195</v>
      </c>
      <c r="L229" s="37" t="s">
        <v>45</v>
      </c>
      <c r="M229" s="38" t="s">
        <v>88</v>
      </c>
      <c r="N229" s="38"/>
      <c r="O229" s="37">
        <v>40</v>
      </c>
      <c r="P229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86"/>
      <c r="R229" s="786"/>
      <c r="S229" s="786"/>
      <c r="T229" s="787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26" t="s">
        <v>427</v>
      </c>
      <c r="AG229" s="78"/>
      <c r="AJ229" s="84" t="s">
        <v>45</v>
      </c>
      <c r="AK229" s="84">
        <v>0</v>
      </c>
      <c r="BB229" s="327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774"/>
      <c r="B230" s="774"/>
      <c r="C230" s="774"/>
      <c r="D230" s="774"/>
      <c r="E230" s="774"/>
      <c r="F230" s="774"/>
      <c r="G230" s="774"/>
      <c r="H230" s="774"/>
      <c r="I230" s="774"/>
      <c r="J230" s="774"/>
      <c r="K230" s="774"/>
      <c r="L230" s="774"/>
      <c r="M230" s="774"/>
      <c r="N230" s="774"/>
      <c r="O230" s="775"/>
      <c r="P230" s="771" t="s">
        <v>40</v>
      </c>
      <c r="Q230" s="772"/>
      <c r="R230" s="772"/>
      <c r="S230" s="772"/>
      <c r="T230" s="772"/>
      <c r="U230" s="772"/>
      <c r="V230" s="773"/>
      <c r="W230" s="42" t="s">
        <v>39</v>
      </c>
      <c r="X230" s="43">
        <f>IFERROR(X225/H225,"0")+IFERROR(X226/H226,"0")+IFERROR(X227/H227,"0")+IFERROR(X228/H228,"0")+IFERROR(X229/H229,"0")</f>
        <v>0</v>
      </c>
      <c r="Y230" s="43">
        <f>IFERROR(Y225/H225,"0")+IFERROR(Y226/H226,"0")+IFERROR(Y227/H227,"0")+IFERROR(Y228/H228,"0")+IFERROR(Y229/H229,"0")</f>
        <v>0</v>
      </c>
      <c r="Z230" s="43">
        <f>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774"/>
      <c r="B231" s="774"/>
      <c r="C231" s="774"/>
      <c r="D231" s="774"/>
      <c r="E231" s="774"/>
      <c r="F231" s="774"/>
      <c r="G231" s="774"/>
      <c r="H231" s="774"/>
      <c r="I231" s="774"/>
      <c r="J231" s="774"/>
      <c r="K231" s="774"/>
      <c r="L231" s="774"/>
      <c r="M231" s="774"/>
      <c r="N231" s="774"/>
      <c r="O231" s="775"/>
      <c r="P231" s="771" t="s">
        <v>40</v>
      </c>
      <c r="Q231" s="772"/>
      <c r="R231" s="772"/>
      <c r="S231" s="772"/>
      <c r="T231" s="772"/>
      <c r="U231" s="772"/>
      <c r="V231" s="773"/>
      <c r="W231" s="42" t="s">
        <v>0</v>
      </c>
      <c r="X231" s="43">
        <f>IFERROR(SUM(X225:X229),"0")</f>
        <v>0</v>
      </c>
      <c r="Y231" s="43">
        <f>IFERROR(SUM(Y225:Y229),"0")</f>
        <v>0</v>
      </c>
      <c r="Z231" s="42"/>
      <c r="AA231" s="67"/>
      <c r="AB231" s="67"/>
      <c r="AC231" s="67"/>
    </row>
    <row r="232" spans="1:68" ht="16.5" customHeight="1" x14ac:dyDescent="0.25">
      <c r="A232" s="794" t="s">
        <v>428</v>
      </c>
      <c r="B232" s="794"/>
      <c r="C232" s="794"/>
      <c r="D232" s="794"/>
      <c r="E232" s="794"/>
      <c r="F232" s="794"/>
      <c r="G232" s="794"/>
      <c r="H232" s="794"/>
      <c r="I232" s="794"/>
      <c r="J232" s="794"/>
      <c r="K232" s="794"/>
      <c r="L232" s="794"/>
      <c r="M232" s="794"/>
      <c r="N232" s="794"/>
      <c r="O232" s="794"/>
      <c r="P232" s="794"/>
      <c r="Q232" s="794"/>
      <c r="R232" s="794"/>
      <c r="S232" s="794"/>
      <c r="T232" s="794"/>
      <c r="U232" s="794"/>
      <c r="V232" s="794"/>
      <c r="W232" s="794"/>
      <c r="X232" s="794"/>
      <c r="Y232" s="794"/>
      <c r="Z232" s="794"/>
      <c r="AA232" s="65"/>
      <c r="AB232" s="65"/>
      <c r="AC232" s="79"/>
    </row>
    <row r="233" spans="1:68" ht="14.25" customHeight="1" x14ac:dyDescent="0.25">
      <c r="A233" s="783" t="s">
        <v>129</v>
      </c>
      <c r="B233" s="783"/>
      <c r="C233" s="783"/>
      <c r="D233" s="783"/>
      <c r="E233" s="783"/>
      <c r="F233" s="783"/>
      <c r="G233" s="783"/>
      <c r="H233" s="783"/>
      <c r="I233" s="783"/>
      <c r="J233" s="783"/>
      <c r="K233" s="783"/>
      <c r="L233" s="783"/>
      <c r="M233" s="783"/>
      <c r="N233" s="783"/>
      <c r="O233" s="783"/>
      <c r="P233" s="783"/>
      <c r="Q233" s="783"/>
      <c r="R233" s="783"/>
      <c r="S233" s="783"/>
      <c r="T233" s="783"/>
      <c r="U233" s="783"/>
      <c r="V233" s="783"/>
      <c r="W233" s="783"/>
      <c r="X233" s="783"/>
      <c r="Y233" s="783"/>
      <c r="Z233" s="783"/>
      <c r="AA233" s="66"/>
      <c r="AB233" s="66"/>
      <c r="AC233" s="80"/>
    </row>
    <row r="234" spans="1:68" ht="27" customHeight="1" x14ac:dyDescent="0.25">
      <c r="A234" s="63" t="s">
        <v>429</v>
      </c>
      <c r="B234" s="63" t="s">
        <v>430</v>
      </c>
      <c r="C234" s="36">
        <v>4301011717</v>
      </c>
      <c r="D234" s="784">
        <v>4680115884274</v>
      </c>
      <c r="E234" s="784"/>
      <c r="F234" s="62">
        <v>1.45</v>
      </c>
      <c r="G234" s="37">
        <v>8</v>
      </c>
      <c r="H234" s="62">
        <v>11.6</v>
      </c>
      <c r="I234" s="62">
        <v>12.08</v>
      </c>
      <c r="J234" s="37">
        <v>56</v>
      </c>
      <c r="K234" s="37" t="s">
        <v>133</v>
      </c>
      <c r="L234" s="37" t="s">
        <v>45</v>
      </c>
      <c r="M234" s="38" t="s">
        <v>136</v>
      </c>
      <c r="N234" s="38"/>
      <c r="O234" s="37">
        <v>55</v>
      </c>
      <c r="P234" s="10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86"/>
      <c r="R234" s="786"/>
      <c r="S234" s="786"/>
      <c r="T234" s="78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1">IFERROR(IF(X234="",0,CEILING((X234/$H234),1)*$H234),"")</f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8" t="s">
        <v>431</v>
      </c>
      <c r="AG234" s="78"/>
      <c r="AJ234" s="84" t="s">
        <v>45</v>
      </c>
      <c r="AK234" s="84">
        <v>0</v>
      </c>
      <c r="BB234" s="329" t="s">
        <v>66</v>
      </c>
      <c r="BM234" s="78">
        <f t="shared" ref="BM234:BM241" si="52">IFERROR(X234*I234/H234,"0")</f>
        <v>0</v>
      </c>
      <c r="BN234" s="78">
        <f t="shared" ref="BN234:BN241" si="53">IFERROR(Y234*I234/H234,"0")</f>
        <v>0</v>
      </c>
      <c r="BO234" s="78">
        <f t="shared" ref="BO234:BO241" si="54">IFERROR(1/J234*(X234/H234),"0")</f>
        <v>0</v>
      </c>
      <c r="BP234" s="78">
        <f t="shared" ref="BP234:BP241" si="55">IFERROR(1/J234*(Y234/H234),"0")</f>
        <v>0</v>
      </c>
    </row>
    <row r="235" spans="1:68" ht="27" customHeight="1" x14ac:dyDescent="0.25">
      <c r="A235" s="63" t="s">
        <v>429</v>
      </c>
      <c r="B235" s="63" t="s">
        <v>432</v>
      </c>
      <c r="C235" s="36">
        <v>4301011945</v>
      </c>
      <c r="D235" s="784">
        <v>4680115884274</v>
      </c>
      <c r="E235" s="784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133</v>
      </c>
      <c r="L235" s="37" t="s">
        <v>45</v>
      </c>
      <c r="M235" s="38" t="s">
        <v>163</v>
      </c>
      <c r="N235" s="38"/>
      <c r="O235" s="37">
        <v>55</v>
      </c>
      <c r="P235" s="100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86"/>
      <c r="R235" s="786"/>
      <c r="S235" s="786"/>
      <c r="T235" s="78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1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30" t="s">
        <v>433</v>
      </c>
      <c r="AG235" s="78"/>
      <c r="AJ235" s="84" t="s">
        <v>45</v>
      </c>
      <c r="AK235" s="84">
        <v>0</v>
      </c>
      <c r="BB235" s="331" t="s">
        <v>66</v>
      </c>
      <c r="BM235" s="78">
        <f t="shared" si="52"/>
        <v>0</v>
      </c>
      <c r="BN235" s="78">
        <f t="shared" si="53"/>
        <v>0</v>
      </c>
      <c r="BO235" s="78">
        <f t="shared" si="54"/>
        <v>0</v>
      </c>
      <c r="BP235" s="78">
        <f t="shared" si="55"/>
        <v>0</v>
      </c>
    </row>
    <row r="236" spans="1:68" ht="27" customHeight="1" x14ac:dyDescent="0.25">
      <c r="A236" s="63" t="s">
        <v>434</v>
      </c>
      <c r="B236" s="63" t="s">
        <v>435</v>
      </c>
      <c r="C236" s="36">
        <v>4301011719</v>
      </c>
      <c r="D236" s="784">
        <v>4680115884298</v>
      </c>
      <c r="E236" s="784"/>
      <c r="F236" s="62">
        <v>1.45</v>
      </c>
      <c r="G236" s="37">
        <v>8</v>
      </c>
      <c r="H236" s="62">
        <v>11.6</v>
      </c>
      <c r="I236" s="62">
        <v>12.08</v>
      </c>
      <c r="J236" s="37">
        <v>56</v>
      </c>
      <c r="K236" s="37" t="s">
        <v>133</v>
      </c>
      <c r="L236" s="37" t="s">
        <v>45</v>
      </c>
      <c r="M236" s="38" t="s">
        <v>136</v>
      </c>
      <c r="N236" s="38"/>
      <c r="O236" s="37">
        <v>55</v>
      </c>
      <c r="P236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86"/>
      <c r="R236" s="786"/>
      <c r="S236" s="786"/>
      <c r="T236" s="78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1"/>
        <v>0</v>
      </c>
      <c r="Z236" s="41" t="str">
        <f>IFERROR(IF(Y236=0,"",ROUNDUP(Y236/H236,0)*0.02175),"")</f>
        <v/>
      </c>
      <c r="AA236" s="68" t="s">
        <v>45</v>
      </c>
      <c r="AB236" s="69" t="s">
        <v>45</v>
      </c>
      <c r="AC236" s="332" t="s">
        <v>436</v>
      </c>
      <c r="AG236" s="78"/>
      <c r="AJ236" s="84" t="s">
        <v>45</v>
      </c>
      <c r="AK236" s="84">
        <v>0</v>
      </c>
      <c r="BB236" s="333" t="s">
        <v>66</v>
      </c>
      <c r="BM236" s="78">
        <f t="shared" si="52"/>
        <v>0</v>
      </c>
      <c r="BN236" s="78">
        <f t="shared" si="53"/>
        <v>0</v>
      </c>
      <c r="BO236" s="78">
        <f t="shared" si="54"/>
        <v>0</v>
      </c>
      <c r="BP236" s="78">
        <f t="shared" si="55"/>
        <v>0</v>
      </c>
    </row>
    <row r="237" spans="1:68" ht="27" customHeight="1" x14ac:dyDescent="0.25">
      <c r="A237" s="63" t="s">
        <v>437</v>
      </c>
      <c r="B237" s="63" t="s">
        <v>438</v>
      </c>
      <c r="C237" s="36">
        <v>4301011733</v>
      </c>
      <c r="D237" s="784">
        <v>4680115884250</v>
      </c>
      <c r="E237" s="784"/>
      <c r="F237" s="62">
        <v>1.45</v>
      </c>
      <c r="G237" s="37">
        <v>8</v>
      </c>
      <c r="H237" s="62">
        <v>11.6</v>
      </c>
      <c r="I237" s="62">
        <v>12.08</v>
      </c>
      <c r="J237" s="37">
        <v>56</v>
      </c>
      <c r="K237" s="37" t="s">
        <v>133</v>
      </c>
      <c r="L237" s="37" t="s">
        <v>45</v>
      </c>
      <c r="M237" s="38" t="s">
        <v>88</v>
      </c>
      <c r="N237" s="38"/>
      <c r="O237" s="37">
        <v>55</v>
      </c>
      <c r="P237" s="10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86"/>
      <c r="R237" s="786"/>
      <c r="S237" s="786"/>
      <c r="T237" s="78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1"/>
        <v>0</v>
      </c>
      <c r="Z237" s="41" t="str">
        <f>IFERROR(IF(Y237=0,"",ROUNDUP(Y237/H237,0)*0.02175),"")</f>
        <v/>
      </c>
      <c r="AA237" s="68" t="s">
        <v>45</v>
      </c>
      <c r="AB237" s="69" t="s">
        <v>45</v>
      </c>
      <c r="AC237" s="334" t="s">
        <v>439</v>
      </c>
      <c r="AG237" s="78"/>
      <c r="AJ237" s="84" t="s">
        <v>45</v>
      </c>
      <c r="AK237" s="84">
        <v>0</v>
      </c>
      <c r="BB237" s="335" t="s">
        <v>66</v>
      </c>
      <c r="BM237" s="78">
        <f t="shared" si="52"/>
        <v>0</v>
      </c>
      <c r="BN237" s="78">
        <f t="shared" si="53"/>
        <v>0</v>
      </c>
      <c r="BO237" s="78">
        <f t="shared" si="54"/>
        <v>0</v>
      </c>
      <c r="BP237" s="78">
        <f t="shared" si="55"/>
        <v>0</v>
      </c>
    </row>
    <row r="238" spans="1:68" ht="27" customHeight="1" x14ac:dyDescent="0.25">
      <c r="A238" s="63" t="s">
        <v>437</v>
      </c>
      <c r="B238" s="63" t="s">
        <v>440</v>
      </c>
      <c r="C238" s="36">
        <v>4301011944</v>
      </c>
      <c r="D238" s="784">
        <v>4680115884250</v>
      </c>
      <c r="E238" s="784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133</v>
      </c>
      <c r="L238" s="37" t="s">
        <v>45</v>
      </c>
      <c r="M238" s="38" t="s">
        <v>163</v>
      </c>
      <c r="N238" s="38"/>
      <c r="O238" s="37">
        <v>55</v>
      </c>
      <c r="P238" s="100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86"/>
      <c r="R238" s="786"/>
      <c r="S238" s="786"/>
      <c r="T238" s="787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1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36" t="s">
        <v>433</v>
      </c>
      <c r="AG238" s="78"/>
      <c r="AJ238" s="84" t="s">
        <v>45</v>
      </c>
      <c r="AK238" s="84">
        <v>0</v>
      </c>
      <c r="BB238" s="337" t="s">
        <v>66</v>
      </c>
      <c r="BM238" s="78">
        <f t="shared" si="52"/>
        <v>0</v>
      </c>
      <c r="BN238" s="78">
        <f t="shared" si="53"/>
        <v>0</v>
      </c>
      <c r="BO238" s="78">
        <f t="shared" si="54"/>
        <v>0</v>
      </c>
      <c r="BP238" s="78">
        <f t="shared" si="55"/>
        <v>0</v>
      </c>
    </row>
    <row r="239" spans="1:68" ht="27" customHeight="1" x14ac:dyDescent="0.25">
      <c r="A239" s="63" t="s">
        <v>441</v>
      </c>
      <c r="B239" s="63" t="s">
        <v>442</v>
      </c>
      <c r="C239" s="36">
        <v>4301011718</v>
      </c>
      <c r="D239" s="784">
        <v>4680115884281</v>
      </c>
      <c r="E239" s="784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89</v>
      </c>
      <c r="L239" s="37" t="s">
        <v>45</v>
      </c>
      <c r="M239" s="38" t="s">
        <v>136</v>
      </c>
      <c r="N239" s="38"/>
      <c r="O239" s="37">
        <v>55</v>
      </c>
      <c r="P239" s="10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86"/>
      <c r="R239" s="786"/>
      <c r="S239" s="786"/>
      <c r="T239" s="787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1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8" t="s">
        <v>443</v>
      </c>
      <c r="AG239" s="78"/>
      <c r="AJ239" s="84" t="s">
        <v>45</v>
      </c>
      <c r="AK239" s="84">
        <v>0</v>
      </c>
      <c r="BB239" s="339" t="s">
        <v>66</v>
      </c>
      <c r="BM239" s="78">
        <f t="shared" si="52"/>
        <v>0</v>
      </c>
      <c r="BN239" s="78">
        <f t="shared" si="53"/>
        <v>0</v>
      </c>
      <c r="BO239" s="78">
        <f t="shared" si="54"/>
        <v>0</v>
      </c>
      <c r="BP239" s="78">
        <f t="shared" si="55"/>
        <v>0</v>
      </c>
    </row>
    <row r="240" spans="1:68" ht="27" customHeight="1" x14ac:dyDescent="0.25">
      <c r="A240" s="63" t="s">
        <v>444</v>
      </c>
      <c r="B240" s="63" t="s">
        <v>445</v>
      </c>
      <c r="C240" s="36">
        <v>4301011720</v>
      </c>
      <c r="D240" s="784">
        <v>4680115884199</v>
      </c>
      <c r="E240" s="78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89</v>
      </c>
      <c r="L240" s="37" t="s">
        <v>45</v>
      </c>
      <c r="M240" s="38" t="s">
        <v>136</v>
      </c>
      <c r="N240" s="38"/>
      <c r="O240" s="37">
        <v>55</v>
      </c>
      <c r="P240" s="10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86"/>
      <c r="R240" s="786"/>
      <c r="S240" s="786"/>
      <c r="T240" s="78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40" t="s">
        <v>436</v>
      </c>
      <c r="AG240" s="78"/>
      <c r="AJ240" s="84" t="s">
        <v>45</v>
      </c>
      <c r="AK240" s="84">
        <v>0</v>
      </c>
      <c r="BB240" s="341" t="s">
        <v>66</v>
      </c>
      <c r="BM240" s="78">
        <f t="shared" si="52"/>
        <v>0</v>
      </c>
      <c r="BN240" s="78">
        <f t="shared" si="53"/>
        <v>0</v>
      </c>
      <c r="BO240" s="78">
        <f t="shared" si="54"/>
        <v>0</v>
      </c>
      <c r="BP240" s="78">
        <f t="shared" si="55"/>
        <v>0</v>
      </c>
    </row>
    <row r="241" spans="1:68" ht="27" customHeight="1" x14ac:dyDescent="0.25">
      <c r="A241" s="63" t="s">
        <v>446</v>
      </c>
      <c r="B241" s="63" t="s">
        <v>447</v>
      </c>
      <c r="C241" s="36">
        <v>4301011716</v>
      </c>
      <c r="D241" s="784">
        <v>4680115884267</v>
      </c>
      <c r="E241" s="78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89</v>
      </c>
      <c r="L241" s="37" t="s">
        <v>45</v>
      </c>
      <c r="M241" s="38" t="s">
        <v>136</v>
      </c>
      <c r="N241" s="38"/>
      <c r="O241" s="37">
        <v>55</v>
      </c>
      <c r="P241" s="10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86"/>
      <c r="R241" s="786"/>
      <c r="S241" s="786"/>
      <c r="T241" s="78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42" t="s">
        <v>448</v>
      </c>
      <c r="AG241" s="78"/>
      <c r="AJ241" s="84" t="s">
        <v>45</v>
      </c>
      <c r="AK241" s="84">
        <v>0</v>
      </c>
      <c r="BB241" s="343" t="s">
        <v>66</v>
      </c>
      <c r="BM241" s="78">
        <f t="shared" si="52"/>
        <v>0</v>
      </c>
      <c r="BN241" s="78">
        <f t="shared" si="53"/>
        <v>0</v>
      </c>
      <c r="BO241" s="78">
        <f t="shared" si="54"/>
        <v>0</v>
      </c>
      <c r="BP241" s="78">
        <f t="shared" si="55"/>
        <v>0</v>
      </c>
    </row>
    <row r="242" spans="1:68" x14ac:dyDescent="0.2">
      <c r="A242" s="774"/>
      <c r="B242" s="774"/>
      <c r="C242" s="774"/>
      <c r="D242" s="774"/>
      <c r="E242" s="774"/>
      <c r="F242" s="774"/>
      <c r="G242" s="774"/>
      <c r="H242" s="774"/>
      <c r="I242" s="774"/>
      <c r="J242" s="774"/>
      <c r="K242" s="774"/>
      <c r="L242" s="774"/>
      <c r="M242" s="774"/>
      <c r="N242" s="774"/>
      <c r="O242" s="775"/>
      <c r="P242" s="771" t="s">
        <v>40</v>
      </c>
      <c r="Q242" s="772"/>
      <c r="R242" s="772"/>
      <c r="S242" s="772"/>
      <c r="T242" s="772"/>
      <c r="U242" s="772"/>
      <c r="V242" s="773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74"/>
      <c r="B243" s="774"/>
      <c r="C243" s="774"/>
      <c r="D243" s="774"/>
      <c r="E243" s="774"/>
      <c r="F243" s="774"/>
      <c r="G243" s="774"/>
      <c r="H243" s="774"/>
      <c r="I243" s="774"/>
      <c r="J243" s="774"/>
      <c r="K243" s="774"/>
      <c r="L243" s="774"/>
      <c r="M243" s="774"/>
      <c r="N243" s="774"/>
      <c r="O243" s="775"/>
      <c r="P243" s="771" t="s">
        <v>40</v>
      </c>
      <c r="Q243" s="772"/>
      <c r="R243" s="772"/>
      <c r="S243" s="772"/>
      <c r="T243" s="772"/>
      <c r="U243" s="772"/>
      <c r="V243" s="773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794" t="s">
        <v>449</v>
      </c>
      <c r="B244" s="794"/>
      <c r="C244" s="794"/>
      <c r="D244" s="794"/>
      <c r="E244" s="794"/>
      <c r="F244" s="794"/>
      <c r="G244" s="794"/>
      <c r="H244" s="794"/>
      <c r="I244" s="794"/>
      <c r="J244" s="794"/>
      <c r="K244" s="794"/>
      <c r="L244" s="794"/>
      <c r="M244" s="794"/>
      <c r="N244" s="794"/>
      <c r="O244" s="794"/>
      <c r="P244" s="794"/>
      <c r="Q244" s="794"/>
      <c r="R244" s="794"/>
      <c r="S244" s="794"/>
      <c r="T244" s="794"/>
      <c r="U244" s="794"/>
      <c r="V244" s="794"/>
      <c r="W244" s="794"/>
      <c r="X244" s="794"/>
      <c r="Y244" s="794"/>
      <c r="Z244" s="794"/>
      <c r="AA244" s="65"/>
      <c r="AB244" s="65"/>
      <c r="AC244" s="79"/>
    </row>
    <row r="245" spans="1:68" ht="14.25" customHeight="1" x14ac:dyDescent="0.25">
      <c r="A245" s="783" t="s">
        <v>129</v>
      </c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3"/>
      <c r="P245" s="783"/>
      <c r="Q245" s="783"/>
      <c r="R245" s="783"/>
      <c r="S245" s="783"/>
      <c r="T245" s="783"/>
      <c r="U245" s="783"/>
      <c r="V245" s="783"/>
      <c r="W245" s="783"/>
      <c r="X245" s="783"/>
      <c r="Y245" s="783"/>
      <c r="Z245" s="783"/>
      <c r="AA245" s="66"/>
      <c r="AB245" s="66"/>
      <c r="AC245" s="80"/>
    </row>
    <row r="246" spans="1:68" ht="27" customHeight="1" x14ac:dyDescent="0.25">
      <c r="A246" s="63" t="s">
        <v>450</v>
      </c>
      <c r="B246" s="63" t="s">
        <v>451</v>
      </c>
      <c r="C246" s="36">
        <v>4301011826</v>
      </c>
      <c r="D246" s="784">
        <v>4680115884137</v>
      </c>
      <c r="E246" s="784"/>
      <c r="F246" s="62">
        <v>1.45</v>
      </c>
      <c r="G246" s="37">
        <v>8</v>
      </c>
      <c r="H246" s="62">
        <v>11.6</v>
      </c>
      <c r="I246" s="62">
        <v>12.08</v>
      </c>
      <c r="J246" s="37">
        <v>56</v>
      </c>
      <c r="K246" s="37" t="s">
        <v>133</v>
      </c>
      <c r="L246" s="37" t="s">
        <v>45</v>
      </c>
      <c r="M246" s="38" t="s">
        <v>136</v>
      </c>
      <c r="N246" s="38"/>
      <c r="O246" s="37">
        <v>55</v>
      </c>
      <c r="P246" s="9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86"/>
      <c r="R246" s="786"/>
      <c r="S246" s="786"/>
      <c r="T246" s="78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56">IFERROR(IF(X246="",0,CEILING((X246/$H246),1)*$H246),"")</f>
        <v>0</v>
      </c>
      <c r="Z246" s="41" t="str">
        <f>IFERROR(IF(Y246=0,"",ROUNDUP(Y246/H246,0)*0.02175),"")</f>
        <v/>
      </c>
      <c r="AA246" s="68" t="s">
        <v>45</v>
      </c>
      <c r="AB246" s="69" t="s">
        <v>45</v>
      </c>
      <c r="AC246" s="344" t="s">
        <v>452</v>
      </c>
      <c r="AG246" s="78"/>
      <c r="AJ246" s="84" t="s">
        <v>45</v>
      </c>
      <c r="AK246" s="84">
        <v>0</v>
      </c>
      <c r="BB246" s="345" t="s">
        <v>66</v>
      </c>
      <c r="BM246" s="78">
        <f t="shared" ref="BM246:BM254" si="57">IFERROR(X246*I246/H246,"0")</f>
        <v>0</v>
      </c>
      <c r="BN246" s="78">
        <f t="shared" ref="BN246:BN254" si="58">IFERROR(Y246*I246/H246,"0")</f>
        <v>0</v>
      </c>
      <c r="BO246" s="78">
        <f t="shared" ref="BO246:BO254" si="59">IFERROR(1/J246*(X246/H246),"0")</f>
        <v>0</v>
      </c>
      <c r="BP246" s="78">
        <f t="shared" ref="BP246:BP254" si="60">IFERROR(1/J246*(Y246/H246),"0")</f>
        <v>0</v>
      </c>
    </row>
    <row r="247" spans="1:68" ht="27" customHeight="1" x14ac:dyDescent="0.25">
      <c r="A247" s="63" t="s">
        <v>450</v>
      </c>
      <c r="B247" s="63" t="s">
        <v>453</v>
      </c>
      <c r="C247" s="36">
        <v>4301011942</v>
      </c>
      <c r="D247" s="784">
        <v>4680115884137</v>
      </c>
      <c r="E247" s="784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133</v>
      </c>
      <c r="L247" s="37" t="s">
        <v>45</v>
      </c>
      <c r="M247" s="38" t="s">
        <v>163</v>
      </c>
      <c r="N247" s="38"/>
      <c r="O247" s="37">
        <v>55</v>
      </c>
      <c r="P247" s="9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86"/>
      <c r="R247" s="786"/>
      <c r="S247" s="786"/>
      <c r="T247" s="78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6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6" t="s">
        <v>162</v>
      </c>
      <c r="AG247" s="78"/>
      <c r="AJ247" s="84" t="s">
        <v>45</v>
      </c>
      <c r="AK247" s="84">
        <v>0</v>
      </c>
      <c r="BB247" s="347" t="s">
        <v>66</v>
      </c>
      <c r="BM247" s="78">
        <f t="shared" si="57"/>
        <v>0</v>
      </c>
      <c r="BN247" s="78">
        <f t="shared" si="58"/>
        <v>0</v>
      </c>
      <c r="BO247" s="78">
        <f t="shared" si="59"/>
        <v>0</v>
      </c>
      <c r="BP247" s="78">
        <f t="shared" si="60"/>
        <v>0</v>
      </c>
    </row>
    <row r="248" spans="1:68" ht="27" customHeight="1" x14ac:dyDescent="0.25">
      <c r="A248" s="63" t="s">
        <v>454</v>
      </c>
      <c r="B248" s="63" t="s">
        <v>455</v>
      </c>
      <c r="C248" s="36">
        <v>4301011724</v>
      </c>
      <c r="D248" s="784">
        <v>4680115884236</v>
      </c>
      <c r="E248" s="784"/>
      <c r="F248" s="62">
        <v>1.45</v>
      </c>
      <c r="G248" s="37">
        <v>8</v>
      </c>
      <c r="H248" s="62">
        <v>11.6</v>
      </c>
      <c r="I248" s="62">
        <v>12.08</v>
      </c>
      <c r="J248" s="37">
        <v>56</v>
      </c>
      <c r="K248" s="37" t="s">
        <v>133</v>
      </c>
      <c r="L248" s="37" t="s">
        <v>45</v>
      </c>
      <c r="M248" s="38" t="s">
        <v>136</v>
      </c>
      <c r="N248" s="38"/>
      <c r="O248" s="37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86"/>
      <c r="R248" s="786"/>
      <c r="S248" s="786"/>
      <c r="T248" s="78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6"/>
        <v>0</v>
      </c>
      <c r="Z248" s="41" t="str">
        <f>IFERROR(IF(Y248=0,"",ROUNDUP(Y248/H248,0)*0.02175),"")</f>
        <v/>
      </c>
      <c r="AA248" s="68" t="s">
        <v>45</v>
      </c>
      <c r="AB248" s="69" t="s">
        <v>45</v>
      </c>
      <c r="AC248" s="348" t="s">
        <v>456</v>
      </c>
      <c r="AG248" s="78"/>
      <c r="AJ248" s="84" t="s">
        <v>45</v>
      </c>
      <c r="AK248" s="84">
        <v>0</v>
      </c>
      <c r="BB248" s="349" t="s">
        <v>66</v>
      </c>
      <c r="BM248" s="78">
        <f t="shared" si="57"/>
        <v>0</v>
      </c>
      <c r="BN248" s="78">
        <f t="shared" si="58"/>
        <v>0</v>
      </c>
      <c r="BO248" s="78">
        <f t="shared" si="59"/>
        <v>0</v>
      </c>
      <c r="BP248" s="78">
        <f t="shared" si="60"/>
        <v>0</v>
      </c>
    </row>
    <row r="249" spans="1:68" ht="27" customHeight="1" x14ac:dyDescent="0.25">
      <c r="A249" s="63" t="s">
        <v>457</v>
      </c>
      <c r="B249" s="63" t="s">
        <v>458</v>
      </c>
      <c r="C249" s="36">
        <v>4301011721</v>
      </c>
      <c r="D249" s="784">
        <v>4680115884175</v>
      </c>
      <c r="E249" s="784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133</v>
      </c>
      <c r="L249" s="37" t="s">
        <v>45</v>
      </c>
      <c r="M249" s="38" t="s">
        <v>136</v>
      </c>
      <c r="N249" s="38"/>
      <c r="O249" s="37">
        <v>55</v>
      </c>
      <c r="P249" s="9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86"/>
      <c r="R249" s="786"/>
      <c r="S249" s="786"/>
      <c r="T249" s="78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6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50" t="s">
        <v>459</v>
      </c>
      <c r="AG249" s="78"/>
      <c r="AJ249" s="84" t="s">
        <v>45</v>
      </c>
      <c r="AK249" s="84">
        <v>0</v>
      </c>
      <c r="BB249" s="351" t="s">
        <v>66</v>
      </c>
      <c r="BM249" s="78">
        <f t="shared" si="57"/>
        <v>0</v>
      </c>
      <c r="BN249" s="78">
        <f t="shared" si="58"/>
        <v>0</v>
      </c>
      <c r="BO249" s="78">
        <f t="shared" si="59"/>
        <v>0</v>
      </c>
      <c r="BP249" s="78">
        <f t="shared" si="60"/>
        <v>0</v>
      </c>
    </row>
    <row r="250" spans="1:68" ht="27" customHeight="1" x14ac:dyDescent="0.25">
      <c r="A250" s="63" t="s">
        <v>457</v>
      </c>
      <c r="B250" s="63" t="s">
        <v>460</v>
      </c>
      <c r="C250" s="36">
        <v>4301011941</v>
      </c>
      <c r="D250" s="784">
        <v>4680115884175</v>
      </c>
      <c r="E250" s="784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133</v>
      </c>
      <c r="L250" s="37" t="s">
        <v>45</v>
      </c>
      <c r="M250" s="38" t="s">
        <v>163</v>
      </c>
      <c r="N250" s="38"/>
      <c r="O250" s="37">
        <v>55</v>
      </c>
      <c r="P250" s="10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86"/>
      <c r="R250" s="786"/>
      <c r="S250" s="786"/>
      <c r="T250" s="78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6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52" t="s">
        <v>162</v>
      </c>
      <c r="AG250" s="78"/>
      <c r="AJ250" s="84" t="s">
        <v>45</v>
      </c>
      <c r="AK250" s="84">
        <v>0</v>
      </c>
      <c r="BB250" s="353" t="s">
        <v>66</v>
      </c>
      <c r="BM250" s="78">
        <f t="shared" si="57"/>
        <v>0</v>
      </c>
      <c r="BN250" s="78">
        <f t="shared" si="58"/>
        <v>0</v>
      </c>
      <c r="BO250" s="78">
        <f t="shared" si="59"/>
        <v>0</v>
      </c>
      <c r="BP250" s="78">
        <f t="shared" si="60"/>
        <v>0</v>
      </c>
    </row>
    <row r="251" spans="1:68" ht="27" customHeight="1" x14ac:dyDescent="0.25">
      <c r="A251" s="63" t="s">
        <v>461</v>
      </c>
      <c r="B251" s="63" t="s">
        <v>462</v>
      </c>
      <c r="C251" s="36">
        <v>4301011824</v>
      </c>
      <c r="D251" s="784">
        <v>4680115884144</v>
      </c>
      <c r="E251" s="78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89</v>
      </c>
      <c r="L251" s="37" t="s">
        <v>45</v>
      </c>
      <c r="M251" s="38" t="s">
        <v>136</v>
      </c>
      <c r="N251" s="38"/>
      <c r="O251" s="37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86"/>
      <c r="R251" s="786"/>
      <c r="S251" s="786"/>
      <c r="T251" s="78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6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54" t="s">
        <v>452</v>
      </c>
      <c r="AG251" s="78"/>
      <c r="AJ251" s="84" t="s">
        <v>45</v>
      </c>
      <c r="AK251" s="84">
        <v>0</v>
      </c>
      <c r="BB251" s="355" t="s">
        <v>66</v>
      </c>
      <c r="BM251" s="78">
        <f t="shared" si="57"/>
        <v>0</v>
      </c>
      <c r="BN251" s="78">
        <f t="shared" si="58"/>
        <v>0</v>
      </c>
      <c r="BO251" s="78">
        <f t="shared" si="59"/>
        <v>0</v>
      </c>
      <c r="BP251" s="78">
        <f t="shared" si="60"/>
        <v>0</v>
      </c>
    </row>
    <row r="252" spans="1:68" ht="27" customHeight="1" x14ac:dyDescent="0.25">
      <c r="A252" s="63" t="s">
        <v>463</v>
      </c>
      <c r="B252" s="63" t="s">
        <v>464</v>
      </c>
      <c r="C252" s="36">
        <v>4301011963</v>
      </c>
      <c r="D252" s="784">
        <v>4680115885288</v>
      </c>
      <c r="E252" s="78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89</v>
      </c>
      <c r="L252" s="37" t="s">
        <v>45</v>
      </c>
      <c r="M252" s="38" t="s">
        <v>136</v>
      </c>
      <c r="N252" s="38"/>
      <c r="O252" s="37">
        <v>55</v>
      </c>
      <c r="P252" s="9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86"/>
      <c r="R252" s="786"/>
      <c r="S252" s="786"/>
      <c r="T252" s="78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56" t="s">
        <v>465</v>
      </c>
      <c r="AG252" s="78"/>
      <c r="AJ252" s="84" t="s">
        <v>45</v>
      </c>
      <c r="AK252" s="84">
        <v>0</v>
      </c>
      <c r="BB252" s="357" t="s">
        <v>66</v>
      </c>
      <c r="BM252" s="78">
        <f t="shared" si="57"/>
        <v>0</v>
      </c>
      <c r="BN252" s="78">
        <f t="shared" si="58"/>
        <v>0</v>
      </c>
      <c r="BO252" s="78">
        <f t="shared" si="59"/>
        <v>0</v>
      </c>
      <c r="BP252" s="78">
        <f t="shared" si="60"/>
        <v>0</v>
      </c>
    </row>
    <row r="253" spans="1:68" ht="27" customHeight="1" x14ac:dyDescent="0.25">
      <c r="A253" s="63" t="s">
        <v>466</v>
      </c>
      <c r="B253" s="63" t="s">
        <v>467</v>
      </c>
      <c r="C253" s="36">
        <v>4301011726</v>
      </c>
      <c r="D253" s="784">
        <v>4680115884182</v>
      </c>
      <c r="E253" s="78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89</v>
      </c>
      <c r="L253" s="37" t="s">
        <v>45</v>
      </c>
      <c r="M253" s="38" t="s">
        <v>136</v>
      </c>
      <c r="N253" s="38"/>
      <c r="O253" s="37">
        <v>55</v>
      </c>
      <c r="P253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86"/>
      <c r="R253" s="786"/>
      <c r="S253" s="786"/>
      <c r="T253" s="78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8" t="s">
        <v>456</v>
      </c>
      <c r="AG253" s="78"/>
      <c r="AJ253" s="84" t="s">
        <v>45</v>
      </c>
      <c r="AK253" s="84">
        <v>0</v>
      </c>
      <c r="BB253" s="359" t="s">
        <v>66</v>
      </c>
      <c r="BM253" s="78">
        <f t="shared" si="57"/>
        <v>0</v>
      </c>
      <c r="BN253" s="78">
        <f t="shared" si="58"/>
        <v>0</v>
      </c>
      <c r="BO253" s="78">
        <f t="shared" si="59"/>
        <v>0</v>
      </c>
      <c r="BP253" s="78">
        <f t="shared" si="60"/>
        <v>0</v>
      </c>
    </row>
    <row r="254" spans="1:68" ht="27" customHeight="1" x14ac:dyDescent="0.25">
      <c r="A254" s="63" t="s">
        <v>468</v>
      </c>
      <c r="B254" s="63" t="s">
        <v>469</v>
      </c>
      <c r="C254" s="36">
        <v>4301011722</v>
      </c>
      <c r="D254" s="784">
        <v>4680115884205</v>
      </c>
      <c r="E254" s="78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89</v>
      </c>
      <c r="L254" s="37" t="s">
        <v>45</v>
      </c>
      <c r="M254" s="38" t="s">
        <v>136</v>
      </c>
      <c r="N254" s="38"/>
      <c r="O254" s="37">
        <v>55</v>
      </c>
      <c r="P254" s="9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86"/>
      <c r="R254" s="786"/>
      <c r="S254" s="786"/>
      <c r="T254" s="78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60" t="s">
        <v>459</v>
      </c>
      <c r="AG254" s="78"/>
      <c r="AJ254" s="84" t="s">
        <v>45</v>
      </c>
      <c r="AK254" s="84">
        <v>0</v>
      </c>
      <c r="BB254" s="361" t="s">
        <v>66</v>
      </c>
      <c r="BM254" s="78">
        <f t="shared" si="57"/>
        <v>0</v>
      </c>
      <c r="BN254" s="78">
        <f t="shared" si="58"/>
        <v>0</v>
      </c>
      <c r="BO254" s="78">
        <f t="shared" si="59"/>
        <v>0</v>
      </c>
      <c r="BP254" s="78">
        <f t="shared" si="60"/>
        <v>0</v>
      </c>
    </row>
    <row r="255" spans="1:68" x14ac:dyDescent="0.2">
      <c r="A255" s="774"/>
      <c r="B255" s="774"/>
      <c r="C255" s="774"/>
      <c r="D255" s="774"/>
      <c r="E255" s="774"/>
      <c r="F255" s="774"/>
      <c r="G255" s="774"/>
      <c r="H255" s="774"/>
      <c r="I255" s="774"/>
      <c r="J255" s="774"/>
      <c r="K255" s="774"/>
      <c r="L255" s="774"/>
      <c r="M255" s="774"/>
      <c r="N255" s="774"/>
      <c r="O255" s="775"/>
      <c r="P255" s="771" t="s">
        <v>40</v>
      </c>
      <c r="Q255" s="772"/>
      <c r="R255" s="772"/>
      <c r="S255" s="772"/>
      <c r="T255" s="772"/>
      <c r="U255" s="772"/>
      <c r="V255" s="773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74"/>
      <c r="B256" s="774"/>
      <c r="C256" s="774"/>
      <c r="D256" s="774"/>
      <c r="E256" s="774"/>
      <c r="F256" s="774"/>
      <c r="G256" s="774"/>
      <c r="H256" s="774"/>
      <c r="I256" s="774"/>
      <c r="J256" s="774"/>
      <c r="K256" s="774"/>
      <c r="L256" s="774"/>
      <c r="M256" s="774"/>
      <c r="N256" s="774"/>
      <c r="O256" s="775"/>
      <c r="P256" s="771" t="s">
        <v>40</v>
      </c>
      <c r="Q256" s="772"/>
      <c r="R256" s="772"/>
      <c r="S256" s="772"/>
      <c r="T256" s="772"/>
      <c r="U256" s="772"/>
      <c r="V256" s="773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783" t="s">
        <v>184</v>
      </c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3"/>
      <c r="P257" s="783"/>
      <c r="Q257" s="783"/>
      <c r="R257" s="783"/>
      <c r="S257" s="783"/>
      <c r="T257" s="783"/>
      <c r="U257" s="783"/>
      <c r="V257" s="783"/>
      <c r="W257" s="783"/>
      <c r="X257" s="783"/>
      <c r="Y257" s="783"/>
      <c r="Z257" s="783"/>
      <c r="AA257" s="66"/>
      <c r="AB257" s="66"/>
      <c r="AC257" s="80"/>
    </row>
    <row r="258" spans="1:68" ht="27" customHeight="1" x14ac:dyDescent="0.25">
      <c r="A258" s="63" t="s">
        <v>470</v>
      </c>
      <c r="B258" s="63" t="s">
        <v>471</v>
      </c>
      <c r="C258" s="36">
        <v>4301020340</v>
      </c>
      <c r="D258" s="784">
        <v>4680115885721</v>
      </c>
      <c r="E258" s="78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83</v>
      </c>
      <c r="L258" s="37" t="s">
        <v>45</v>
      </c>
      <c r="M258" s="38" t="s">
        <v>88</v>
      </c>
      <c r="N258" s="38"/>
      <c r="O258" s="37">
        <v>50</v>
      </c>
      <c r="P258" s="99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86"/>
      <c r="R258" s="786"/>
      <c r="S258" s="786"/>
      <c r="T258" s="78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62" t="s">
        <v>472</v>
      </c>
      <c r="AG258" s="78"/>
      <c r="AJ258" s="84" t="s">
        <v>45</v>
      </c>
      <c r="AK258" s="84">
        <v>0</v>
      </c>
      <c r="BB258" s="36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774"/>
      <c r="B259" s="774"/>
      <c r="C259" s="774"/>
      <c r="D259" s="774"/>
      <c r="E259" s="774"/>
      <c r="F259" s="774"/>
      <c r="G259" s="774"/>
      <c r="H259" s="774"/>
      <c r="I259" s="774"/>
      <c r="J259" s="774"/>
      <c r="K259" s="774"/>
      <c r="L259" s="774"/>
      <c r="M259" s="774"/>
      <c r="N259" s="774"/>
      <c r="O259" s="775"/>
      <c r="P259" s="771" t="s">
        <v>40</v>
      </c>
      <c r="Q259" s="772"/>
      <c r="R259" s="772"/>
      <c r="S259" s="772"/>
      <c r="T259" s="772"/>
      <c r="U259" s="772"/>
      <c r="V259" s="773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774"/>
      <c r="B260" s="774"/>
      <c r="C260" s="774"/>
      <c r="D260" s="774"/>
      <c r="E260" s="774"/>
      <c r="F260" s="774"/>
      <c r="G260" s="774"/>
      <c r="H260" s="774"/>
      <c r="I260" s="774"/>
      <c r="J260" s="774"/>
      <c r="K260" s="774"/>
      <c r="L260" s="774"/>
      <c r="M260" s="774"/>
      <c r="N260" s="774"/>
      <c r="O260" s="775"/>
      <c r="P260" s="771" t="s">
        <v>40</v>
      </c>
      <c r="Q260" s="772"/>
      <c r="R260" s="772"/>
      <c r="S260" s="772"/>
      <c r="T260" s="772"/>
      <c r="U260" s="772"/>
      <c r="V260" s="773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794" t="s">
        <v>473</v>
      </c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794"/>
      <c r="P261" s="794"/>
      <c r="Q261" s="794"/>
      <c r="R261" s="794"/>
      <c r="S261" s="794"/>
      <c r="T261" s="794"/>
      <c r="U261" s="794"/>
      <c r="V261" s="794"/>
      <c r="W261" s="794"/>
      <c r="X261" s="794"/>
      <c r="Y261" s="794"/>
      <c r="Z261" s="794"/>
      <c r="AA261" s="65"/>
      <c r="AB261" s="65"/>
      <c r="AC261" s="79"/>
    </row>
    <row r="262" spans="1:68" ht="14.25" customHeight="1" x14ac:dyDescent="0.25">
      <c r="A262" s="783" t="s">
        <v>129</v>
      </c>
      <c r="B262" s="783"/>
      <c r="C262" s="783"/>
      <c r="D262" s="783"/>
      <c r="E262" s="783"/>
      <c r="F262" s="783"/>
      <c r="G262" s="783"/>
      <c r="H262" s="783"/>
      <c r="I262" s="783"/>
      <c r="J262" s="783"/>
      <c r="K262" s="783"/>
      <c r="L262" s="783"/>
      <c r="M262" s="783"/>
      <c r="N262" s="783"/>
      <c r="O262" s="783"/>
      <c r="P262" s="783"/>
      <c r="Q262" s="783"/>
      <c r="R262" s="783"/>
      <c r="S262" s="783"/>
      <c r="T262" s="783"/>
      <c r="U262" s="783"/>
      <c r="V262" s="783"/>
      <c r="W262" s="783"/>
      <c r="X262" s="783"/>
      <c r="Y262" s="783"/>
      <c r="Z262" s="783"/>
      <c r="AA262" s="66"/>
      <c r="AB262" s="66"/>
      <c r="AC262" s="80"/>
    </row>
    <row r="263" spans="1:68" ht="27" customHeight="1" x14ac:dyDescent="0.25">
      <c r="A263" s="63" t="s">
        <v>474</v>
      </c>
      <c r="B263" s="63" t="s">
        <v>475</v>
      </c>
      <c r="C263" s="36">
        <v>4301011855</v>
      </c>
      <c r="D263" s="784">
        <v>4680115885837</v>
      </c>
      <c r="E263" s="784"/>
      <c r="F263" s="62">
        <v>1.35</v>
      </c>
      <c r="G263" s="37">
        <v>8</v>
      </c>
      <c r="H263" s="62">
        <v>10.8</v>
      </c>
      <c r="I263" s="62">
        <v>11.28</v>
      </c>
      <c r="J263" s="37">
        <v>56</v>
      </c>
      <c r="K263" s="37" t="s">
        <v>133</v>
      </c>
      <c r="L263" s="37" t="s">
        <v>45</v>
      </c>
      <c r="M263" s="38" t="s">
        <v>136</v>
      </c>
      <c r="N263" s="38"/>
      <c r="O263" s="37">
        <v>55</v>
      </c>
      <c r="P26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86"/>
      <c r="R263" s="786"/>
      <c r="S263" s="786"/>
      <c r="T263" s="78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2" si="61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64" t="s">
        <v>476</v>
      </c>
      <c r="AG263" s="78"/>
      <c r="AJ263" s="84" t="s">
        <v>45</v>
      </c>
      <c r="AK263" s="84">
        <v>0</v>
      </c>
      <c r="BB263" s="365" t="s">
        <v>66</v>
      </c>
      <c r="BM263" s="78">
        <f t="shared" ref="BM263:BM272" si="62">IFERROR(X263*I263/H263,"0")</f>
        <v>0</v>
      </c>
      <c r="BN263" s="78">
        <f t="shared" ref="BN263:BN272" si="63">IFERROR(Y263*I263/H263,"0")</f>
        <v>0</v>
      </c>
      <c r="BO263" s="78">
        <f t="shared" ref="BO263:BO272" si="64">IFERROR(1/J263*(X263/H263),"0")</f>
        <v>0</v>
      </c>
      <c r="BP263" s="78">
        <f t="shared" ref="BP263:BP272" si="65">IFERROR(1/J263*(Y263/H263),"0")</f>
        <v>0</v>
      </c>
    </row>
    <row r="264" spans="1:68" ht="27" customHeight="1" x14ac:dyDescent="0.25">
      <c r="A264" s="63" t="s">
        <v>477</v>
      </c>
      <c r="B264" s="63" t="s">
        <v>478</v>
      </c>
      <c r="C264" s="36">
        <v>4301011322</v>
      </c>
      <c r="D264" s="784">
        <v>4607091387452</v>
      </c>
      <c r="E264" s="784"/>
      <c r="F264" s="62">
        <v>1.35</v>
      </c>
      <c r="G264" s="37">
        <v>8</v>
      </c>
      <c r="H264" s="62">
        <v>10.8</v>
      </c>
      <c r="I264" s="62">
        <v>11.28</v>
      </c>
      <c r="J264" s="37">
        <v>56</v>
      </c>
      <c r="K264" s="37" t="s">
        <v>133</v>
      </c>
      <c r="L264" s="37" t="s">
        <v>45</v>
      </c>
      <c r="M264" s="38" t="s">
        <v>88</v>
      </c>
      <c r="N264" s="38"/>
      <c r="O264" s="37">
        <v>55</v>
      </c>
      <c r="P264" s="98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64" s="786"/>
      <c r="R264" s="786"/>
      <c r="S264" s="786"/>
      <c r="T264" s="78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1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6" t="s">
        <v>479</v>
      </c>
      <c r="AG264" s="78"/>
      <c r="AJ264" s="84" t="s">
        <v>45</v>
      </c>
      <c r="AK264" s="84">
        <v>0</v>
      </c>
      <c r="BB264" s="367" t="s">
        <v>66</v>
      </c>
      <c r="BM264" s="78">
        <f t="shared" si="62"/>
        <v>0</v>
      </c>
      <c r="BN264" s="78">
        <f t="shared" si="63"/>
        <v>0</v>
      </c>
      <c r="BO264" s="78">
        <f t="shared" si="64"/>
        <v>0</v>
      </c>
      <c r="BP264" s="78">
        <f t="shared" si="65"/>
        <v>0</v>
      </c>
    </row>
    <row r="265" spans="1:68" ht="27" customHeight="1" x14ac:dyDescent="0.25">
      <c r="A265" s="63" t="s">
        <v>480</v>
      </c>
      <c r="B265" s="63" t="s">
        <v>481</v>
      </c>
      <c r="C265" s="36">
        <v>4301011850</v>
      </c>
      <c r="D265" s="784">
        <v>4680115885806</v>
      </c>
      <c r="E265" s="784"/>
      <c r="F265" s="62">
        <v>1.35</v>
      </c>
      <c r="G265" s="37">
        <v>8</v>
      </c>
      <c r="H265" s="62">
        <v>10.8</v>
      </c>
      <c r="I265" s="62">
        <v>11.28</v>
      </c>
      <c r="J265" s="37">
        <v>56</v>
      </c>
      <c r="K265" s="37" t="s">
        <v>133</v>
      </c>
      <c r="L265" s="37" t="s">
        <v>45</v>
      </c>
      <c r="M265" s="38" t="s">
        <v>136</v>
      </c>
      <c r="N265" s="38"/>
      <c r="O265" s="37">
        <v>55</v>
      </c>
      <c r="P265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86"/>
      <c r="R265" s="786"/>
      <c r="S265" s="786"/>
      <c r="T265" s="78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1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8" t="s">
        <v>482</v>
      </c>
      <c r="AG265" s="78"/>
      <c r="AJ265" s="84" t="s">
        <v>45</v>
      </c>
      <c r="AK265" s="84">
        <v>0</v>
      </c>
      <c r="BB265" s="369" t="s">
        <v>66</v>
      </c>
      <c r="BM265" s="78">
        <f t="shared" si="62"/>
        <v>0</v>
      </c>
      <c r="BN265" s="78">
        <f t="shared" si="63"/>
        <v>0</v>
      </c>
      <c r="BO265" s="78">
        <f t="shared" si="64"/>
        <v>0</v>
      </c>
      <c r="BP265" s="78">
        <f t="shared" si="65"/>
        <v>0</v>
      </c>
    </row>
    <row r="266" spans="1:68" ht="27" customHeight="1" x14ac:dyDescent="0.25">
      <c r="A266" s="63" t="s">
        <v>480</v>
      </c>
      <c r="B266" s="63" t="s">
        <v>483</v>
      </c>
      <c r="C266" s="36">
        <v>4301011910</v>
      </c>
      <c r="D266" s="784">
        <v>4680115885806</v>
      </c>
      <c r="E266" s="784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133</v>
      </c>
      <c r="L266" s="37" t="s">
        <v>45</v>
      </c>
      <c r="M266" s="38" t="s">
        <v>163</v>
      </c>
      <c r="N266" s="38"/>
      <c r="O266" s="37">
        <v>55</v>
      </c>
      <c r="P266" s="98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86"/>
      <c r="R266" s="786"/>
      <c r="S266" s="786"/>
      <c r="T266" s="78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1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70" t="s">
        <v>484</v>
      </c>
      <c r="AG266" s="78"/>
      <c r="AJ266" s="84" t="s">
        <v>45</v>
      </c>
      <c r="AK266" s="84">
        <v>0</v>
      </c>
      <c r="BB266" s="371" t="s">
        <v>66</v>
      </c>
      <c r="BM266" s="78">
        <f t="shared" si="62"/>
        <v>0</v>
      </c>
      <c r="BN266" s="78">
        <f t="shared" si="63"/>
        <v>0</v>
      </c>
      <c r="BO266" s="78">
        <f t="shared" si="64"/>
        <v>0</v>
      </c>
      <c r="BP266" s="78">
        <f t="shared" si="65"/>
        <v>0</v>
      </c>
    </row>
    <row r="267" spans="1:68" ht="37.5" customHeight="1" x14ac:dyDescent="0.25">
      <c r="A267" s="63" t="s">
        <v>485</v>
      </c>
      <c r="B267" s="63" t="s">
        <v>486</v>
      </c>
      <c r="C267" s="36">
        <v>4301011853</v>
      </c>
      <c r="D267" s="784">
        <v>4680115885851</v>
      </c>
      <c r="E267" s="784"/>
      <c r="F267" s="62">
        <v>1.35</v>
      </c>
      <c r="G267" s="37">
        <v>8</v>
      </c>
      <c r="H267" s="62">
        <v>10.8</v>
      </c>
      <c r="I267" s="62">
        <v>11.28</v>
      </c>
      <c r="J267" s="37">
        <v>56</v>
      </c>
      <c r="K267" s="37" t="s">
        <v>133</v>
      </c>
      <c r="L267" s="37" t="s">
        <v>45</v>
      </c>
      <c r="M267" s="38" t="s">
        <v>136</v>
      </c>
      <c r="N267" s="38"/>
      <c r="O267" s="37">
        <v>55</v>
      </c>
      <c r="P267" s="9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86"/>
      <c r="R267" s="786"/>
      <c r="S267" s="786"/>
      <c r="T267" s="78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1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72" t="s">
        <v>487</v>
      </c>
      <c r="AG267" s="78"/>
      <c r="AJ267" s="84" t="s">
        <v>45</v>
      </c>
      <c r="AK267" s="84">
        <v>0</v>
      </c>
      <c r="BB267" s="373" t="s">
        <v>66</v>
      </c>
      <c r="BM267" s="78">
        <f t="shared" si="62"/>
        <v>0</v>
      </c>
      <c r="BN267" s="78">
        <f t="shared" si="63"/>
        <v>0</v>
      </c>
      <c r="BO267" s="78">
        <f t="shared" si="64"/>
        <v>0</v>
      </c>
      <c r="BP267" s="78">
        <f t="shared" si="65"/>
        <v>0</v>
      </c>
    </row>
    <row r="268" spans="1:68" ht="37.5" customHeight="1" x14ac:dyDescent="0.25">
      <c r="A268" s="63" t="s">
        <v>488</v>
      </c>
      <c r="B268" s="63" t="s">
        <v>489</v>
      </c>
      <c r="C268" s="36">
        <v>4301011313</v>
      </c>
      <c r="D268" s="784">
        <v>4607091385984</v>
      </c>
      <c r="E268" s="784"/>
      <c r="F268" s="62">
        <v>1.35</v>
      </c>
      <c r="G268" s="37">
        <v>8</v>
      </c>
      <c r="H268" s="62">
        <v>10.8</v>
      </c>
      <c r="I268" s="62">
        <v>11.28</v>
      </c>
      <c r="J268" s="37">
        <v>56</v>
      </c>
      <c r="K268" s="37" t="s">
        <v>133</v>
      </c>
      <c r="L268" s="37" t="s">
        <v>45</v>
      </c>
      <c r="M268" s="38" t="s">
        <v>136</v>
      </c>
      <c r="N268" s="38"/>
      <c r="O268" s="37">
        <v>55</v>
      </c>
      <c r="P268" s="98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86"/>
      <c r="R268" s="786"/>
      <c r="S268" s="786"/>
      <c r="T268" s="78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1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74" t="s">
        <v>490</v>
      </c>
      <c r="AG268" s="78"/>
      <c r="AJ268" s="84" t="s">
        <v>45</v>
      </c>
      <c r="AK268" s="84">
        <v>0</v>
      </c>
      <c r="BB268" s="375" t="s">
        <v>66</v>
      </c>
      <c r="BM268" s="78">
        <f t="shared" si="62"/>
        <v>0</v>
      </c>
      <c r="BN268" s="78">
        <f t="shared" si="63"/>
        <v>0</v>
      </c>
      <c r="BO268" s="78">
        <f t="shared" si="64"/>
        <v>0</v>
      </c>
      <c r="BP268" s="78">
        <f t="shared" si="65"/>
        <v>0</v>
      </c>
    </row>
    <row r="269" spans="1:68" ht="27" customHeight="1" x14ac:dyDescent="0.25">
      <c r="A269" s="63" t="s">
        <v>491</v>
      </c>
      <c r="B269" s="63" t="s">
        <v>492</v>
      </c>
      <c r="C269" s="36">
        <v>4301011852</v>
      </c>
      <c r="D269" s="784">
        <v>4680115885844</v>
      </c>
      <c r="E269" s="784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89</v>
      </c>
      <c r="L269" s="37" t="s">
        <v>45</v>
      </c>
      <c r="M269" s="38" t="s">
        <v>136</v>
      </c>
      <c r="N269" s="38"/>
      <c r="O269" s="37">
        <v>55</v>
      </c>
      <c r="P269" s="9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86"/>
      <c r="R269" s="786"/>
      <c r="S269" s="786"/>
      <c r="T269" s="78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6" t="s">
        <v>476</v>
      </c>
      <c r="AG269" s="78"/>
      <c r="AJ269" s="84" t="s">
        <v>45</v>
      </c>
      <c r="AK269" s="84">
        <v>0</v>
      </c>
      <c r="BB269" s="377" t="s">
        <v>66</v>
      </c>
      <c r="BM269" s="78">
        <f t="shared" si="62"/>
        <v>0</v>
      </c>
      <c r="BN269" s="78">
        <f t="shared" si="63"/>
        <v>0</v>
      </c>
      <c r="BO269" s="78">
        <f t="shared" si="64"/>
        <v>0</v>
      </c>
      <c r="BP269" s="78">
        <f t="shared" si="65"/>
        <v>0</v>
      </c>
    </row>
    <row r="270" spans="1:68" ht="27" customHeight="1" x14ac:dyDescent="0.25">
      <c r="A270" s="63" t="s">
        <v>493</v>
      </c>
      <c r="B270" s="63" t="s">
        <v>494</v>
      </c>
      <c r="C270" s="36">
        <v>4301011319</v>
      </c>
      <c r="D270" s="784">
        <v>4607091387469</v>
      </c>
      <c r="E270" s="784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89</v>
      </c>
      <c r="L270" s="37" t="s">
        <v>45</v>
      </c>
      <c r="M270" s="38" t="s">
        <v>136</v>
      </c>
      <c r="N270" s="38"/>
      <c r="O270" s="37">
        <v>55</v>
      </c>
      <c r="P270" s="99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86"/>
      <c r="R270" s="786"/>
      <c r="S270" s="786"/>
      <c r="T270" s="78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8" t="s">
        <v>479</v>
      </c>
      <c r="AG270" s="78"/>
      <c r="AJ270" s="84" t="s">
        <v>45</v>
      </c>
      <c r="AK270" s="84">
        <v>0</v>
      </c>
      <c r="BB270" s="379" t="s">
        <v>66</v>
      </c>
      <c r="BM270" s="78">
        <f t="shared" si="62"/>
        <v>0</v>
      </c>
      <c r="BN270" s="78">
        <f t="shared" si="63"/>
        <v>0</v>
      </c>
      <c r="BO270" s="78">
        <f t="shared" si="64"/>
        <v>0</v>
      </c>
      <c r="BP270" s="78">
        <f t="shared" si="65"/>
        <v>0</v>
      </c>
    </row>
    <row r="271" spans="1:68" ht="27" customHeight="1" x14ac:dyDescent="0.25">
      <c r="A271" s="63" t="s">
        <v>495</v>
      </c>
      <c r="B271" s="63" t="s">
        <v>496</v>
      </c>
      <c r="C271" s="36">
        <v>4301011851</v>
      </c>
      <c r="D271" s="784">
        <v>4680115885820</v>
      </c>
      <c r="E271" s="784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89</v>
      </c>
      <c r="L271" s="37" t="s">
        <v>45</v>
      </c>
      <c r="M271" s="38" t="s">
        <v>136</v>
      </c>
      <c r="N271" s="38"/>
      <c r="O271" s="37">
        <v>55</v>
      </c>
      <c r="P271" s="9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86"/>
      <c r="R271" s="786"/>
      <c r="S271" s="786"/>
      <c r="T271" s="78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80" t="s">
        <v>482</v>
      </c>
      <c r="AG271" s="78"/>
      <c r="AJ271" s="84" t="s">
        <v>45</v>
      </c>
      <c r="AK271" s="84">
        <v>0</v>
      </c>
      <c r="BB271" s="381" t="s">
        <v>66</v>
      </c>
      <c r="BM271" s="78">
        <f t="shared" si="62"/>
        <v>0</v>
      </c>
      <c r="BN271" s="78">
        <f t="shared" si="63"/>
        <v>0</v>
      </c>
      <c r="BO271" s="78">
        <f t="shared" si="64"/>
        <v>0</v>
      </c>
      <c r="BP271" s="78">
        <f t="shared" si="65"/>
        <v>0</v>
      </c>
    </row>
    <row r="272" spans="1:68" ht="27" customHeight="1" x14ac:dyDescent="0.25">
      <c r="A272" s="63" t="s">
        <v>497</v>
      </c>
      <c r="B272" s="63" t="s">
        <v>498</v>
      </c>
      <c r="C272" s="36">
        <v>4301011316</v>
      </c>
      <c r="D272" s="784">
        <v>4607091387438</v>
      </c>
      <c r="E272" s="784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89</v>
      </c>
      <c r="L272" s="37" t="s">
        <v>45</v>
      </c>
      <c r="M272" s="38" t="s">
        <v>136</v>
      </c>
      <c r="N272" s="38"/>
      <c r="O272" s="37">
        <v>55</v>
      </c>
      <c r="P272" s="97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86"/>
      <c r="R272" s="786"/>
      <c r="S272" s="786"/>
      <c r="T272" s="787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1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82" t="s">
        <v>499</v>
      </c>
      <c r="AG272" s="78"/>
      <c r="AJ272" s="84" t="s">
        <v>45</v>
      </c>
      <c r="AK272" s="84">
        <v>0</v>
      </c>
      <c r="BB272" s="383" t="s">
        <v>66</v>
      </c>
      <c r="BM272" s="78">
        <f t="shared" si="62"/>
        <v>0</v>
      </c>
      <c r="BN272" s="78">
        <f t="shared" si="63"/>
        <v>0</v>
      </c>
      <c r="BO272" s="78">
        <f t="shared" si="64"/>
        <v>0</v>
      </c>
      <c r="BP272" s="78">
        <f t="shared" si="65"/>
        <v>0</v>
      </c>
    </row>
    <row r="273" spans="1:68" x14ac:dyDescent="0.2">
      <c r="A273" s="774"/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75"/>
      <c r="P273" s="771" t="s">
        <v>40</v>
      </c>
      <c r="Q273" s="772"/>
      <c r="R273" s="772"/>
      <c r="S273" s="772"/>
      <c r="T273" s="772"/>
      <c r="U273" s="772"/>
      <c r="V273" s="773"/>
      <c r="W273" s="42" t="s">
        <v>39</v>
      </c>
      <c r="X273" s="43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IFERROR(Y263/H263,"0")+IFERROR(Y264/H264,"0")+IFERROR(Y265/H265,"0")+IFERROR(Y266/H266,"0")+IFERROR(Y267/H267,"0")+IFERROR(Y268/H268,"0")+IFERROR(Y269/H269,"0")+IFERROR(Y270/H270,"0")+IFERROR(Y271/H271,"0")+IFERROR(Y272/H272,"0")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74"/>
      <c r="B274" s="774"/>
      <c r="C274" s="774"/>
      <c r="D274" s="774"/>
      <c r="E274" s="774"/>
      <c r="F274" s="774"/>
      <c r="G274" s="774"/>
      <c r="H274" s="774"/>
      <c r="I274" s="774"/>
      <c r="J274" s="774"/>
      <c r="K274" s="774"/>
      <c r="L274" s="774"/>
      <c r="M274" s="774"/>
      <c r="N274" s="774"/>
      <c r="O274" s="775"/>
      <c r="P274" s="771" t="s">
        <v>40</v>
      </c>
      <c r="Q274" s="772"/>
      <c r="R274" s="772"/>
      <c r="S274" s="772"/>
      <c r="T274" s="772"/>
      <c r="U274" s="772"/>
      <c r="V274" s="773"/>
      <c r="W274" s="42" t="s">
        <v>0</v>
      </c>
      <c r="X274" s="43">
        <f>IFERROR(SUM(X263:X272),"0")</f>
        <v>0</v>
      </c>
      <c r="Y274" s="43">
        <f>IFERROR(SUM(Y263:Y272),"0")</f>
        <v>0</v>
      </c>
      <c r="Z274" s="42"/>
      <c r="AA274" s="67"/>
      <c r="AB274" s="67"/>
      <c r="AC274" s="67"/>
    </row>
    <row r="275" spans="1:68" ht="16.5" customHeight="1" x14ac:dyDescent="0.25">
      <c r="A275" s="794" t="s">
        <v>500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65"/>
      <c r="AB275" s="65"/>
      <c r="AC275" s="79"/>
    </row>
    <row r="276" spans="1:68" ht="14.25" customHeight="1" x14ac:dyDescent="0.25">
      <c r="A276" s="783" t="s">
        <v>129</v>
      </c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3"/>
      <c r="P276" s="783"/>
      <c r="Q276" s="783"/>
      <c r="R276" s="783"/>
      <c r="S276" s="783"/>
      <c r="T276" s="783"/>
      <c r="U276" s="783"/>
      <c r="V276" s="783"/>
      <c r="W276" s="783"/>
      <c r="X276" s="783"/>
      <c r="Y276" s="783"/>
      <c r="Z276" s="783"/>
      <c r="AA276" s="66"/>
      <c r="AB276" s="66"/>
      <c r="AC276" s="80"/>
    </row>
    <row r="277" spans="1:68" ht="27" customHeight="1" x14ac:dyDescent="0.25">
      <c r="A277" s="63" t="s">
        <v>501</v>
      </c>
      <c r="B277" s="63" t="s">
        <v>502</v>
      </c>
      <c r="C277" s="36">
        <v>4301011876</v>
      </c>
      <c r="D277" s="784">
        <v>4680115885707</v>
      </c>
      <c r="E277" s="784"/>
      <c r="F277" s="62">
        <v>0.9</v>
      </c>
      <c r="G277" s="37">
        <v>10</v>
      </c>
      <c r="H277" s="62">
        <v>9</v>
      </c>
      <c r="I277" s="62">
        <v>9.48</v>
      </c>
      <c r="J277" s="37">
        <v>56</v>
      </c>
      <c r="K277" s="37" t="s">
        <v>133</v>
      </c>
      <c r="L277" s="37" t="s">
        <v>45</v>
      </c>
      <c r="M277" s="38" t="s">
        <v>136</v>
      </c>
      <c r="N277" s="38"/>
      <c r="O277" s="37">
        <v>31</v>
      </c>
      <c r="P277" s="98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86"/>
      <c r="R277" s="786"/>
      <c r="S277" s="786"/>
      <c r="T277" s="7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84" t="s">
        <v>439</v>
      </c>
      <c r="AG277" s="78"/>
      <c r="AJ277" s="84" t="s">
        <v>45</v>
      </c>
      <c r="AK277" s="84">
        <v>0</v>
      </c>
      <c r="BB277" s="38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4"/>
      <c r="B278" s="774"/>
      <c r="C278" s="774"/>
      <c r="D278" s="774"/>
      <c r="E278" s="774"/>
      <c r="F278" s="774"/>
      <c r="G278" s="774"/>
      <c r="H278" s="774"/>
      <c r="I278" s="774"/>
      <c r="J278" s="774"/>
      <c r="K278" s="774"/>
      <c r="L278" s="774"/>
      <c r="M278" s="774"/>
      <c r="N278" s="774"/>
      <c r="O278" s="775"/>
      <c r="P278" s="771" t="s">
        <v>40</v>
      </c>
      <c r="Q278" s="772"/>
      <c r="R278" s="772"/>
      <c r="S278" s="772"/>
      <c r="T278" s="772"/>
      <c r="U278" s="772"/>
      <c r="V278" s="77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774"/>
      <c r="B279" s="774"/>
      <c r="C279" s="774"/>
      <c r="D279" s="774"/>
      <c r="E279" s="774"/>
      <c r="F279" s="774"/>
      <c r="G279" s="774"/>
      <c r="H279" s="774"/>
      <c r="I279" s="774"/>
      <c r="J279" s="774"/>
      <c r="K279" s="774"/>
      <c r="L279" s="774"/>
      <c r="M279" s="774"/>
      <c r="N279" s="774"/>
      <c r="O279" s="775"/>
      <c r="P279" s="771" t="s">
        <v>40</v>
      </c>
      <c r="Q279" s="772"/>
      <c r="R279" s="772"/>
      <c r="S279" s="772"/>
      <c r="T279" s="772"/>
      <c r="U279" s="772"/>
      <c r="V279" s="77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794" t="s">
        <v>503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65"/>
      <c r="AB280" s="65"/>
      <c r="AC280" s="79"/>
    </row>
    <row r="281" spans="1:68" ht="14.25" customHeight="1" x14ac:dyDescent="0.25">
      <c r="A281" s="783" t="s">
        <v>129</v>
      </c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3"/>
      <c r="P281" s="783"/>
      <c r="Q281" s="783"/>
      <c r="R281" s="783"/>
      <c r="S281" s="783"/>
      <c r="T281" s="783"/>
      <c r="U281" s="783"/>
      <c r="V281" s="783"/>
      <c r="W281" s="783"/>
      <c r="X281" s="783"/>
      <c r="Y281" s="783"/>
      <c r="Z281" s="783"/>
      <c r="AA281" s="66"/>
      <c r="AB281" s="66"/>
      <c r="AC281" s="80"/>
    </row>
    <row r="282" spans="1:68" ht="27" customHeight="1" x14ac:dyDescent="0.25">
      <c r="A282" s="63" t="s">
        <v>504</v>
      </c>
      <c r="B282" s="63" t="s">
        <v>505</v>
      </c>
      <c r="C282" s="36">
        <v>4301011223</v>
      </c>
      <c r="D282" s="784">
        <v>4607091383423</v>
      </c>
      <c r="E282" s="784"/>
      <c r="F282" s="62">
        <v>1.35</v>
      </c>
      <c r="G282" s="37">
        <v>8</v>
      </c>
      <c r="H282" s="62">
        <v>10.8</v>
      </c>
      <c r="I282" s="62">
        <v>11.375999999999999</v>
      </c>
      <c r="J282" s="37">
        <v>56</v>
      </c>
      <c r="K282" s="37" t="s">
        <v>133</v>
      </c>
      <c r="L282" s="37" t="s">
        <v>45</v>
      </c>
      <c r="M282" s="38" t="s">
        <v>88</v>
      </c>
      <c r="N282" s="38"/>
      <c r="O282" s="37">
        <v>35</v>
      </c>
      <c r="P282" s="98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86"/>
      <c r="R282" s="786"/>
      <c r="S282" s="786"/>
      <c r="T282" s="78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6" t="s">
        <v>135</v>
      </c>
      <c r="AG282" s="78"/>
      <c r="AJ282" s="84" t="s">
        <v>45</v>
      </c>
      <c r="AK282" s="84">
        <v>0</v>
      </c>
      <c r="BB282" s="38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506</v>
      </c>
      <c r="B283" s="63" t="s">
        <v>507</v>
      </c>
      <c r="C283" s="36">
        <v>4301011879</v>
      </c>
      <c r="D283" s="784">
        <v>4680115885691</v>
      </c>
      <c r="E283" s="784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133</v>
      </c>
      <c r="L283" s="37" t="s">
        <v>45</v>
      </c>
      <c r="M283" s="38" t="s">
        <v>82</v>
      </c>
      <c r="N283" s="38"/>
      <c r="O283" s="37">
        <v>30</v>
      </c>
      <c r="P283" s="9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86"/>
      <c r="R283" s="786"/>
      <c r="S283" s="786"/>
      <c r="T283" s="78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8" t="s">
        <v>508</v>
      </c>
      <c r="AG283" s="78"/>
      <c r="AJ283" s="84" t="s">
        <v>45</v>
      </c>
      <c r="AK283" s="84">
        <v>0</v>
      </c>
      <c r="BB283" s="389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509</v>
      </c>
      <c r="B284" s="63" t="s">
        <v>510</v>
      </c>
      <c r="C284" s="36">
        <v>4301011878</v>
      </c>
      <c r="D284" s="784">
        <v>4680115885660</v>
      </c>
      <c r="E284" s="784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133</v>
      </c>
      <c r="L284" s="37" t="s">
        <v>45</v>
      </c>
      <c r="M284" s="38" t="s">
        <v>82</v>
      </c>
      <c r="N284" s="38"/>
      <c r="O284" s="37">
        <v>35</v>
      </c>
      <c r="P284" s="9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86"/>
      <c r="R284" s="786"/>
      <c r="S284" s="786"/>
      <c r="T284" s="787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90" t="s">
        <v>511</v>
      </c>
      <c r="AG284" s="78"/>
      <c r="AJ284" s="84" t="s">
        <v>45</v>
      </c>
      <c r="AK284" s="84">
        <v>0</v>
      </c>
      <c r="BB284" s="391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774"/>
      <c r="B285" s="774"/>
      <c r="C285" s="774"/>
      <c r="D285" s="774"/>
      <c r="E285" s="774"/>
      <c r="F285" s="774"/>
      <c r="G285" s="774"/>
      <c r="H285" s="774"/>
      <c r="I285" s="774"/>
      <c r="J285" s="774"/>
      <c r="K285" s="774"/>
      <c r="L285" s="774"/>
      <c r="M285" s="774"/>
      <c r="N285" s="774"/>
      <c r="O285" s="775"/>
      <c r="P285" s="771" t="s">
        <v>40</v>
      </c>
      <c r="Q285" s="772"/>
      <c r="R285" s="772"/>
      <c r="S285" s="772"/>
      <c r="T285" s="772"/>
      <c r="U285" s="772"/>
      <c r="V285" s="773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774"/>
      <c r="B286" s="774"/>
      <c r="C286" s="774"/>
      <c r="D286" s="774"/>
      <c r="E286" s="774"/>
      <c r="F286" s="774"/>
      <c r="G286" s="774"/>
      <c r="H286" s="774"/>
      <c r="I286" s="774"/>
      <c r="J286" s="774"/>
      <c r="K286" s="774"/>
      <c r="L286" s="774"/>
      <c r="M286" s="774"/>
      <c r="N286" s="774"/>
      <c r="O286" s="775"/>
      <c r="P286" s="771" t="s">
        <v>40</v>
      </c>
      <c r="Q286" s="772"/>
      <c r="R286" s="772"/>
      <c r="S286" s="772"/>
      <c r="T286" s="772"/>
      <c r="U286" s="772"/>
      <c r="V286" s="773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794" t="s">
        <v>512</v>
      </c>
      <c r="B287" s="794"/>
      <c r="C287" s="794"/>
      <c r="D287" s="794"/>
      <c r="E287" s="794"/>
      <c r="F287" s="794"/>
      <c r="G287" s="794"/>
      <c r="H287" s="794"/>
      <c r="I287" s="794"/>
      <c r="J287" s="794"/>
      <c r="K287" s="794"/>
      <c r="L287" s="794"/>
      <c r="M287" s="794"/>
      <c r="N287" s="794"/>
      <c r="O287" s="794"/>
      <c r="P287" s="794"/>
      <c r="Q287" s="794"/>
      <c r="R287" s="794"/>
      <c r="S287" s="794"/>
      <c r="T287" s="794"/>
      <c r="U287" s="794"/>
      <c r="V287" s="794"/>
      <c r="W287" s="794"/>
      <c r="X287" s="794"/>
      <c r="Y287" s="794"/>
      <c r="Z287" s="794"/>
      <c r="AA287" s="65"/>
      <c r="AB287" s="65"/>
      <c r="AC287" s="79"/>
    </row>
    <row r="288" spans="1:68" ht="14.25" customHeight="1" x14ac:dyDescent="0.25">
      <c r="A288" s="783" t="s">
        <v>84</v>
      </c>
      <c r="B288" s="783"/>
      <c r="C288" s="783"/>
      <c r="D288" s="783"/>
      <c r="E288" s="783"/>
      <c r="F288" s="783"/>
      <c r="G288" s="783"/>
      <c r="H288" s="783"/>
      <c r="I288" s="783"/>
      <c r="J288" s="783"/>
      <c r="K288" s="783"/>
      <c r="L288" s="783"/>
      <c r="M288" s="783"/>
      <c r="N288" s="783"/>
      <c r="O288" s="783"/>
      <c r="P288" s="783"/>
      <c r="Q288" s="783"/>
      <c r="R288" s="783"/>
      <c r="S288" s="783"/>
      <c r="T288" s="783"/>
      <c r="U288" s="783"/>
      <c r="V288" s="783"/>
      <c r="W288" s="783"/>
      <c r="X288" s="783"/>
      <c r="Y288" s="783"/>
      <c r="Z288" s="783"/>
      <c r="AA288" s="66"/>
      <c r="AB288" s="66"/>
      <c r="AC288" s="80"/>
    </row>
    <row r="289" spans="1:68" ht="37.5" customHeight="1" x14ac:dyDescent="0.25">
      <c r="A289" s="63" t="s">
        <v>513</v>
      </c>
      <c r="B289" s="63" t="s">
        <v>514</v>
      </c>
      <c r="C289" s="36">
        <v>4301051409</v>
      </c>
      <c r="D289" s="784">
        <v>4680115881556</v>
      </c>
      <c r="E289" s="784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133</v>
      </c>
      <c r="L289" s="37" t="s">
        <v>45</v>
      </c>
      <c r="M289" s="38" t="s">
        <v>88</v>
      </c>
      <c r="N289" s="38"/>
      <c r="O289" s="37">
        <v>45</v>
      </c>
      <c r="P289" s="97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86"/>
      <c r="R289" s="786"/>
      <c r="S289" s="786"/>
      <c r="T289" s="78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66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92" t="s">
        <v>515</v>
      </c>
      <c r="AG289" s="78"/>
      <c r="AJ289" s="84" t="s">
        <v>45</v>
      </c>
      <c r="AK289" s="84">
        <v>0</v>
      </c>
      <c r="BB289" s="393" t="s">
        <v>66</v>
      </c>
      <c r="BM289" s="78">
        <f t="shared" ref="BM289:BM294" si="67">IFERROR(X289*I289/H289,"0")</f>
        <v>0</v>
      </c>
      <c r="BN289" s="78">
        <f t="shared" ref="BN289:BN294" si="68">IFERROR(Y289*I289/H289,"0")</f>
        <v>0</v>
      </c>
      <c r="BO289" s="78">
        <f t="shared" ref="BO289:BO294" si="69">IFERROR(1/J289*(X289/H289),"0")</f>
        <v>0</v>
      </c>
      <c r="BP289" s="78">
        <f t="shared" ref="BP289:BP294" si="70">IFERROR(1/J289*(Y289/H289),"0")</f>
        <v>0</v>
      </c>
    </row>
    <row r="290" spans="1:68" ht="37.5" customHeight="1" x14ac:dyDescent="0.25">
      <c r="A290" s="63" t="s">
        <v>516</v>
      </c>
      <c r="B290" s="63" t="s">
        <v>517</v>
      </c>
      <c r="C290" s="36">
        <v>4301051506</v>
      </c>
      <c r="D290" s="784">
        <v>4680115881037</v>
      </c>
      <c r="E290" s="784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89</v>
      </c>
      <c r="L290" s="37" t="s">
        <v>45</v>
      </c>
      <c r="M290" s="38" t="s">
        <v>82</v>
      </c>
      <c r="N290" s="38"/>
      <c r="O290" s="37">
        <v>40</v>
      </c>
      <c r="P290" s="97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86"/>
      <c r="R290" s="786"/>
      <c r="S290" s="786"/>
      <c r="T290" s="78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6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4" t="s">
        <v>518</v>
      </c>
      <c r="AG290" s="78"/>
      <c r="AJ290" s="84" t="s">
        <v>45</v>
      </c>
      <c r="AK290" s="84">
        <v>0</v>
      </c>
      <c r="BB290" s="395" t="s">
        <v>66</v>
      </c>
      <c r="BM290" s="78">
        <f t="shared" si="67"/>
        <v>0</v>
      </c>
      <c r="BN290" s="78">
        <f t="shared" si="68"/>
        <v>0</v>
      </c>
      <c r="BO290" s="78">
        <f t="shared" si="69"/>
        <v>0</v>
      </c>
      <c r="BP290" s="78">
        <f t="shared" si="70"/>
        <v>0</v>
      </c>
    </row>
    <row r="291" spans="1:68" ht="37.5" customHeight="1" x14ac:dyDescent="0.25">
      <c r="A291" s="63" t="s">
        <v>519</v>
      </c>
      <c r="B291" s="63" t="s">
        <v>520</v>
      </c>
      <c r="C291" s="36">
        <v>4301051893</v>
      </c>
      <c r="D291" s="784">
        <v>4680115886186</v>
      </c>
      <c r="E291" s="784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195</v>
      </c>
      <c r="L291" s="37" t="s">
        <v>45</v>
      </c>
      <c r="M291" s="38" t="s">
        <v>88</v>
      </c>
      <c r="N291" s="38"/>
      <c r="O291" s="37">
        <v>45</v>
      </c>
      <c r="P291" s="9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86"/>
      <c r="R291" s="786"/>
      <c r="S291" s="786"/>
      <c r="T291" s="78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96" t="s">
        <v>515</v>
      </c>
      <c r="AG291" s="78"/>
      <c r="AJ291" s="84" t="s">
        <v>45</v>
      </c>
      <c r="AK291" s="84">
        <v>0</v>
      </c>
      <c r="BB291" s="397" t="s">
        <v>66</v>
      </c>
      <c r="BM291" s="78">
        <f t="shared" si="67"/>
        <v>0</v>
      </c>
      <c r="BN291" s="78">
        <f t="shared" si="68"/>
        <v>0</v>
      </c>
      <c r="BO291" s="78">
        <f t="shared" si="69"/>
        <v>0</v>
      </c>
      <c r="BP291" s="78">
        <f t="shared" si="70"/>
        <v>0</v>
      </c>
    </row>
    <row r="292" spans="1:68" ht="27" customHeight="1" x14ac:dyDescent="0.25">
      <c r="A292" s="63" t="s">
        <v>521</v>
      </c>
      <c r="B292" s="63" t="s">
        <v>522</v>
      </c>
      <c r="C292" s="36">
        <v>4301051487</v>
      </c>
      <c r="D292" s="784">
        <v>4680115881228</v>
      </c>
      <c r="E292" s="784"/>
      <c r="F292" s="62">
        <v>0.4</v>
      </c>
      <c r="G292" s="37">
        <v>6</v>
      </c>
      <c r="H292" s="62">
        <v>2.4</v>
      </c>
      <c r="I292" s="62">
        <v>2.6720000000000002</v>
      </c>
      <c r="J292" s="37">
        <v>156</v>
      </c>
      <c r="K292" s="37" t="s">
        <v>89</v>
      </c>
      <c r="L292" s="37" t="s">
        <v>45</v>
      </c>
      <c r="M292" s="38" t="s">
        <v>82</v>
      </c>
      <c r="N292" s="38"/>
      <c r="O292" s="37">
        <v>40</v>
      </c>
      <c r="P292" s="9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86"/>
      <c r="R292" s="786"/>
      <c r="S292" s="786"/>
      <c r="T292" s="78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6"/>
        <v>0</v>
      </c>
      <c r="Z292" s="41" t="str">
        <f>IFERROR(IF(Y292=0,"",ROUNDUP(Y292/H292,0)*0.00753),"")</f>
        <v/>
      </c>
      <c r="AA292" s="68" t="s">
        <v>45</v>
      </c>
      <c r="AB292" s="69" t="s">
        <v>45</v>
      </c>
      <c r="AC292" s="398" t="s">
        <v>518</v>
      </c>
      <c r="AG292" s="78"/>
      <c r="AJ292" s="84" t="s">
        <v>45</v>
      </c>
      <c r="AK292" s="84">
        <v>0</v>
      </c>
      <c r="BB292" s="399" t="s">
        <v>66</v>
      </c>
      <c r="BM292" s="78">
        <f t="shared" si="67"/>
        <v>0</v>
      </c>
      <c r="BN292" s="78">
        <f t="shared" si="68"/>
        <v>0</v>
      </c>
      <c r="BO292" s="78">
        <f t="shared" si="69"/>
        <v>0</v>
      </c>
      <c r="BP292" s="78">
        <f t="shared" si="70"/>
        <v>0</v>
      </c>
    </row>
    <row r="293" spans="1:68" ht="37.5" customHeight="1" x14ac:dyDescent="0.25">
      <c r="A293" s="63" t="s">
        <v>523</v>
      </c>
      <c r="B293" s="63" t="s">
        <v>524</v>
      </c>
      <c r="C293" s="36">
        <v>4301051384</v>
      </c>
      <c r="D293" s="784">
        <v>4680115881211</v>
      </c>
      <c r="E293" s="784"/>
      <c r="F293" s="62">
        <v>0.4</v>
      </c>
      <c r="G293" s="37">
        <v>6</v>
      </c>
      <c r="H293" s="62">
        <v>2.4</v>
      </c>
      <c r="I293" s="62">
        <v>2.6</v>
      </c>
      <c r="J293" s="37">
        <v>156</v>
      </c>
      <c r="K293" s="37" t="s">
        <v>89</v>
      </c>
      <c r="L293" s="37" t="s">
        <v>144</v>
      </c>
      <c r="M293" s="38" t="s">
        <v>82</v>
      </c>
      <c r="N293" s="38"/>
      <c r="O293" s="37">
        <v>45</v>
      </c>
      <c r="P293" s="9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86"/>
      <c r="R293" s="786"/>
      <c r="S293" s="786"/>
      <c r="T293" s="7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6"/>
        <v>0</v>
      </c>
      <c r="Z293" s="41" t="str">
        <f>IFERROR(IF(Y293=0,"",ROUNDUP(Y293/H293,0)*0.00753),"")</f>
        <v/>
      </c>
      <c r="AA293" s="68" t="s">
        <v>45</v>
      </c>
      <c r="AB293" s="69" t="s">
        <v>45</v>
      </c>
      <c r="AC293" s="400" t="s">
        <v>515</v>
      </c>
      <c r="AG293" s="78"/>
      <c r="AJ293" s="84" t="s">
        <v>145</v>
      </c>
      <c r="AK293" s="84">
        <v>374.4</v>
      </c>
      <c r="BB293" s="401" t="s">
        <v>66</v>
      </c>
      <c r="BM293" s="78">
        <f t="shared" si="67"/>
        <v>0</v>
      </c>
      <c r="BN293" s="78">
        <f t="shared" si="68"/>
        <v>0</v>
      </c>
      <c r="BO293" s="78">
        <f t="shared" si="69"/>
        <v>0</v>
      </c>
      <c r="BP293" s="78">
        <f t="shared" si="70"/>
        <v>0</v>
      </c>
    </row>
    <row r="294" spans="1:68" ht="37.5" customHeight="1" x14ac:dyDescent="0.25">
      <c r="A294" s="63" t="s">
        <v>525</v>
      </c>
      <c r="B294" s="63" t="s">
        <v>526</v>
      </c>
      <c r="C294" s="36">
        <v>4301051378</v>
      </c>
      <c r="D294" s="784">
        <v>4680115881020</v>
      </c>
      <c r="E294" s="784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89</v>
      </c>
      <c r="L294" s="37" t="s">
        <v>45</v>
      </c>
      <c r="M294" s="38" t="s">
        <v>82</v>
      </c>
      <c r="N294" s="38"/>
      <c r="O294" s="37">
        <v>45</v>
      </c>
      <c r="P294" s="9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86"/>
      <c r="R294" s="786"/>
      <c r="S294" s="786"/>
      <c r="T294" s="7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6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402" t="s">
        <v>527</v>
      </c>
      <c r="AG294" s="78"/>
      <c r="AJ294" s="84" t="s">
        <v>45</v>
      </c>
      <c r="AK294" s="84">
        <v>0</v>
      </c>
      <c r="BB294" s="403" t="s">
        <v>66</v>
      </c>
      <c r="BM294" s="78">
        <f t="shared" si="67"/>
        <v>0</v>
      </c>
      <c r="BN294" s="78">
        <f t="shared" si="68"/>
        <v>0</v>
      </c>
      <c r="BO294" s="78">
        <f t="shared" si="69"/>
        <v>0</v>
      </c>
      <c r="BP294" s="78">
        <f t="shared" si="70"/>
        <v>0</v>
      </c>
    </row>
    <row r="295" spans="1:68" x14ac:dyDescent="0.2">
      <c r="A295" s="774"/>
      <c r="B295" s="774"/>
      <c r="C295" s="774"/>
      <c r="D295" s="774"/>
      <c r="E295" s="774"/>
      <c r="F295" s="774"/>
      <c r="G295" s="774"/>
      <c r="H295" s="774"/>
      <c r="I295" s="774"/>
      <c r="J295" s="774"/>
      <c r="K295" s="774"/>
      <c r="L295" s="774"/>
      <c r="M295" s="774"/>
      <c r="N295" s="774"/>
      <c r="O295" s="775"/>
      <c r="P295" s="771" t="s">
        <v>40</v>
      </c>
      <c r="Q295" s="772"/>
      <c r="R295" s="772"/>
      <c r="S295" s="772"/>
      <c r="T295" s="772"/>
      <c r="U295" s="772"/>
      <c r="V295" s="773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74"/>
      <c r="B296" s="774"/>
      <c r="C296" s="774"/>
      <c r="D296" s="774"/>
      <c r="E296" s="774"/>
      <c r="F296" s="774"/>
      <c r="G296" s="774"/>
      <c r="H296" s="774"/>
      <c r="I296" s="774"/>
      <c r="J296" s="774"/>
      <c r="K296" s="774"/>
      <c r="L296" s="774"/>
      <c r="M296" s="774"/>
      <c r="N296" s="774"/>
      <c r="O296" s="775"/>
      <c r="P296" s="771" t="s">
        <v>40</v>
      </c>
      <c r="Q296" s="772"/>
      <c r="R296" s="772"/>
      <c r="S296" s="772"/>
      <c r="T296" s="772"/>
      <c r="U296" s="772"/>
      <c r="V296" s="773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794" t="s">
        <v>528</v>
      </c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794"/>
      <c r="P297" s="794"/>
      <c r="Q297" s="794"/>
      <c r="R297" s="794"/>
      <c r="S297" s="794"/>
      <c r="T297" s="794"/>
      <c r="U297" s="794"/>
      <c r="V297" s="794"/>
      <c r="W297" s="794"/>
      <c r="X297" s="794"/>
      <c r="Y297" s="794"/>
      <c r="Z297" s="794"/>
      <c r="AA297" s="65"/>
      <c r="AB297" s="65"/>
      <c r="AC297" s="79"/>
    </row>
    <row r="298" spans="1:68" ht="14.25" customHeight="1" x14ac:dyDescent="0.25">
      <c r="A298" s="783" t="s">
        <v>129</v>
      </c>
      <c r="B298" s="783"/>
      <c r="C298" s="783"/>
      <c r="D298" s="783"/>
      <c r="E298" s="783"/>
      <c r="F298" s="783"/>
      <c r="G298" s="783"/>
      <c r="H298" s="783"/>
      <c r="I298" s="783"/>
      <c r="J298" s="783"/>
      <c r="K298" s="783"/>
      <c r="L298" s="783"/>
      <c r="M298" s="783"/>
      <c r="N298" s="783"/>
      <c r="O298" s="783"/>
      <c r="P298" s="783"/>
      <c r="Q298" s="783"/>
      <c r="R298" s="783"/>
      <c r="S298" s="783"/>
      <c r="T298" s="783"/>
      <c r="U298" s="783"/>
      <c r="V298" s="783"/>
      <c r="W298" s="783"/>
      <c r="X298" s="783"/>
      <c r="Y298" s="783"/>
      <c r="Z298" s="783"/>
      <c r="AA298" s="66"/>
      <c r="AB298" s="66"/>
      <c r="AC298" s="80"/>
    </row>
    <row r="299" spans="1:68" ht="27" customHeight="1" x14ac:dyDescent="0.25">
      <c r="A299" s="63" t="s">
        <v>529</v>
      </c>
      <c r="B299" s="63" t="s">
        <v>530</v>
      </c>
      <c r="C299" s="36">
        <v>4301011306</v>
      </c>
      <c r="D299" s="784">
        <v>4607091389296</v>
      </c>
      <c r="E299" s="784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89</v>
      </c>
      <c r="L299" s="37" t="s">
        <v>45</v>
      </c>
      <c r="M299" s="38" t="s">
        <v>88</v>
      </c>
      <c r="N299" s="38"/>
      <c r="O299" s="37">
        <v>45</v>
      </c>
      <c r="P299" s="97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86"/>
      <c r="R299" s="786"/>
      <c r="S299" s="786"/>
      <c r="T299" s="787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404" t="s">
        <v>531</v>
      </c>
      <c r="AG299" s="78"/>
      <c r="AJ299" s="84" t="s">
        <v>45</v>
      </c>
      <c r="AK299" s="84">
        <v>0</v>
      </c>
      <c r="BB299" s="405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74"/>
      <c r="B300" s="774"/>
      <c r="C300" s="774"/>
      <c r="D300" s="774"/>
      <c r="E300" s="774"/>
      <c r="F300" s="774"/>
      <c r="G300" s="774"/>
      <c r="H300" s="774"/>
      <c r="I300" s="774"/>
      <c r="J300" s="774"/>
      <c r="K300" s="774"/>
      <c r="L300" s="774"/>
      <c r="M300" s="774"/>
      <c r="N300" s="774"/>
      <c r="O300" s="775"/>
      <c r="P300" s="771" t="s">
        <v>40</v>
      </c>
      <c r="Q300" s="772"/>
      <c r="R300" s="772"/>
      <c r="S300" s="772"/>
      <c r="T300" s="772"/>
      <c r="U300" s="772"/>
      <c r="V300" s="773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74"/>
      <c r="B301" s="774"/>
      <c r="C301" s="774"/>
      <c r="D301" s="774"/>
      <c r="E301" s="774"/>
      <c r="F301" s="774"/>
      <c r="G301" s="774"/>
      <c r="H301" s="774"/>
      <c r="I301" s="774"/>
      <c r="J301" s="774"/>
      <c r="K301" s="774"/>
      <c r="L301" s="774"/>
      <c r="M301" s="774"/>
      <c r="N301" s="774"/>
      <c r="O301" s="775"/>
      <c r="P301" s="771" t="s">
        <v>40</v>
      </c>
      <c r="Q301" s="772"/>
      <c r="R301" s="772"/>
      <c r="S301" s="772"/>
      <c r="T301" s="772"/>
      <c r="U301" s="772"/>
      <c r="V301" s="773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783" t="s">
        <v>78</v>
      </c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3"/>
      <c r="P302" s="783"/>
      <c r="Q302" s="783"/>
      <c r="R302" s="783"/>
      <c r="S302" s="783"/>
      <c r="T302" s="783"/>
      <c r="U302" s="783"/>
      <c r="V302" s="783"/>
      <c r="W302" s="783"/>
      <c r="X302" s="783"/>
      <c r="Y302" s="783"/>
      <c r="Z302" s="783"/>
      <c r="AA302" s="66"/>
      <c r="AB302" s="66"/>
      <c r="AC302" s="80"/>
    </row>
    <row r="303" spans="1:68" ht="27" customHeight="1" x14ac:dyDescent="0.25">
      <c r="A303" s="63" t="s">
        <v>532</v>
      </c>
      <c r="B303" s="63" t="s">
        <v>533</v>
      </c>
      <c r="C303" s="36">
        <v>4301031163</v>
      </c>
      <c r="D303" s="784">
        <v>4680115880344</v>
      </c>
      <c r="E303" s="784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97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86"/>
      <c r="R303" s="786"/>
      <c r="S303" s="786"/>
      <c r="T303" s="787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406" t="s">
        <v>534</v>
      </c>
      <c r="AG303" s="78"/>
      <c r="AJ303" s="84" t="s">
        <v>45</v>
      </c>
      <c r="AK303" s="84">
        <v>0</v>
      </c>
      <c r="BB303" s="407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74"/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5"/>
      <c r="P304" s="771" t="s">
        <v>40</v>
      </c>
      <c r="Q304" s="772"/>
      <c r="R304" s="772"/>
      <c r="S304" s="772"/>
      <c r="T304" s="772"/>
      <c r="U304" s="772"/>
      <c r="V304" s="773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74"/>
      <c r="B305" s="774"/>
      <c r="C305" s="774"/>
      <c r="D305" s="774"/>
      <c r="E305" s="774"/>
      <c r="F305" s="774"/>
      <c r="G305" s="774"/>
      <c r="H305" s="774"/>
      <c r="I305" s="774"/>
      <c r="J305" s="774"/>
      <c r="K305" s="774"/>
      <c r="L305" s="774"/>
      <c r="M305" s="774"/>
      <c r="N305" s="774"/>
      <c r="O305" s="775"/>
      <c r="P305" s="771" t="s">
        <v>40</v>
      </c>
      <c r="Q305" s="772"/>
      <c r="R305" s="772"/>
      <c r="S305" s="772"/>
      <c r="T305" s="772"/>
      <c r="U305" s="772"/>
      <c r="V305" s="773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783" t="s">
        <v>84</v>
      </c>
      <c r="B306" s="783"/>
      <c r="C306" s="783"/>
      <c r="D306" s="783"/>
      <c r="E306" s="783"/>
      <c r="F306" s="783"/>
      <c r="G306" s="783"/>
      <c r="H306" s="783"/>
      <c r="I306" s="783"/>
      <c r="J306" s="783"/>
      <c r="K306" s="783"/>
      <c r="L306" s="783"/>
      <c r="M306" s="783"/>
      <c r="N306" s="783"/>
      <c r="O306" s="783"/>
      <c r="P306" s="783"/>
      <c r="Q306" s="783"/>
      <c r="R306" s="783"/>
      <c r="S306" s="783"/>
      <c r="T306" s="783"/>
      <c r="U306" s="783"/>
      <c r="V306" s="783"/>
      <c r="W306" s="783"/>
      <c r="X306" s="783"/>
      <c r="Y306" s="783"/>
      <c r="Z306" s="783"/>
      <c r="AA306" s="66"/>
      <c r="AB306" s="66"/>
      <c r="AC306" s="80"/>
    </row>
    <row r="307" spans="1:68" ht="37.5" customHeight="1" x14ac:dyDescent="0.25">
      <c r="A307" s="63" t="s">
        <v>535</v>
      </c>
      <c r="B307" s="63" t="s">
        <v>536</v>
      </c>
      <c r="C307" s="36">
        <v>4301051731</v>
      </c>
      <c r="D307" s="784">
        <v>4680115884618</v>
      </c>
      <c r="E307" s="784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89</v>
      </c>
      <c r="L307" s="37" t="s">
        <v>45</v>
      </c>
      <c r="M307" s="38" t="s">
        <v>82</v>
      </c>
      <c r="N307" s="38"/>
      <c r="O307" s="37">
        <v>45</v>
      </c>
      <c r="P307" s="9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86"/>
      <c r="R307" s="786"/>
      <c r="S307" s="786"/>
      <c r="T307" s="78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537</v>
      </c>
      <c r="AG307" s="78"/>
      <c r="AJ307" s="84" t="s">
        <v>45</v>
      </c>
      <c r="AK307" s="84">
        <v>0</v>
      </c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74"/>
      <c r="B308" s="774"/>
      <c r="C308" s="774"/>
      <c r="D308" s="774"/>
      <c r="E308" s="774"/>
      <c r="F308" s="774"/>
      <c r="G308" s="774"/>
      <c r="H308" s="774"/>
      <c r="I308" s="774"/>
      <c r="J308" s="774"/>
      <c r="K308" s="774"/>
      <c r="L308" s="774"/>
      <c r="M308" s="774"/>
      <c r="N308" s="774"/>
      <c r="O308" s="775"/>
      <c r="P308" s="771" t="s">
        <v>40</v>
      </c>
      <c r="Q308" s="772"/>
      <c r="R308" s="772"/>
      <c r="S308" s="772"/>
      <c r="T308" s="772"/>
      <c r="U308" s="772"/>
      <c r="V308" s="773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74"/>
      <c r="B309" s="774"/>
      <c r="C309" s="774"/>
      <c r="D309" s="774"/>
      <c r="E309" s="774"/>
      <c r="F309" s="774"/>
      <c r="G309" s="774"/>
      <c r="H309" s="774"/>
      <c r="I309" s="774"/>
      <c r="J309" s="774"/>
      <c r="K309" s="774"/>
      <c r="L309" s="774"/>
      <c r="M309" s="774"/>
      <c r="N309" s="774"/>
      <c r="O309" s="775"/>
      <c r="P309" s="771" t="s">
        <v>40</v>
      </c>
      <c r="Q309" s="772"/>
      <c r="R309" s="772"/>
      <c r="S309" s="772"/>
      <c r="T309" s="772"/>
      <c r="U309" s="772"/>
      <c r="V309" s="773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94" t="s">
        <v>538</v>
      </c>
      <c r="B310" s="794"/>
      <c r="C310" s="794"/>
      <c r="D310" s="794"/>
      <c r="E310" s="794"/>
      <c r="F310" s="794"/>
      <c r="G310" s="794"/>
      <c r="H310" s="794"/>
      <c r="I310" s="794"/>
      <c r="J310" s="794"/>
      <c r="K310" s="794"/>
      <c r="L310" s="794"/>
      <c r="M310" s="794"/>
      <c r="N310" s="794"/>
      <c r="O310" s="794"/>
      <c r="P310" s="794"/>
      <c r="Q310" s="794"/>
      <c r="R310" s="794"/>
      <c r="S310" s="794"/>
      <c r="T310" s="794"/>
      <c r="U310" s="794"/>
      <c r="V310" s="794"/>
      <c r="W310" s="794"/>
      <c r="X310" s="794"/>
      <c r="Y310" s="794"/>
      <c r="Z310" s="794"/>
      <c r="AA310" s="65"/>
      <c r="AB310" s="65"/>
      <c r="AC310" s="79"/>
    </row>
    <row r="311" spans="1:68" ht="14.25" customHeight="1" x14ac:dyDescent="0.25">
      <c r="A311" s="783" t="s">
        <v>129</v>
      </c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3"/>
      <c r="P311" s="783"/>
      <c r="Q311" s="783"/>
      <c r="R311" s="783"/>
      <c r="S311" s="783"/>
      <c r="T311" s="783"/>
      <c r="U311" s="783"/>
      <c r="V311" s="783"/>
      <c r="W311" s="783"/>
      <c r="X311" s="783"/>
      <c r="Y311" s="783"/>
      <c r="Z311" s="783"/>
      <c r="AA311" s="66"/>
      <c r="AB311" s="66"/>
      <c r="AC311" s="80"/>
    </row>
    <row r="312" spans="1:68" ht="27" customHeight="1" x14ac:dyDescent="0.25">
      <c r="A312" s="63" t="s">
        <v>539</v>
      </c>
      <c r="B312" s="63" t="s">
        <v>540</v>
      </c>
      <c r="C312" s="36">
        <v>4301011353</v>
      </c>
      <c r="D312" s="784">
        <v>4607091389807</v>
      </c>
      <c r="E312" s="784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89</v>
      </c>
      <c r="L312" s="37" t="s">
        <v>45</v>
      </c>
      <c r="M312" s="38" t="s">
        <v>136</v>
      </c>
      <c r="N312" s="38"/>
      <c r="O312" s="37">
        <v>55</v>
      </c>
      <c r="P312" s="96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86"/>
      <c r="R312" s="786"/>
      <c r="S312" s="786"/>
      <c r="T312" s="7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10" t="s">
        <v>541</v>
      </c>
      <c r="AG312" s="78"/>
      <c r="AJ312" s="84" t="s">
        <v>45</v>
      </c>
      <c r="AK312" s="84">
        <v>0</v>
      </c>
      <c r="BB312" s="41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74"/>
      <c r="B313" s="774"/>
      <c r="C313" s="774"/>
      <c r="D313" s="774"/>
      <c r="E313" s="774"/>
      <c r="F313" s="774"/>
      <c r="G313" s="774"/>
      <c r="H313" s="774"/>
      <c r="I313" s="774"/>
      <c r="J313" s="774"/>
      <c r="K313" s="774"/>
      <c r="L313" s="774"/>
      <c r="M313" s="774"/>
      <c r="N313" s="774"/>
      <c r="O313" s="775"/>
      <c r="P313" s="771" t="s">
        <v>40</v>
      </c>
      <c r="Q313" s="772"/>
      <c r="R313" s="772"/>
      <c r="S313" s="772"/>
      <c r="T313" s="772"/>
      <c r="U313" s="772"/>
      <c r="V313" s="773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74"/>
      <c r="B314" s="774"/>
      <c r="C314" s="774"/>
      <c r="D314" s="774"/>
      <c r="E314" s="774"/>
      <c r="F314" s="774"/>
      <c r="G314" s="774"/>
      <c r="H314" s="774"/>
      <c r="I314" s="774"/>
      <c r="J314" s="774"/>
      <c r="K314" s="774"/>
      <c r="L314" s="774"/>
      <c r="M314" s="774"/>
      <c r="N314" s="774"/>
      <c r="O314" s="775"/>
      <c r="P314" s="771" t="s">
        <v>40</v>
      </c>
      <c r="Q314" s="772"/>
      <c r="R314" s="772"/>
      <c r="S314" s="772"/>
      <c r="T314" s="772"/>
      <c r="U314" s="772"/>
      <c r="V314" s="773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83" t="s">
        <v>78</v>
      </c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3"/>
      <c r="P315" s="783"/>
      <c r="Q315" s="783"/>
      <c r="R315" s="783"/>
      <c r="S315" s="783"/>
      <c r="T315" s="783"/>
      <c r="U315" s="783"/>
      <c r="V315" s="783"/>
      <c r="W315" s="783"/>
      <c r="X315" s="783"/>
      <c r="Y315" s="783"/>
      <c r="Z315" s="783"/>
      <c r="AA315" s="66"/>
      <c r="AB315" s="66"/>
      <c r="AC315" s="80"/>
    </row>
    <row r="316" spans="1:68" ht="27" customHeight="1" x14ac:dyDescent="0.25">
      <c r="A316" s="63" t="s">
        <v>542</v>
      </c>
      <c r="B316" s="63" t="s">
        <v>543</v>
      </c>
      <c r="C316" s="36">
        <v>4301031164</v>
      </c>
      <c r="D316" s="784">
        <v>4680115880481</v>
      </c>
      <c r="E316" s="784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83</v>
      </c>
      <c r="L316" s="37" t="s">
        <v>45</v>
      </c>
      <c r="M316" s="38" t="s">
        <v>82</v>
      </c>
      <c r="N316" s="38"/>
      <c r="O316" s="37">
        <v>40</v>
      </c>
      <c r="P316" s="96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86"/>
      <c r="R316" s="786"/>
      <c r="S316" s="786"/>
      <c r="T316" s="787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12" t="s">
        <v>544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74"/>
      <c r="B317" s="774"/>
      <c r="C317" s="774"/>
      <c r="D317" s="774"/>
      <c r="E317" s="774"/>
      <c r="F317" s="774"/>
      <c r="G317" s="774"/>
      <c r="H317" s="774"/>
      <c r="I317" s="774"/>
      <c r="J317" s="774"/>
      <c r="K317" s="774"/>
      <c r="L317" s="774"/>
      <c r="M317" s="774"/>
      <c r="N317" s="774"/>
      <c r="O317" s="775"/>
      <c r="P317" s="771" t="s">
        <v>40</v>
      </c>
      <c r="Q317" s="772"/>
      <c r="R317" s="772"/>
      <c r="S317" s="772"/>
      <c r="T317" s="772"/>
      <c r="U317" s="772"/>
      <c r="V317" s="773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74"/>
      <c r="B318" s="774"/>
      <c r="C318" s="774"/>
      <c r="D318" s="774"/>
      <c r="E318" s="774"/>
      <c r="F318" s="774"/>
      <c r="G318" s="774"/>
      <c r="H318" s="774"/>
      <c r="I318" s="774"/>
      <c r="J318" s="774"/>
      <c r="K318" s="774"/>
      <c r="L318" s="774"/>
      <c r="M318" s="774"/>
      <c r="N318" s="774"/>
      <c r="O318" s="775"/>
      <c r="P318" s="771" t="s">
        <v>40</v>
      </c>
      <c r="Q318" s="772"/>
      <c r="R318" s="772"/>
      <c r="S318" s="772"/>
      <c r="T318" s="772"/>
      <c r="U318" s="772"/>
      <c r="V318" s="773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83" t="s">
        <v>84</v>
      </c>
      <c r="B319" s="783"/>
      <c r="C319" s="783"/>
      <c r="D319" s="783"/>
      <c r="E319" s="783"/>
      <c r="F319" s="783"/>
      <c r="G319" s="783"/>
      <c r="H319" s="783"/>
      <c r="I319" s="783"/>
      <c r="J319" s="783"/>
      <c r="K319" s="783"/>
      <c r="L319" s="783"/>
      <c r="M319" s="783"/>
      <c r="N319" s="783"/>
      <c r="O319" s="783"/>
      <c r="P319" s="783"/>
      <c r="Q319" s="783"/>
      <c r="R319" s="783"/>
      <c r="S319" s="783"/>
      <c r="T319" s="783"/>
      <c r="U319" s="783"/>
      <c r="V319" s="783"/>
      <c r="W319" s="783"/>
      <c r="X319" s="783"/>
      <c r="Y319" s="783"/>
      <c r="Z319" s="783"/>
      <c r="AA319" s="66"/>
      <c r="AB319" s="66"/>
      <c r="AC319" s="80"/>
    </row>
    <row r="320" spans="1:68" ht="27" customHeight="1" x14ac:dyDescent="0.25">
      <c r="A320" s="63" t="s">
        <v>545</v>
      </c>
      <c r="B320" s="63" t="s">
        <v>546</v>
      </c>
      <c r="C320" s="36">
        <v>4301051344</v>
      </c>
      <c r="D320" s="784">
        <v>4680115880412</v>
      </c>
      <c r="E320" s="784"/>
      <c r="F320" s="62">
        <v>0.33</v>
      </c>
      <c r="G320" s="37">
        <v>6</v>
      </c>
      <c r="H320" s="62">
        <v>1.98</v>
      </c>
      <c r="I320" s="62">
        <v>2.246</v>
      </c>
      <c r="J320" s="37">
        <v>156</v>
      </c>
      <c r="K320" s="37" t="s">
        <v>89</v>
      </c>
      <c r="L320" s="37" t="s">
        <v>45</v>
      </c>
      <c r="M320" s="38" t="s">
        <v>88</v>
      </c>
      <c r="N320" s="38"/>
      <c r="O320" s="37">
        <v>45</v>
      </c>
      <c r="P320" s="9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86"/>
      <c r="R320" s="786"/>
      <c r="S320" s="786"/>
      <c r="T320" s="78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IFERROR(IF(Y320=0,"",ROUNDUP(Y320/H320,0)*0.00753),"")</f>
        <v/>
      </c>
      <c r="AA320" s="68" t="s">
        <v>45</v>
      </c>
      <c r="AB320" s="69" t="s">
        <v>45</v>
      </c>
      <c r="AC320" s="414" t="s">
        <v>547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548</v>
      </c>
      <c r="B321" s="63" t="s">
        <v>549</v>
      </c>
      <c r="C321" s="36">
        <v>4301051277</v>
      </c>
      <c r="D321" s="784">
        <v>4680115880511</v>
      </c>
      <c r="E321" s="784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195</v>
      </c>
      <c r="L321" s="37" t="s">
        <v>45</v>
      </c>
      <c r="M321" s="38" t="s">
        <v>88</v>
      </c>
      <c r="N321" s="38"/>
      <c r="O321" s="37">
        <v>40</v>
      </c>
      <c r="P321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86"/>
      <c r="R321" s="786"/>
      <c r="S321" s="786"/>
      <c r="T321" s="78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16" t="s">
        <v>550</v>
      </c>
      <c r="AG321" s="78"/>
      <c r="AJ321" s="84" t="s">
        <v>45</v>
      </c>
      <c r="AK321" s="84">
        <v>0</v>
      </c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74"/>
      <c r="B322" s="774"/>
      <c r="C322" s="774"/>
      <c r="D322" s="774"/>
      <c r="E322" s="774"/>
      <c r="F322" s="774"/>
      <c r="G322" s="774"/>
      <c r="H322" s="774"/>
      <c r="I322" s="774"/>
      <c r="J322" s="774"/>
      <c r="K322" s="774"/>
      <c r="L322" s="774"/>
      <c r="M322" s="774"/>
      <c r="N322" s="774"/>
      <c r="O322" s="775"/>
      <c r="P322" s="771" t="s">
        <v>40</v>
      </c>
      <c r="Q322" s="772"/>
      <c r="R322" s="772"/>
      <c r="S322" s="772"/>
      <c r="T322" s="772"/>
      <c r="U322" s="772"/>
      <c r="V322" s="773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774"/>
      <c r="B323" s="774"/>
      <c r="C323" s="774"/>
      <c r="D323" s="774"/>
      <c r="E323" s="774"/>
      <c r="F323" s="774"/>
      <c r="G323" s="774"/>
      <c r="H323" s="774"/>
      <c r="I323" s="774"/>
      <c r="J323" s="774"/>
      <c r="K323" s="774"/>
      <c r="L323" s="774"/>
      <c r="M323" s="774"/>
      <c r="N323" s="774"/>
      <c r="O323" s="775"/>
      <c r="P323" s="771" t="s">
        <v>40</v>
      </c>
      <c r="Q323" s="772"/>
      <c r="R323" s="772"/>
      <c r="S323" s="772"/>
      <c r="T323" s="772"/>
      <c r="U323" s="772"/>
      <c r="V323" s="773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794" t="s">
        <v>551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65"/>
      <c r="AB324" s="65"/>
      <c r="AC324" s="79"/>
    </row>
    <row r="325" spans="1:68" ht="14.25" customHeight="1" x14ac:dyDescent="0.25">
      <c r="A325" s="783" t="s">
        <v>129</v>
      </c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783"/>
      <c r="P325" s="783"/>
      <c r="Q325" s="783"/>
      <c r="R325" s="783"/>
      <c r="S325" s="783"/>
      <c r="T325" s="783"/>
      <c r="U325" s="783"/>
      <c r="V325" s="783"/>
      <c r="W325" s="783"/>
      <c r="X325" s="783"/>
      <c r="Y325" s="783"/>
      <c r="Z325" s="783"/>
      <c r="AA325" s="66"/>
      <c r="AB325" s="66"/>
      <c r="AC325" s="80"/>
    </row>
    <row r="326" spans="1:68" ht="27" customHeight="1" x14ac:dyDescent="0.25">
      <c r="A326" s="63" t="s">
        <v>552</v>
      </c>
      <c r="B326" s="63" t="s">
        <v>553</v>
      </c>
      <c r="C326" s="36">
        <v>4301011593</v>
      </c>
      <c r="D326" s="784">
        <v>4680115882973</v>
      </c>
      <c r="E326" s="784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133</v>
      </c>
      <c r="L326" s="37" t="s">
        <v>45</v>
      </c>
      <c r="M326" s="38" t="s">
        <v>136</v>
      </c>
      <c r="N326" s="38"/>
      <c r="O326" s="37">
        <v>55</v>
      </c>
      <c r="P326" s="9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86"/>
      <c r="R326" s="786"/>
      <c r="S326" s="786"/>
      <c r="T326" s="7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8" t="s">
        <v>448</v>
      </c>
      <c r="AG326" s="78"/>
      <c r="AJ326" s="84" t="s">
        <v>45</v>
      </c>
      <c r="AK326" s="84">
        <v>0</v>
      </c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74"/>
      <c r="B327" s="774"/>
      <c r="C327" s="774"/>
      <c r="D327" s="774"/>
      <c r="E327" s="774"/>
      <c r="F327" s="774"/>
      <c r="G327" s="774"/>
      <c r="H327" s="774"/>
      <c r="I327" s="774"/>
      <c r="J327" s="774"/>
      <c r="K327" s="774"/>
      <c r="L327" s="774"/>
      <c r="M327" s="774"/>
      <c r="N327" s="774"/>
      <c r="O327" s="775"/>
      <c r="P327" s="771" t="s">
        <v>40</v>
      </c>
      <c r="Q327" s="772"/>
      <c r="R327" s="772"/>
      <c r="S327" s="772"/>
      <c r="T327" s="772"/>
      <c r="U327" s="772"/>
      <c r="V327" s="773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74"/>
      <c r="B328" s="774"/>
      <c r="C328" s="774"/>
      <c r="D328" s="774"/>
      <c r="E328" s="774"/>
      <c r="F328" s="774"/>
      <c r="G328" s="774"/>
      <c r="H328" s="774"/>
      <c r="I328" s="774"/>
      <c r="J328" s="774"/>
      <c r="K328" s="774"/>
      <c r="L328" s="774"/>
      <c r="M328" s="774"/>
      <c r="N328" s="774"/>
      <c r="O328" s="775"/>
      <c r="P328" s="771" t="s">
        <v>40</v>
      </c>
      <c r="Q328" s="772"/>
      <c r="R328" s="772"/>
      <c r="S328" s="772"/>
      <c r="T328" s="772"/>
      <c r="U328" s="772"/>
      <c r="V328" s="773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783" t="s">
        <v>78</v>
      </c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3"/>
      <c r="P329" s="783"/>
      <c r="Q329" s="783"/>
      <c r="R329" s="783"/>
      <c r="S329" s="783"/>
      <c r="T329" s="783"/>
      <c r="U329" s="783"/>
      <c r="V329" s="783"/>
      <c r="W329" s="783"/>
      <c r="X329" s="783"/>
      <c r="Y329" s="783"/>
      <c r="Z329" s="783"/>
      <c r="AA329" s="66"/>
      <c r="AB329" s="66"/>
      <c r="AC329" s="80"/>
    </row>
    <row r="330" spans="1:68" ht="27" customHeight="1" x14ac:dyDescent="0.25">
      <c r="A330" s="63" t="s">
        <v>554</v>
      </c>
      <c r="B330" s="63" t="s">
        <v>555</v>
      </c>
      <c r="C330" s="36">
        <v>4301031305</v>
      </c>
      <c r="D330" s="784">
        <v>4607091389845</v>
      </c>
      <c r="E330" s="784"/>
      <c r="F330" s="62">
        <v>0.35</v>
      </c>
      <c r="G330" s="37">
        <v>6</v>
      </c>
      <c r="H330" s="62">
        <v>2.1</v>
      </c>
      <c r="I330" s="62">
        <v>2.2000000000000002</v>
      </c>
      <c r="J330" s="37">
        <v>234</v>
      </c>
      <c r="K330" s="37" t="s">
        <v>83</v>
      </c>
      <c r="L330" s="37" t="s">
        <v>45</v>
      </c>
      <c r="M330" s="38" t="s">
        <v>82</v>
      </c>
      <c r="N330" s="38"/>
      <c r="O330" s="37">
        <v>40</v>
      </c>
      <c r="P330" s="9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0" s="786"/>
      <c r="R330" s="786"/>
      <c r="S330" s="786"/>
      <c r="T330" s="787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556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557</v>
      </c>
      <c r="B331" s="63" t="s">
        <v>558</v>
      </c>
      <c r="C331" s="36">
        <v>4301031306</v>
      </c>
      <c r="D331" s="784">
        <v>4680115882881</v>
      </c>
      <c r="E331" s="784"/>
      <c r="F331" s="62">
        <v>0.28000000000000003</v>
      </c>
      <c r="G331" s="37">
        <v>6</v>
      </c>
      <c r="H331" s="62">
        <v>1.68</v>
      </c>
      <c r="I331" s="62">
        <v>1.81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9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1" s="786"/>
      <c r="R331" s="786"/>
      <c r="S331" s="786"/>
      <c r="T331" s="78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556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74"/>
      <c r="B332" s="774"/>
      <c r="C332" s="774"/>
      <c r="D332" s="774"/>
      <c r="E332" s="774"/>
      <c r="F332" s="774"/>
      <c r="G332" s="774"/>
      <c r="H332" s="774"/>
      <c r="I332" s="774"/>
      <c r="J332" s="774"/>
      <c r="K332" s="774"/>
      <c r="L332" s="774"/>
      <c r="M332" s="774"/>
      <c r="N332" s="774"/>
      <c r="O332" s="775"/>
      <c r="P332" s="771" t="s">
        <v>40</v>
      </c>
      <c r="Q332" s="772"/>
      <c r="R332" s="772"/>
      <c r="S332" s="772"/>
      <c r="T332" s="772"/>
      <c r="U332" s="772"/>
      <c r="V332" s="773"/>
      <c r="W332" s="42" t="s">
        <v>39</v>
      </c>
      <c r="X332" s="43">
        <f>IFERROR(X330/H330,"0")+IFERROR(X331/H331,"0")</f>
        <v>0</v>
      </c>
      <c r="Y332" s="43">
        <f>IFERROR(Y330/H330,"0")+IFERROR(Y331/H331,"0")</f>
        <v>0</v>
      </c>
      <c r="Z332" s="43">
        <f>IFERROR(IF(Z330="",0,Z330),"0")+IFERROR(IF(Z331="",0,Z331),"0")</f>
        <v>0</v>
      </c>
      <c r="AA332" s="67"/>
      <c r="AB332" s="67"/>
      <c r="AC332" s="67"/>
    </row>
    <row r="333" spans="1:68" x14ac:dyDescent="0.2">
      <c r="A333" s="774"/>
      <c r="B333" s="774"/>
      <c r="C333" s="774"/>
      <c r="D333" s="774"/>
      <c r="E333" s="774"/>
      <c r="F333" s="774"/>
      <c r="G333" s="774"/>
      <c r="H333" s="774"/>
      <c r="I333" s="774"/>
      <c r="J333" s="774"/>
      <c r="K333" s="774"/>
      <c r="L333" s="774"/>
      <c r="M333" s="774"/>
      <c r="N333" s="774"/>
      <c r="O333" s="775"/>
      <c r="P333" s="771" t="s">
        <v>40</v>
      </c>
      <c r="Q333" s="772"/>
      <c r="R333" s="772"/>
      <c r="S333" s="772"/>
      <c r="T333" s="772"/>
      <c r="U333" s="772"/>
      <c r="V333" s="773"/>
      <c r="W333" s="42" t="s">
        <v>0</v>
      </c>
      <c r="X333" s="43">
        <f>IFERROR(SUM(X330:X331),"0")</f>
        <v>0</v>
      </c>
      <c r="Y333" s="43">
        <f>IFERROR(SUM(Y330:Y331),"0")</f>
        <v>0</v>
      </c>
      <c r="Z333" s="42"/>
      <c r="AA333" s="67"/>
      <c r="AB333" s="67"/>
      <c r="AC333" s="67"/>
    </row>
    <row r="334" spans="1:68" ht="14.25" customHeight="1" x14ac:dyDescent="0.25">
      <c r="A334" s="783" t="s">
        <v>84</v>
      </c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3"/>
      <c r="P334" s="783"/>
      <c r="Q334" s="783"/>
      <c r="R334" s="783"/>
      <c r="S334" s="783"/>
      <c r="T334" s="783"/>
      <c r="U334" s="783"/>
      <c r="V334" s="783"/>
      <c r="W334" s="783"/>
      <c r="X334" s="783"/>
      <c r="Y334" s="783"/>
      <c r="Z334" s="783"/>
      <c r="AA334" s="66"/>
      <c r="AB334" s="66"/>
      <c r="AC334" s="80"/>
    </row>
    <row r="335" spans="1:68" ht="37.5" customHeight="1" x14ac:dyDescent="0.25">
      <c r="A335" s="63" t="s">
        <v>559</v>
      </c>
      <c r="B335" s="63" t="s">
        <v>560</v>
      </c>
      <c r="C335" s="36">
        <v>4301051517</v>
      </c>
      <c r="D335" s="784">
        <v>4680115883390</v>
      </c>
      <c r="E335" s="784"/>
      <c r="F335" s="62">
        <v>0.3</v>
      </c>
      <c r="G335" s="37">
        <v>6</v>
      </c>
      <c r="H335" s="62">
        <v>1.8</v>
      </c>
      <c r="I335" s="62">
        <v>2</v>
      </c>
      <c r="J335" s="37">
        <v>156</v>
      </c>
      <c r="K335" s="37" t="s">
        <v>89</v>
      </c>
      <c r="L335" s="37" t="s">
        <v>45</v>
      </c>
      <c r="M335" s="38" t="s">
        <v>82</v>
      </c>
      <c r="N335" s="38"/>
      <c r="O335" s="37">
        <v>40</v>
      </c>
      <c r="P335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5" s="786"/>
      <c r="R335" s="786"/>
      <c r="S335" s="786"/>
      <c r="T335" s="78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4" t="s">
        <v>561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74"/>
      <c r="B336" s="774"/>
      <c r="C336" s="774"/>
      <c r="D336" s="774"/>
      <c r="E336" s="774"/>
      <c r="F336" s="774"/>
      <c r="G336" s="774"/>
      <c r="H336" s="774"/>
      <c r="I336" s="774"/>
      <c r="J336" s="774"/>
      <c r="K336" s="774"/>
      <c r="L336" s="774"/>
      <c r="M336" s="774"/>
      <c r="N336" s="774"/>
      <c r="O336" s="775"/>
      <c r="P336" s="771" t="s">
        <v>40</v>
      </c>
      <c r="Q336" s="772"/>
      <c r="R336" s="772"/>
      <c r="S336" s="772"/>
      <c r="T336" s="772"/>
      <c r="U336" s="772"/>
      <c r="V336" s="773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774"/>
      <c r="B337" s="774"/>
      <c r="C337" s="774"/>
      <c r="D337" s="774"/>
      <c r="E337" s="774"/>
      <c r="F337" s="774"/>
      <c r="G337" s="774"/>
      <c r="H337" s="774"/>
      <c r="I337" s="774"/>
      <c r="J337" s="774"/>
      <c r="K337" s="774"/>
      <c r="L337" s="774"/>
      <c r="M337" s="774"/>
      <c r="N337" s="774"/>
      <c r="O337" s="775"/>
      <c r="P337" s="771" t="s">
        <v>40</v>
      </c>
      <c r="Q337" s="772"/>
      <c r="R337" s="772"/>
      <c r="S337" s="772"/>
      <c r="T337" s="772"/>
      <c r="U337" s="772"/>
      <c r="V337" s="773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6.5" customHeight="1" x14ac:dyDescent="0.25">
      <c r="A338" s="794" t="s">
        <v>562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65"/>
      <c r="AB338" s="65"/>
      <c r="AC338" s="79"/>
    </row>
    <row r="339" spans="1:68" ht="14.25" customHeight="1" x14ac:dyDescent="0.25">
      <c r="A339" s="783" t="s">
        <v>129</v>
      </c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783"/>
      <c r="P339" s="783"/>
      <c r="Q339" s="783"/>
      <c r="R339" s="783"/>
      <c r="S339" s="783"/>
      <c r="T339" s="783"/>
      <c r="U339" s="783"/>
      <c r="V339" s="783"/>
      <c r="W339" s="783"/>
      <c r="X339" s="783"/>
      <c r="Y339" s="783"/>
      <c r="Z339" s="783"/>
      <c r="AA339" s="66"/>
      <c r="AB339" s="66"/>
      <c r="AC339" s="80"/>
    </row>
    <row r="340" spans="1:68" ht="27" customHeight="1" x14ac:dyDescent="0.25">
      <c r="A340" s="63" t="s">
        <v>563</v>
      </c>
      <c r="B340" s="63" t="s">
        <v>564</v>
      </c>
      <c r="C340" s="36">
        <v>4301012024</v>
      </c>
      <c r="D340" s="784">
        <v>4680115885615</v>
      </c>
      <c r="E340" s="784"/>
      <c r="F340" s="62">
        <v>1.35</v>
      </c>
      <c r="G340" s="37">
        <v>8</v>
      </c>
      <c r="H340" s="62">
        <v>10.8</v>
      </c>
      <c r="I340" s="62">
        <v>11.28</v>
      </c>
      <c r="J340" s="37">
        <v>56</v>
      </c>
      <c r="K340" s="37" t="s">
        <v>133</v>
      </c>
      <c r="L340" s="37" t="s">
        <v>45</v>
      </c>
      <c r="M340" s="38" t="s">
        <v>88</v>
      </c>
      <c r="N340" s="38"/>
      <c r="O340" s="37">
        <v>55</v>
      </c>
      <c r="P340" s="9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0" s="786"/>
      <c r="R340" s="786"/>
      <c r="S340" s="786"/>
      <c r="T340" s="787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ref="Y340:Y348" si="71">IFERROR(IF(X340="",0,CEILING((X340/$H340),1)*$H340),"")</f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26" t="s">
        <v>565</v>
      </c>
      <c r="AG340" s="78"/>
      <c r="AJ340" s="84" t="s">
        <v>45</v>
      </c>
      <c r="AK340" s="84">
        <v>0</v>
      </c>
      <c r="BB340" s="427" t="s">
        <v>66</v>
      </c>
      <c r="BM340" s="78">
        <f t="shared" ref="BM340:BM348" si="72">IFERROR(X340*I340/H340,"0")</f>
        <v>0</v>
      </c>
      <c r="BN340" s="78">
        <f t="shared" ref="BN340:BN348" si="73">IFERROR(Y340*I340/H340,"0")</f>
        <v>0</v>
      </c>
      <c r="BO340" s="78">
        <f t="shared" ref="BO340:BO348" si="74">IFERROR(1/J340*(X340/H340),"0")</f>
        <v>0</v>
      </c>
      <c r="BP340" s="78">
        <f t="shared" ref="BP340:BP348" si="75">IFERROR(1/J340*(Y340/H340),"0")</f>
        <v>0</v>
      </c>
    </row>
    <row r="341" spans="1:68" ht="27" customHeight="1" x14ac:dyDescent="0.25">
      <c r="A341" s="63" t="s">
        <v>566</v>
      </c>
      <c r="B341" s="63" t="s">
        <v>567</v>
      </c>
      <c r="C341" s="36">
        <v>4301012016</v>
      </c>
      <c r="D341" s="784">
        <v>4680115885554</v>
      </c>
      <c r="E341" s="784"/>
      <c r="F341" s="62">
        <v>1.35</v>
      </c>
      <c r="G341" s="37">
        <v>8</v>
      </c>
      <c r="H341" s="62">
        <v>10.8</v>
      </c>
      <c r="I341" s="62">
        <v>11.28</v>
      </c>
      <c r="J341" s="37">
        <v>56</v>
      </c>
      <c r="K341" s="37" t="s">
        <v>133</v>
      </c>
      <c r="L341" s="37" t="s">
        <v>45</v>
      </c>
      <c r="M341" s="38" t="s">
        <v>88</v>
      </c>
      <c r="N341" s="38"/>
      <c r="O341" s="37">
        <v>55</v>
      </c>
      <c r="P341" s="9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1" s="786"/>
      <c r="R341" s="786"/>
      <c r="S341" s="786"/>
      <c r="T341" s="78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71"/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28" t="s">
        <v>568</v>
      </c>
      <c r="AG341" s="78"/>
      <c r="AJ341" s="84" t="s">
        <v>45</v>
      </c>
      <c r="AK341" s="84">
        <v>0</v>
      </c>
      <c r="BB341" s="429" t="s">
        <v>66</v>
      </c>
      <c r="BM341" s="78">
        <f t="shared" si="72"/>
        <v>0</v>
      </c>
      <c r="BN341" s="78">
        <f t="shared" si="73"/>
        <v>0</v>
      </c>
      <c r="BO341" s="78">
        <f t="shared" si="74"/>
        <v>0</v>
      </c>
      <c r="BP341" s="78">
        <f t="shared" si="75"/>
        <v>0</v>
      </c>
    </row>
    <row r="342" spans="1:68" ht="27" customHeight="1" x14ac:dyDescent="0.25">
      <c r="A342" s="63" t="s">
        <v>566</v>
      </c>
      <c r="B342" s="63" t="s">
        <v>569</v>
      </c>
      <c r="C342" s="36">
        <v>4301011911</v>
      </c>
      <c r="D342" s="784">
        <v>4680115885554</v>
      </c>
      <c r="E342" s="784"/>
      <c r="F342" s="62">
        <v>1.35</v>
      </c>
      <c r="G342" s="37">
        <v>8</v>
      </c>
      <c r="H342" s="62">
        <v>10.8</v>
      </c>
      <c r="I342" s="62">
        <v>11.28</v>
      </c>
      <c r="J342" s="37">
        <v>48</v>
      </c>
      <c r="K342" s="37" t="s">
        <v>133</v>
      </c>
      <c r="L342" s="37" t="s">
        <v>45</v>
      </c>
      <c r="M342" s="38" t="s">
        <v>163</v>
      </c>
      <c r="N342" s="38"/>
      <c r="O342" s="37">
        <v>55</v>
      </c>
      <c r="P342" s="9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2" s="786"/>
      <c r="R342" s="786"/>
      <c r="S342" s="786"/>
      <c r="T342" s="78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71"/>
        <v>0</v>
      </c>
      <c r="Z342" s="41" t="str">
        <f>IFERROR(IF(Y342=0,"",ROUNDUP(Y342/H342,0)*0.02039),"")</f>
        <v/>
      </c>
      <c r="AA342" s="68" t="s">
        <v>45</v>
      </c>
      <c r="AB342" s="69" t="s">
        <v>45</v>
      </c>
      <c r="AC342" s="430" t="s">
        <v>570</v>
      </c>
      <c r="AG342" s="78"/>
      <c r="AJ342" s="84" t="s">
        <v>45</v>
      </c>
      <c r="AK342" s="84">
        <v>0</v>
      </c>
      <c r="BB342" s="431" t="s">
        <v>66</v>
      </c>
      <c r="BM342" s="78">
        <f t="shared" si="72"/>
        <v>0</v>
      </c>
      <c r="BN342" s="78">
        <f t="shared" si="73"/>
        <v>0</v>
      </c>
      <c r="BO342" s="78">
        <f t="shared" si="74"/>
        <v>0</v>
      </c>
      <c r="BP342" s="78">
        <f t="shared" si="75"/>
        <v>0</v>
      </c>
    </row>
    <row r="343" spans="1:68" ht="37.5" customHeight="1" x14ac:dyDescent="0.25">
      <c r="A343" s="63" t="s">
        <v>571</v>
      </c>
      <c r="B343" s="63" t="s">
        <v>572</v>
      </c>
      <c r="C343" s="36">
        <v>4301011858</v>
      </c>
      <c r="D343" s="784">
        <v>4680115885646</v>
      </c>
      <c r="E343" s="784"/>
      <c r="F343" s="62">
        <v>1.35</v>
      </c>
      <c r="G343" s="37">
        <v>8</v>
      </c>
      <c r="H343" s="62">
        <v>10.8</v>
      </c>
      <c r="I343" s="62">
        <v>11.28</v>
      </c>
      <c r="J343" s="37">
        <v>56</v>
      </c>
      <c r="K343" s="37" t="s">
        <v>133</v>
      </c>
      <c r="L343" s="37" t="s">
        <v>45</v>
      </c>
      <c r="M343" s="38" t="s">
        <v>136</v>
      </c>
      <c r="N343" s="38"/>
      <c r="O343" s="37">
        <v>55</v>
      </c>
      <c r="P343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3" s="786"/>
      <c r="R343" s="786"/>
      <c r="S343" s="786"/>
      <c r="T343" s="78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71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2" t="s">
        <v>573</v>
      </c>
      <c r="AG343" s="78"/>
      <c r="AJ343" s="84" t="s">
        <v>45</v>
      </c>
      <c r="AK343" s="84">
        <v>0</v>
      </c>
      <c r="BB343" s="433" t="s">
        <v>66</v>
      </c>
      <c r="BM343" s="78">
        <f t="shared" si="72"/>
        <v>0</v>
      </c>
      <c r="BN343" s="78">
        <f t="shared" si="73"/>
        <v>0</v>
      </c>
      <c r="BO343" s="78">
        <f t="shared" si="74"/>
        <v>0</v>
      </c>
      <c r="BP343" s="78">
        <f t="shared" si="75"/>
        <v>0</v>
      </c>
    </row>
    <row r="344" spans="1:68" ht="27" customHeight="1" x14ac:dyDescent="0.25">
      <c r="A344" s="63" t="s">
        <v>574</v>
      </c>
      <c r="B344" s="63" t="s">
        <v>575</v>
      </c>
      <c r="C344" s="36">
        <v>4301011857</v>
      </c>
      <c r="D344" s="784">
        <v>4680115885622</v>
      </c>
      <c r="E344" s="784"/>
      <c r="F344" s="62">
        <v>0.4</v>
      </c>
      <c r="G344" s="37">
        <v>10</v>
      </c>
      <c r="H344" s="62">
        <v>4</v>
      </c>
      <c r="I344" s="62">
        <v>4.21</v>
      </c>
      <c r="J344" s="37">
        <v>132</v>
      </c>
      <c r="K344" s="37" t="s">
        <v>89</v>
      </c>
      <c r="L344" s="37" t="s">
        <v>45</v>
      </c>
      <c r="M344" s="38" t="s">
        <v>136</v>
      </c>
      <c r="N344" s="38"/>
      <c r="O344" s="37">
        <v>55</v>
      </c>
      <c r="P344" s="9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4" s="786"/>
      <c r="R344" s="786"/>
      <c r="S344" s="786"/>
      <c r="T344" s="78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71"/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4" t="s">
        <v>565</v>
      </c>
      <c r="AG344" s="78"/>
      <c r="AJ344" s="84" t="s">
        <v>45</v>
      </c>
      <c r="AK344" s="84">
        <v>0</v>
      </c>
      <c r="BB344" s="435" t="s">
        <v>66</v>
      </c>
      <c r="BM344" s="78">
        <f t="shared" si="72"/>
        <v>0</v>
      </c>
      <c r="BN344" s="78">
        <f t="shared" si="73"/>
        <v>0</v>
      </c>
      <c r="BO344" s="78">
        <f t="shared" si="74"/>
        <v>0</v>
      </c>
      <c r="BP344" s="78">
        <f t="shared" si="75"/>
        <v>0</v>
      </c>
    </row>
    <row r="345" spans="1:68" ht="27" customHeight="1" x14ac:dyDescent="0.25">
      <c r="A345" s="63" t="s">
        <v>576</v>
      </c>
      <c r="B345" s="63" t="s">
        <v>577</v>
      </c>
      <c r="C345" s="36">
        <v>4301011573</v>
      </c>
      <c r="D345" s="784">
        <v>4680115881938</v>
      </c>
      <c r="E345" s="78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89</v>
      </c>
      <c r="L345" s="37" t="s">
        <v>45</v>
      </c>
      <c r="M345" s="38" t="s">
        <v>136</v>
      </c>
      <c r="N345" s="38"/>
      <c r="O345" s="37">
        <v>90</v>
      </c>
      <c r="P345" s="9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5" s="786"/>
      <c r="R345" s="786"/>
      <c r="S345" s="786"/>
      <c r="T345" s="78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71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36" t="s">
        <v>578</v>
      </c>
      <c r="AG345" s="78"/>
      <c r="AJ345" s="84" t="s">
        <v>45</v>
      </c>
      <c r="AK345" s="84">
        <v>0</v>
      </c>
      <c r="BB345" s="437" t="s">
        <v>66</v>
      </c>
      <c r="BM345" s="78">
        <f t="shared" si="72"/>
        <v>0</v>
      </c>
      <c r="BN345" s="78">
        <f t="shared" si="73"/>
        <v>0</v>
      </c>
      <c r="BO345" s="78">
        <f t="shared" si="74"/>
        <v>0</v>
      </c>
      <c r="BP345" s="78">
        <f t="shared" si="75"/>
        <v>0</v>
      </c>
    </row>
    <row r="346" spans="1:68" ht="27" customHeight="1" x14ac:dyDescent="0.25">
      <c r="A346" s="63" t="s">
        <v>579</v>
      </c>
      <c r="B346" s="63" t="s">
        <v>580</v>
      </c>
      <c r="C346" s="36">
        <v>4301010944</v>
      </c>
      <c r="D346" s="784">
        <v>4607091387346</v>
      </c>
      <c r="E346" s="784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89</v>
      </c>
      <c r="L346" s="37" t="s">
        <v>45</v>
      </c>
      <c r="M346" s="38" t="s">
        <v>136</v>
      </c>
      <c r="N346" s="38"/>
      <c r="O346" s="37">
        <v>55</v>
      </c>
      <c r="P346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46" s="786"/>
      <c r="R346" s="786"/>
      <c r="S346" s="786"/>
      <c r="T346" s="78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71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38" t="s">
        <v>581</v>
      </c>
      <c r="AG346" s="78"/>
      <c r="AJ346" s="84" t="s">
        <v>45</v>
      </c>
      <c r="AK346" s="84">
        <v>0</v>
      </c>
      <c r="BB346" s="439" t="s">
        <v>66</v>
      </c>
      <c r="BM346" s="78">
        <f t="shared" si="72"/>
        <v>0</v>
      </c>
      <c r="BN346" s="78">
        <f t="shared" si="73"/>
        <v>0</v>
      </c>
      <c r="BO346" s="78">
        <f t="shared" si="74"/>
        <v>0</v>
      </c>
      <c r="BP346" s="78">
        <f t="shared" si="75"/>
        <v>0</v>
      </c>
    </row>
    <row r="347" spans="1:68" ht="27" customHeight="1" x14ac:dyDescent="0.25">
      <c r="A347" s="63" t="s">
        <v>582</v>
      </c>
      <c r="B347" s="63" t="s">
        <v>583</v>
      </c>
      <c r="C347" s="36">
        <v>4301011859</v>
      </c>
      <c r="D347" s="784">
        <v>4680115885608</v>
      </c>
      <c r="E347" s="784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89</v>
      </c>
      <c r="L347" s="37" t="s">
        <v>45</v>
      </c>
      <c r="M347" s="38" t="s">
        <v>136</v>
      </c>
      <c r="N347" s="38"/>
      <c r="O347" s="37">
        <v>55</v>
      </c>
      <c r="P347" s="9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7" s="786"/>
      <c r="R347" s="786"/>
      <c r="S347" s="786"/>
      <c r="T347" s="78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40" t="s">
        <v>568</v>
      </c>
      <c r="AG347" s="78"/>
      <c r="AJ347" s="84" t="s">
        <v>45</v>
      </c>
      <c r="AK347" s="84">
        <v>0</v>
      </c>
      <c r="BB347" s="441" t="s">
        <v>66</v>
      </c>
      <c r="BM347" s="78">
        <f t="shared" si="72"/>
        <v>0</v>
      </c>
      <c r="BN347" s="78">
        <f t="shared" si="73"/>
        <v>0</v>
      </c>
      <c r="BO347" s="78">
        <f t="shared" si="74"/>
        <v>0</v>
      </c>
      <c r="BP347" s="78">
        <f t="shared" si="75"/>
        <v>0</v>
      </c>
    </row>
    <row r="348" spans="1:68" ht="27" customHeight="1" x14ac:dyDescent="0.25">
      <c r="A348" s="63" t="s">
        <v>584</v>
      </c>
      <c r="B348" s="63" t="s">
        <v>585</v>
      </c>
      <c r="C348" s="36">
        <v>4301011323</v>
      </c>
      <c r="D348" s="784">
        <v>4607091386011</v>
      </c>
      <c r="E348" s="784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89</v>
      </c>
      <c r="L348" s="37" t="s">
        <v>45</v>
      </c>
      <c r="M348" s="38" t="s">
        <v>88</v>
      </c>
      <c r="N348" s="38"/>
      <c r="O348" s="37">
        <v>55</v>
      </c>
      <c r="P348" s="9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8" s="786"/>
      <c r="R348" s="786"/>
      <c r="S348" s="786"/>
      <c r="T348" s="78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42" t="s">
        <v>586</v>
      </c>
      <c r="AG348" s="78"/>
      <c r="AJ348" s="84" t="s">
        <v>45</v>
      </c>
      <c r="AK348" s="84">
        <v>0</v>
      </c>
      <c r="BB348" s="443" t="s">
        <v>66</v>
      </c>
      <c r="BM348" s="78">
        <f t="shared" si="72"/>
        <v>0</v>
      </c>
      <c r="BN348" s="78">
        <f t="shared" si="73"/>
        <v>0</v>
      </c>
      <c r="BO348" s="78">
        <f t="shared" si="74"/>
        <v>0</v>
      </c>
      <c r="BP348" s="78">
        <f t="shared" si="75"/>
        <v>0</v>
      </c>
    </row>
    <row r="349" spans="1:68" x14ac:dyDescent="0.2">
      <c r="A349" s="774"/>
      <c r="B349" s="774"/>
      <c r="C349" s="774"/>
      <c r="D349" s="774"/>
      <c r="E349" s="774"/>
      <c r="F349" s="774"/>
      <c r="G349" s="774"/>
      <c r="H349" s="774"/>
      <c r="I349" s="774"/>
      <c r="J349" s="774"/>
      <c r="K349" s="774"/>
      <c r="L349" s="774"/>
      <c r="M349" s="774"/>
      <c r="N349" s="774"/>
      <c r="O349" s="775"/>
      <c r="P349" s="771" t="s">
        <v>40</v>
      </c>
      <c r="Q349" s="772"/>
      <c r="R349" s="772"/>
      <c r="S349" s="772"/>
      <c r="T349" s="772"/>
      <c r="U349" s="772"/>
      <c r="V349" s="773"/>
      <c r="W349" s="42" t="s">
        <v>39</v>
      </c>
      <c r="X349" s="43">
        <f>IFERROR(X340/H340,"0")+IFERROR(X341/H341,"0")+IFERROR(X342/H342,"0")+IFERROR(X343/H343,"0")+IFERROR(X344/H344,"0")+IFERROR(X345/H345,"0")+IFERROR(X346/H346,"0")+IFERROR(X347/H347,"0")+IFERROR(X348/H348,"0")</f>
        <v>0</v>
      </c>
      <c r="Y349" s="43">
        <f>IFERROR(Y340/H340,"0")+IFERROR(Y341/H341,"0")+IFERROR(Y342/H342,"0")+IFERROR(Y343/H343,"0")+IFERROR(Y344/H344,"0")+IFERROR(Y345/H345,"0")+IFERROR(Y346/H346,"0")+IFERROR(Y347/H347,"0")+IFERROR(Y348/H348,"0")</f>
        <v>0</v>
      </c>
      <c r="Z349" s="43">
        <f>IFERROR(IF(Z340="",0,Z340),"0")+IFERROR(IF(Z341="",0,Z341),"0")+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774"/>
      <c r="B350" s="774"/>
      <c r="C350" s="774"/>
      <c r="D350" s="774"/>
      <c r="E350" s="774"/>
      <c r="F350" s="774"/>
      <c r="G350" s="774"/>
      <c r="H350" s="774"/>
      <c r="I350" s="774"/>
      <c r="J350" s="774"/>
      <c r="K350" s="774"/>
      <c r="L350" s="774"/>
      <c r="M350" s="774"/>
      <c r="N350" s="774"/>
      <c r="O350" s="775"/>
      <c r="P350" s="771" t="s">
        <v>40</v>
      </c>
      <c r="Q350" s="772"/>
      <c r="R350" s="772"/>
      <c r="S350" s="772"/>
      <c r="T350" s="772"/>
      <c r="U350" s="772"/>
      <c r="V350" s="773"/>
      <c r="W350" s="42" t="s">
        <v>0</v>
      </c>
      <c r="X350" s="43">
        <f>IFERROR(SUM(X340:X348),"0")</f>
        <v>0</v>
      </c>
      <c r="Y350" s="43">
        <f>IFERROR(SUM(Y340:Y348),"0")</f>
        <v>0</v>
      </c>
      <c r="Z350" s="42"/>
      <c r="AA350" s="67"/>
      <c r="AB350" s="67"/>
      <c r="AC350" s="67"/>
    </row>
    <row r="351" spans="1:68" ht="14.25" customHeight="1" x14ac:dyDescent="0.25">
      <c r="A351" s="783" t="s">
        <v>78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6"/>
      <c r="AB351" s="66"/>
      <c r="AC351" s="80"/>
    </row>
    <row r="352" spans="1:68" ht="27" customHeight="1" x14ac:dyDescent="0.25">
      <c r="A352" s="63" t="s">
        <v>587</v>
      </c>
      <c r="B352" s="63" t="s">
        <v>588</v>
      </c>
      <c r="C352" s="36">
        <v>4301030878</v>
      </c>
      <c r="D352" s="784">
        <v>4607091387193</v>
      </c>
      <c r="E352" s="784"/>
      <c r="F352" s="62">
        <v>0.7</v>
      </c>
      <c r="G352" s="37">
        <v>6</v>
      </c>
      <c r="H352" s="62">
        <v>4.2</v>
      </c>
      <c r="I352" s="62">
        <v>4.46</v>
      </c>
      <c r="J352" s="37">
        <v>156</v>
      </c>
      <c r="K352" s="37" t="s">
        <v>89</v>
      </c>
      <c r="L352" s="37" t="s">
        <v>45</v>
      </c>
      <c r="M352" s="38" t="s">
        <v>82</v>
      </c>
      <c r="N352" s="38"/>
      <c r="O352" s="37">
        <v>35</v>
      </c>
      <c r="P35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2" s="786"/>
      <c r="R352" s="786"/>
      <c r="S352" s="786"/>
      <c r="T352" s="78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44" t="s">
        <v>589</v>
      </c>
      <c r="AG352" s="78"/>
      <c r="AJ352" s="84" t="s">
        <v>45</v>
      </c>
      <c r="AK352" s="84">
        <v>0</v>
      </c>
      <c r="BB352" s="44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590</v>
      </c>
      <c r="B353" s="63" t="s">
        <v>591</v>
      </c>
      <c r="C353" s="36">
        <v>4301031153</v>
      </c>
      <c r="D353" s="784">
        <v>4607091387230</v>
      </c>
      <c r="E353" s="784"/>
      <c r="F353" s="62">
        <v>0.7</v>
      </c>
      <c r="G353" s="37">
        <v>6</v>
      </c>
      <c r="H353" s="62">
        <v>4.2</v>
      </c>
      <c r="I353" s="62">
        <v>4.46</v>
      </c>
      <c r="J353" s="37">
        <v>156</v>
      </c>
      <c r="K353" s="37" t="s">
        <v>89</v>
      </c>
      <c r="L353" s="37" t="s">
        <v>45</v>
      </c>
      <c r="M353" s="38" t="s">
        <v>82</v>
      </c>
      <c r="N353" s="38"/>
      <c r="O353" s="37">
        <v>40</v>
      </c>
      <c r="P353" s="9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3" s="786"/>
      <c r="R353" s="786"/>
      <c r="S353" s="786"/>
      <c r="T353" s="787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46" t="s">
        <v>592</v>
      </c>
      <c r="AG353" s="78"/>
      <c r="AJ353" s="84" t="s">
        <v>45</v>
      </c>
      <c r="AK353" s="84">
        <v>0</v>
      </c>
      <c r="BB353" s="44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593</v>
      </c>
      <c r="B354" s="63" t="s">
        <v>594</v>
      </c>
      <c r="C354" s="36">
        <v>4301031154</v>
      </c>
      <c r="D354" s="784">
        <v>4607091387292</v>
      </c>
      <c r="E354" s="784"/>
      <c r="F354" s="62">
        <v>0.73</v>
      </c>
      <c r="G354" s="37">
        <v>6</v>
      </c>
      <c r="H354" s="62">
        <v>4.38</v>
      </c>
      <c r="I354" s="62">
        <v>4.6399999999999997</v>
      </c>
      <c r="J354" s="37">
        <v>156</v>
      </c>
      <c r="K354" s="37" t="s">
        <v>89</v>
      </c>
      <c r="L354" s="37" t="s">
        <v>45</v>
      </c>
      <c r="M354" s="38" t="s">
        <v>82</v>
      </c>
      <c r="N354" s="38"/>
      <c r="O354" s="37">
        <v>45</v>
      </c>
      <c r="P354" s="9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4" s="786"/>
      <c r="R354" s="786"/>
      <c r="S354" s="786"/>
      <c r="T354" s="787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595</v>
      </c>
      <c r="AG354" s="78"/>
      <c r="AJ354" s="84" t="s">
        <v>45</v>
      </c>
      <c r="AK354" s="84">
        <v>0</v>
      </c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596</v>
      </c>
      <c r="B355" s="63" t="s">
        <v>597</v>
      </c>
      <c r="C355" s="36">
        <v>4301031152</v>
      </c>
      <c r="D355" s="784">
        <v>4607091387285</v>
      </c>
      <c r="E355" s="784"/>
      <c r="F355" s="62">
        <v>0.35</v>
      </c>
      <c r="G355" s="37">
        <v>6</v>
      </c>
      <c r="H355" s="62">
        <v>2.1</v>
      </c>
      <c r="I355" s="62">
        <v>2.23</v>
      </c>
      <c r="J355" s="37">
        <v>234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5" s="786"/>
      <c r="R355" s="786"/>
      <c r="S355" s="786"/>
      <c r="T355" s="787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IFERROR(IF(Y355=0,"",ROUNDUP(Y355/H355,0)*0.00502),"")</f>
        <v/>
      </c>
      <c r="AA355" s="68" t="s">
        <v>45</v>
      </c>
      <c r="AB355" s="69" t="s">
        <v>45</v>
      </c>
      <c r="AC355" s="450" t="s">
        <v>592</v>
      </c>
      <c r="AG355" s="78"/>
      <c r="AJ355" s="84" t="s">
        <v>45</v>
      </c>
      <c r="AK355" s="84">
        <v>0</v>
      </c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74"/>
      <c r="B356" s="774"/>
      <c r="C356" s="774"/>
      <c r="D356" s="774"/>
      <c r="E356" s="774"/>
      <c r="F356" s="774"/>
      <c r="G356" s="774"/>
      <c r="H356" s="774"/>
      <c r="I356" s="774"/>
      <c r="J356" s="774"/>
      <c r="K356" s="774"/>
      <c r="L356" s="774"/>
      <c r="M356" s="774"/>
      <c r="N356" s="774"/>
      <c r="O356" s="775"/>
      <c r="P356" s="771" t="s">
        <v>40</v>
      </c>
      <c r="Q356" s="772"/>
      <c r="R356" s="772"/>
      <c r="S356" s="772"/>
      <c r="T356" s="772"/>
      <c r="U356" s="772"/>
      <c r="V356" s="773"/>
      <c r="W356" s="42" t="s">
        <v>39</v>
      </c>
      <c r="X356" s="43">
        <f>IFERROR(X352/H352,"0")+IFERROR(X353/H353,"0")+IFERROR(X354/H354,"0")+IFERROR(X355/H355,"0")</f>
        <v>0</v>
      </c>
      <c r="Y356" s="43">
        <f>IFERROR(Y352/H352,"0")+IFERROR(Y353/H353,"0")+IFERROR(Y354/H354,"0")+IFERROR(Y355/H355,"0")</f>
        <v>0</v>
      </c>
      <c r="Z356" s="43">
        <f>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74"/>
      <c r="B357" s="774"/>
      <c r="C357" s="774"/>
      <c r="D357" s="774"/>
      <c r="E357" s="774"/>
      <c r="F357" s="774"/>
      <c r="G357" s="774"/>
      <c r="H357" s="774"/>
      <c r="I357" s="774"/>
      <c r="J357" s="774"/>
      <c r="K357" s="774"/>
      <c r="L357" s="774"/>
      <c r="M357" s="774"/>
      <c r="N357" s="774"/>
      <c r="O357" s="775"/>
      <c r="P357" s="771" t="s">
        <v>40</v>
      </c>
      <c r="Q357" s="772"/>
      <c r="R357" s="772"/>
      <c r="S357" s="772"/>
      <c r="T357" s="772"/>
      <c r="U357" s="772"/>
      <c r="V357" s="773"/>
      <c r="W357" s="42" t="s">
        <v>0</v>
      </c>
      <c r="X357" s="43">
        <f>IFERROR(SUM(X352:X355),"0")</f>
        <v>0</v>
      </c>
      <c r="Y357" s="43">
        <f>IFERROR(SUM(Y352:Y355),"0")</f>
        <v>0</v>
      </c>
      <c r="Z357" s="42"/>
      <c r="AA357" s="67"/>
      <c r="AB357" s="67"/>
      <c r="AC357" s="67"/>
    </row>
    <row r="358" spans="1:68" ht="14.25" customHeight="1" x14ac:dyDescent="0.25">
      <c r="A358" s="783" t="s">
        <v>84</v>
      </c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3"/>
      <c r="P358" s="783"/>
      <c r="Q358" s="783"/>
      <c r="R358" s="783"/>
      <c r="S358" s="783"/>
      <c r="T358" s="783"/>
      <c r="U358" s="783"/>
      <c r="V358" s="783"/>
      <c r="W358" s="783"/>
      <c r="X358" s="783"/>
      <c r="Y358" s="783"/>
      <c r="Z358" s="783"/>
      <c r="AA358" s="66"/>
      <c r="AB358" s="66"/>
      <c r="AC358" s="80"/>
    </row>
    <row r="359" spans="1:68" ht="48" customHeight="1" x14ac:dyDescent="0.25">
      <c r="A359" s="63" t="s">
        <v>598</v>
      </c>
      <c r="B359" s="63" t="s">
        <v>599</v>
      </c>
      <c r="C359" s="36">
        <v>4301051100</v>
      </c>
      <c r="D359" s="784">
        <v>4607091387766</v>
      </c>
      <c r="E359" s="784"/>
      <c r="F359" s="62">
        <v>1.3</v>
      </c>
      <c r="G359" s="37">
        <v>6</v>
      </c>
      <c r="H359" s="62">
        <v>7.8</v>
      </c>
      <c r="I359" s="62">
        <v>8.3580000000000005</v>
      </c>
      <c r="J359" s="37">
        <v>56</v>
      </c>
      <c r="K359" s="37" t="s">
        <v>133</v>
      </c>
      <c r="L359" s="37" t="s">
        <v>45</v>
      </c>
      <c r="M359" s="38" t="s">
        <v>88</v>
      </c>
      <c r="N359" s="38"/>
      <c r="O359" s="37">
        <v>40</v>
      </c>
      <c r="P359" s="9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59" s="786"/>
      <c r="R359" s="786"/>
      <c r="S359" s="786"/>
      <c r="T359" s="787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4" si="76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52" t="s">
        <v>600</v>
      </c>
      <c r="AG359" s="78"/>
      <c r="AJ359" s="84" t="s">
        <v>45</v>
      </c>
      <c r="AK359" s="84">
        <v>0</v>
      </c>
      <c r="BB359" s="453" t="s">
        <v>66</v>
      </c>
      <c r="BM359" s="78">
        <f t="shared" ref="BM359:BM364" si="77">IFERROR(X359*I359/H359,"0")</f>
        <v>0</v>
      </c>
      <c r="BN359" s="78">
        <f t="shared" ref="BN359:BN364" si="78">IFERROR(Y359*I359/H359,"0")</f>
        <v>0</v>
      </c>
      <c r="BO359" s="78">
        <f t="shared" ref="BO359:BO364" si="79">IFERROR(1/J359*(X359/H359),"0")</f>
        <v>0</v>
      </c>
      <c r="BP359" s="78">
        <f t="shared" ref="BP359:BP364" si="80">IFERROR(1/J359*(Y359/H359),"0")</f>
        <v>0</v>
      </c>
    </row>
    <row r="360" spans="1:68" ht="37.5" customHeight="1" x14ac:dyDescent="0.25">
      <c r="A360" s="63" t="s">
        <v>601</v>
      </c>
      <c r="B360" s="63" t="s">
        <v>602</v>
      </c>
      <c r="C360" s="36">
        <v>4301051116</v>
      </c>
      <c r="D360" s="784">
        <v>4607091387957</v>
      </c>
      <c r="E360" s="784"/>
      <c r="F360" s="62">
        <v>1.3</v>
      </c>
      <c r="G360" s="37">
        <v>6</v>
      </c>
      <c r="H360" s="62">
        <v>7.8</v>
      </c>
      <c r="I360" s="62">
        <v>8.3640000000000008</v>
      </c>
      <c r="J360" s="37">
        <v>56</v>
      </c>
      <c r="K360" s="37" t="s">
        <v>133</v>
      </c>
      <c r="L360" s="37" t="s">
        <v>45</v>
      </c>
      <c r="M360" s="38" t="s">
        <v>82</v>
      </c>
      <c r="N360" s="38"/>
      <c r="O360" s="37">
        <v>40</v>
      </c>
      <c r="P360" s="9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0" s="786"/>
      <c r="R360" s="786"/>
      <c r="S360" s="786"/>
      <c r="T360" s="787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6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54" t="s">
        <v>603</v>
      </c>
      <c r="AG360" s="78"/>
      <c r="AJ360" s="84" t="s">
        <v>45</v>
      </c>
      <c r="AK360" s="84">
        <v>0</v>
      </c>
      <c r="BB360" s="455" t="s">
        <v>66</v>
      </c>
      <c r="BM360" s="78">
        <f t="shared" si="77"/>
        <v>0</v>
      </c>
      <c r="BN360" s="78">
        <f t="shared" si="78"/>
        <v>0</v>
      </c>
      <c r="BO360" s="78">
        <f t="shared" si="79"/>
        <v>0</v>
      </c>
      <c r="BP360" s="78">
        <f t="shared" si="80"/>
        <v>0</v>
      </c>
    </row>
    <row r="361" spans="1:68" ht="37.5" customHeight="1" x14ac:dyDescent="0.25">
      <c r="A361" s="63" t="s">
        <v>604</v>
      </c>
      <c r="B361" s="63" t="s">
        <v>605</v>
      </c>
      <c r="C361" s="36">
        <v>4301051115</v>
      </c>
      <c r="D361" s="784">
        <v>4607091387964</v>
      </c>
      <c r="E361" s="784"/>
      <c r="F361" s="62">
        <v>1.35</v>
      </c>
      <c r="G361" s="37">
        <v>6</v>
      </c>
      <c r="H361" s="62">
        <v>8.1</v>
      </c>
      <c r="I361" s="62">
        <v>8.6460000000000008</v>
      </c>
      <c r="J361" s="37">
        <v>56</v>
      </c>
      <c r="K361" s="37" t="s">
        <v>133</v>
      </c>
      <c r="L361" s="37" t="s">
        <v>45</v>
      </c>
      <c r="M361" s="38" t="s">
        <v>82</v>
      </c>
      <c r="N361" s="38"/>
      <c r="O361" s="37">
        <v>40</v>
      </c>
      <c r="P361" s="9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1" s="786"/>
      <c r="R361" s="786"/>
      <c r="S361" s="786"/>
      <c r="T361" s="78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6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56" t="s">
        <v>606</v>
      </c>
      <c r="AG361" s="78"/>
      <c r="AJ361" s="84" t="s">
        <v>45</v>
      </c>
      <c r="AK361" s="84">
        <v>0</v>
      </c>
      <c r="BB361" s="457" t="s">
        <v>66</v>
      </c>
      <c r="BM361" s="78">
        <f t="shared" si="77"/>
        <v>0</v>
      </c>
      <c r="BN361" s="78">
        <f t="shared" si="78"/>
        <v>0</v>
      </c>
      <c r="BO361" s="78">
        <f t="shared" si="79"/>
        <v>0</v>
      </c>
      <c r="BP361" s="78">
        <f t="shared" si="80"/>
        <v>0</v>
      </c>
    </row>
    <row r="362" spans="1:68" ht="37.5" customHeight="1" x14ac:dyDescent="0.25">
      <c r="A362" s="63" t="s">
        <v>607</v>
      </c>
      <c r="B362" s="63" t="s">
        <v>608</v>
      </c>
      <c r="C362" s="36">
        <v>4301051705</v>
      </c>
      <c r="D362" s="784">
        <v>4680115884588</v>
      </c>
      <c r="E362" s="784"/>
      <c r="F362" s="62">
        <v>0.5</v>
      </c>
      <c r="G362" s="37">
        <v>6</v>
      </c>
      <c r="H362" s="62">
        <v>3</v>
      </c>
      <c r="I362" s="62">
        <v>3.266</v>
      </c>
      <c r="J362" s="37">
        <v>156</v>
      </c>
      <c r="K362" s="37" t="s">
        <v>89</v>
      </c>
      <c r="L362" s="37" t="s">
        <v>45</v>
      </c>
      <c r="M362" s="38" t="s">
        <v>82</v>
      </c>
      <c r="N362" s="38"/>
      <c r="O362" s="37">
        <v>40</v>
      </c>
      <c r="P362" s="9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2" s="786"/>
      <c r="R362" s="786"/>
      <c r="S362" s="786"/>
      <c r="T362" s="78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6"/>
        <v>0</v>
      </c>
      <c r="Z362" s="41" t="str">
        <f>IFERROR(IF(Y362=0,"",ROUNDUP(Y362/H362,0)*0.00753),"")</f>
        <v/>
      </c>
      <c r="AA362" s="68" t="s">
        <v>45</v>
      </c>
      <c r="AB362" s="69" t="s">
        <v>45</v>
      </c>
      <c r="AC362" s="458" t="s">
        <v>609</v>
      </c>
      <c r="AG362" s="78"/>
      <c r="AJ362" s="84" t="s">
        <v>45</v>
      </c>
      <c r="AK362" s="84">
        <v>0</v>
      </c>
      <c r="BB362" s="459" t="s">
        <v>66</v>
      </c>
      <c r="BM362" s="78">
        <f t="shared" si="77"/>
        <v>0</v>
      </c>
      <c r="BN362" s="78">
        <f t="shared" si="78"/>
        <v>0</v>
      </c>
      <c r="BO362" s="78">
        <f t="shared" si="79"/>
        <v>0</v>
      </c>
      <c r="BP362" s="78">
        <f t="shared" si="80"/>
        <v>0</v>
      </c>
    </row>
    <row r="363" spans="1:68" ht="37.5" customHeight="1" x14ac:dyDescent="0.25">
      <c r="A363" s="63" t="s">
        <v>610</v>
      </c>
      <c r="B363" s="63" t="s">
        <v>611</v>
      </c>
      <c r="C363" s="36">
        <v>4301051130</v>
      </c>
      <c r="D363" s="784">
        <v>4607091387537</v>
      </c>
      <c r="E363" s="784"/>
      <c r="F363" s="62">
        <v>0.45</v>
      </c>
      <c r="G363" s="37">
        <v>6</v>
      </c>
      <c r="H363" s="62">
        <v>2.7</v>
      </c>
      <c r="I363" s="62">
        <v>2.99</v>
      </c>
      <c r="J363" s="37">
        <v>156</v>
      </c>
      <c r="K363" s="37" t="s">
        <v>89</v>
      </c>
      <c r="L363" s="37" t="s">
        <v>45</v>
      </c>
      <c r="M363" s="38" t="s">
        <v>82</v>
      </c>
      <c r="N363" s="38"/>
      <c r="O363" s="37">
        <v>40</v>
      </c>
      <c r="P363" s="9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3" s="786"/>
      <c r="R363" s="786"/>
      <c r="S363" s="786"/>
      <c r="T363" s="78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6"/>
        <v>0</v>
      </c>
      <c r="Z363" s="41" t="str">
        <f>IFERROR(IF(Y363=0,"",ROUNDUP(Y363/H363,0)*0.00753),"")</f>
        <v/>
      </c>
      <c r="AA363" s="68" t="s">
        <v>45</v>
      </c>
      <c r="AB363" s="69" t="s">
        <v>45</v>
      </c>
      <c r="AC363" s="460" t="s">
        <v>612</v>
      </c>
      <c r="AG363" s="78"/>
      <c r="AJ363" s="84" t="s">
        <v>45</v>
      </c>
      <c r="AK363" s="84">
        <v>0</v>
      </c>
      <c r="BB363" s="461" t="s">
        <v>66</v>
      </c>
      <c r="BM363" s="78">
        <f t="shared" si="77"/>
        <v>0</v>
      </c>
      <c r="BN363" s="78">
        <f t="shared" si="78"/>
        <v>0</v>
      </c>
      <c r="BO363" s="78">
        <f t="shared" si="79"/>
        <v>0</v>
      </c>
      <c r="BP363" s="78">
        <f t="shared" si="80"/>
        <v>0</v>
      </c>
    </row>
    <row r="364" spans="1:68" ht="48" customHeight="1" x14ac:dyDescent="0.25">
      <c r="A364" s="63" t="s">
        <v>613</v>
      </c>
      <c r="B364" s="63" t="s">
        <v>614</v>
      </c>
      <c r="C364" s="36">
        <v>4301051132</v>
      </c>
      <c r="D364" s="784">
        <v>4607091387513</v>
      </c>
      <c r="E364" s="784"/>
      <c r="F364" s="62">
        <v>0.45</v>
      </c>
      <c r="G364" s="37">
        <v>6</v>
      </c>
      <c r="H364" s="62">
        <v>2.7</v>
      </c>
      <c r="I364" s="62">
        <v>2.9780000000000002</v>
      </c>
      <c r="J364" s="37">
        <v>156</v>
      </c>
      <c r="K364" s="37" t="s">
        <v>89</v>
      </c>
      <c r="L364" s="37" t="s">
        <v>45</v>
      </c>
      <c r="M364" s="38" t="s">
        <v>82</v>
      </c>
      <c r="N364" s="38"/>
      <c r="O364" s="37">
        <v>40</v>
      </c>
      <c r="P364" s="9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4" s="786"/>
      <c r="R364" s="786"/>
      <c r="S364" s="786"/>
      <c r="T364" s="78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6"/>
        <v>0</v>
      </c>
      <c r="Z364" s="41" t="str">
        <f>IFERROR(IF(Y364=0,"",ROUNDUP(Y364/H364,0)*0.00753),"")</f>
        <v/>
      </c>
      <c r="AA364" s="68" t="s">
        <v>45</v>
      </c>
      <c r="AB364" s="69" t="s">
        <v>45</v>
      </c>
      <c r="AC364" s="462" t="s">
        <v>615</v>
      </c>
      <c r="AG364" s="78"/>
      <c r="AJ364" s="84" t="s">
        <v>45</v>
      </c>
      <c r="AK364" s="84">
        <v>0</v>
      </c>
      <c r="BB364" s="463" t="s">
        <v>66</v>
      </c>
      <c r="BM364" s="78">
        <f t="shared" si="77"/>
        <v>0</v>
      </c>
      <c r="BN364" s="78">
        <f t="shared" si="78"/>
        <v>0</v>
      </c>
      <c r="BO364" s="78">
        <f t="shared" si="79"/>
        <v>0</v>
      </c>
      <c r="BP364" s="78">
        <f t="shared" si="80"/>
        <v>0</v>
      </c>
    </row>
    <row r="365" spans="1:68" x14ac:dyDescent="0.2">
      <c r="A365" s="774"/>
      <c r="B365" s="774"/>
      <c r="C365" s="774"/>
      <c r="D365" s="774"/>
      <c r="E365" s="774"/>
      <c r="F365" s="774"/>
      <c r="G365" s="774"/>
      <c r="H365" s="774"/>
      <c r="I365" s="774"/>
      <c r="J365" s="774"/>
      <c r="K365" s="774"/>
      <c r="L365" s="774"/>
      <c r="M365" s="774"/>
      <c r="N365" s="774"/>
      <c r="O365" s="775"/>
      <c r="P365" s="771" t="s">
        <v>40</v>
      </c>
      <c r="Q365" s="772"/>
      <c r="R365" s="772"/>
      <c r="S365" s="772"/>
      <c r="T365" s="772"/>
      <c r="U365" s="772"/>
      <c r="V365" s="773"/>
      <c r="W365" s="42" t="s">
        <v>39</v>
      </c>
      <c r="X365" s="43">
        <f>IFERROR(X359/H359,"0")+IFERROR(X360/H360,"0")+IFERROR(X361/H361,"0")+IFERROR(X362/H362,"0")+IFERROR(X363/H363,"0")+IFERROR(X364/H364,"0")</f>
        <v>0</v>
      </c>
      <c r="Y365" s="43">
        <f>IFERROR(Y359/H359,"0")+IFERROR(Y360/H360,"0")+IFERROR(Y361/H361,"0")+IFERROR(Y362/H362,"0")+IFERROR(Y363/H363,"0")+IFERROR(Y364/H364,"0")</f>
        <v>0</v>
      </c>
      <c r="Z365" s="43">
        <f>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74"/>
      <c r="B366" s="774"/>
      <c r="C366" s="774"/>
      <c r="D366" s="774"/>
      <c r="E366" s="774"/>
      <c r="F366" s="774"/>
      <c r="G366" s="774"/>
      <c r="H366" s="774"/>
      <c r="I366" s="774"/>
      <c r="J366" s="774"/>
      <c r="K366" s="774"/>
      <c r="L366" s="774"/>
      <c r="M366" s="774"/>
      <c r="N366" s="774"/>
      <c r="O366" s="775"/>
      <c r="P366" s="771" t="s">
        <v>40</v>
      </c>
      <c r="Q366" s="772"/>
      <c r="R366" s="772"/>
      <c r="S366" s="772"/>
      <c r="T366" s="772"/>
      <c r="U366" s="772"/>
      <c r="V366" s="773"/>
      <c r="W366" s="42" t="s">
        <v>0</v>
      </c>
      <c r="X366" s="43">
        <f>IFERROR(SUM(X359:X364),"0")</f>
        <v>0</v>
      </c>
      <c r="Y366" s="43">
        <f>IFERROR(SUM(Y359:Y364),"0")</f>
        <v>0</v>
      </c>
      <c r="Z366" s="42"/>
      <c r="AA366" s="67"/>
      <c r="AB366" s="67"/>
      <c r="AC366" s="67"/>
    </row>
    <row r="367" spans="1:68" ht="14.25" customHeight="1" x14ac:dyDescent="0.25">
      <c r="A367" s="783" t="s">
        <v>228</v>
      </c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3"/>
      <c r="P367" s="783"/>
      <c r="Q367" s="783"/>
      <c r="R367" s="783"/>
      <c r="S367" s="783"/>
      <c r="T367" s="783"/>
      <c r="U367" s="783"/>
      <c r="V367" s="783"/>
      <c r="W367" s="783"/>
      <c r="X367" s="783"/>
      <c r="Y367" s="783"/>
      <c r="Z367" s="783"/>
      <c r="AA367" s="66"/>
      <c r="AB367" s="66"/>
      <c r="AC367" s="80"/>
    </row>
    <row r="368" spans="1:68" ht="37.5" customHeight="1" x14ac:dyDescent="0.25">
      <c r="A368" s="63" t="s">
        <v>616</v>
      </c>
      <c r="B368" s="63" t="s">
        <v>617</v>
      </c>
      <c r="C368" s="36">
        <v>4301060379</v>
      </c>
      <c r="D368" s="784">
        <v>4607091380880</v>
      </c>
      <c r="E368" s="784"/>
      <c r="F368" s="62">
        <v>1.4</v>
      </c>
      <c r="G368" s="37">
        <v>6</v>
      </c>
      <c r="H368" s="62">
        <v>8.4</v>
      </c>
      <c r="I368" s="62">
        <v>8.9640000000000004</v>
      </c>
      <c r="J368" s="37">
        <v>56</v>
      </c>
      <c r="K368" s="37" t="s">
        <v>133</v>
      </c>
      <c r="L368" s="37" t="s">
        <v>45</v>
      </c>
      <c r="M368" s="38" t="s">
        <v>82</v>
      </c>
      <c r="N368" s="38"/>
      <c r="O368" s="37">
        <v>30</v>
      </c>
      <c r="P368" s="94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68" s="786"/>
      <c r="R368" s="786"/>
      <c r="S368" s="786"/>
      <c r="T368" s="78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64" t="s">
        <v>618</v>
      </c>
      <c r="AG368" s="78"/>
      <c r="AJ368" s="84" t="s">
        <v>45</v>
      </c>
      <c r="AK368" s="84">
        <v>0</v>
      </c>
      <c r="BB368" s="46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619</v>
      </c>
      <c r="B369" s="63" t="s">
        <v>620</v>
      </c>
      <c r="C369" s="36">
        <v>4301060308</v>
      </c>
      <c r="D369" s="784">
        <v>4607091384482</v>
      </c>
      <c r="E369" s="784"/>
      <c r="F369" s="62">
        <v>1.3</v>
      </c>
      <c r="G369" s="37">
        <v>6</v>
      </c>
      <c r="H369" s="62">
        <v>7.8</v>
      </c>
      <c r="I369" s="62">
        <v>8.3640000000000008</v>
      </c>
      <c r="J369" s="37">
        <v>56</v>
      </c>
      <c r="K369" s="37" t="s">
        <v>133</v>
      </c>
      <c r="L369" s="37" t="s">
        <v>45</v>
      </c>
      <c r="M369" s="38" t="s">
        <v>82</v>
      </c>
      <c r="N369" s="38"/>
      <c r="O369" s="37">
        <v>30</v>
      </c>
      <c r="P369" s="9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69" s="786"/>
      <c r="R369" s="786"/>
      <c r="S369" s="786"/>
      <c r="T369" s="78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6" t="s">
        <v>621</v>
      </c>
      <c r="AG369" s="78"/>
      <c r="AJ369" s="84" t="s">
        <v>45</v>
      </c>
      <c r="AK369" s="84">
        <v>0</v>
      </c>
      <c r="BB369" s="46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16.5" customHeight="1" x14ac:dyDescent="0.25">
      <c r="A370" s="63" t="s">
        <v>622</v>
      </c>
      <c r="B370" s="63" t="s">
        <v>623</v>
      </c>
      <c r="C370" s="36">
        <v>4301060325</v>
      </c>
      <c r="D370" s="784">
        <v>4607091380897</v>
      </c>
      <c r="E370" s="784"/>
      <c r="F370" s="62">
        <v>1.4</v>
      </c>
      <c r="G370" s="37">
        <v>6</v>
      </c>
      <c r="H370" s="62">
        <v>8.4</v>
      </c>
      <c r="I370" s="62">
        <v>8.9640000000000004</v>
      </c>
      <c r="J370" s="37">
        <v>56</v>
      </c>
      <c r="K370" s="37" t="s">
        <v>133</v>
      </c>
      <c r="L370" s="37" t="s">
        <v>45</v>
      </c>
      <c r="M370" s="38" t="s">
        <v>82</v>
      </c>
      <c r="N370" s="38"/>
      <c r="O370" s="37">
        <v>30</v>
      </c>
      <c r="P370" s="9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0" s="786"/>
      <c r="R370" s="786"/>
      <c r="S370" s="786"/>
      <c r="T370" s="78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8" t="s">
        <v>624</v>
      </c>
      <c r="AG370" s="78"/>
      <c r="AJ370" s="84" t="s">
        <v>45</v>
      </c>
      <c r="AK370" s="84">
        <v>0</v>
      </c>
      <c r="BB370" s="469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74"/>
      <c r="B371" s="774"/>
      <c r="C371" s="774"/>
      <c r="D371" s="774"/>
      <c r="E371" s="774"/>
      <c r="F371" s="774"/>
      <c r="G371" s="774"/>
      <c r="H371" s="774"/>
      <c r="I371" s="774"/>
      <c r="J371" s="774"/>
      <c r="K371" s="774"/>
      <c r="L371" s="774"/>
      <c r="M371" s="774"/>
      <c r="N371" s="774"/>
      <c r="O371" s="775"/>
      <c r="P371" s="771" t="s">
        <v>40</v>
      </c>
      <c r="Q371" s="772"/>
      <c r="R371" s="772"/>
      <c r="S371" s="772"/>
      <c r="T371" s="772"/>
      <c r="U371" s="772"/>
      <c r="V371" s="773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774"/>
      <c r="B372" s="774"/>
      <c r="C372" s="774"/>
      <c r="D372" s="774"/>
      <c r="E372" s="774"/>
      <c r="F372" s="774"/>
      <c r="G372" s="774"/>
      <c r="H372" s="774"/>
      <c r="I372" s="774"/>
      <c r="J372" s="774"/>
      <c r="K372" s="774"/>
      <c r="L372" s="774"/>
      <c r="M372" s="774"/>
      <c r="N372" s="774"/>
      <c r="O372" s="775"/>
      <c r="P372" s="771" t="s">
        <v>40</v>
      </c>
      <c r="Q372" s="772"/>
      <c r="R372" s="772"/>
      <c r="S372" s="772"/>
      <c r="T372" s="772"/>
      <c r="U372" s="772"/>
      <c r="V372" s="773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783" t="s">
        <v>118</v>
      </c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3"/>
      <c r="P373" s="783"/>
      <c r="Q373" s="783"/>
      <c r="R373" s="783"/>
      <c r="S373" s="783"/>
      <c r="T373" s="783"/>
      <c r="U373" s="783"/>
      <c r="V373" s="783"/>
      <c r="W373" s="783"/>
      <c r="X373" s="783"/>
      <c r="Y373" s="783"/>
      <c r="Z373" s="783"/>
      <c r="AA373" s="66"/>
      <c r="AB373" s="66"/>
      <c r="AC373" s="80"/>
    </row>
    <row r="374" spans="1:68" ht="16.5" customHeight="1" x14ac:dyDescent="0.25">
      <c r="A374" s="63" t="s">
        <v>625</v>
      </c>
      <c r="B374" s="63" t="s">
        <v>626</v>
      </c>
      <c r="C374" s="36">
        <v>4301030232</v>
      </c>
      <c r="D374" s="784">
        <v>4607091388374</v>
      </c>
      <c r="E374" s="784"/>
      <c r="F374" s="62">
        <v>0.38</v>
      </c>
      <c r="G374" s="37">
        <v>8</v>
      </c>
      <c r="H374" s="62">
        <v>3.04</v>
      </c>
      <c r="I374" s="62">
        <v>3.28</v>
      </c>
      <c r="J374" s="37">
        <v>156</v>
      </c>
      <c r="K374" s="37" t="s">
        <v>89</v>
      </c>
      <c r="L374" s="37" t="s">
        <v>45</v>
      </c>
      <c r="M374" s="38" t="s">
        <v>123</v>
      </c>
      <c r="N374" s="38"/>
      <c r="O374" s="37">
        <v>180</v>
      </c>
      <c r="P374" s="934" t="s">
        <v>627</v>
      </c>
      <c r="Q374" s="786"/>
      <c r="R374" s="786"/>
      <c r="S374" s="786"/>
      <c r="T374" s="78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70" t="s">
        <v>628</v>
      </c>
      <c r="AG374" s="78"/>
      <c r="AJ374" s="84" t="s">
        <v>45</v>
      </c>
      <c r="AK374" s="84">
        <v>0</v>
      </c>
      <c r="BB374" s="47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629</v>
      </c>
      <c r="B375" s="63" t="s">
        <v>630</v>
      </c>
      <c r="C375" s="36">
        <v>4301030235</v>
      </c>
      <c r="D375" s="784">
        <v>4607091388381</v>
      </c>
      <c r="E375" s="784"/>
      <c r="F375" s="62">
        <v>0.38</v>
      </c>
      <c r="G375" s="37">
        <v>8</v>
      </c>
      <c r="H375" s="62">
        <v>3.04</v>
      </c>
      <c r="I375" s="62">
        <v>3.32</v>
      </c>
      <c r="J375" s="37">
        <v>156</v>
      </c>
      <c r="K375" s="37" t="s">
        <v>89</v>
      </c>
      <c r="L375" s="37" t="s">
        <v>45</v>
      </c>
      <c r="M375" s="38" t="s">
        <v>123</v>
      </c>
      <c r="N375" s="38"/>
      <c r="O375" s="37">
        <v>180</v>
      </c>
      <c r="P375" s="935" t="s">
        <v>631</v>
      </c>
      <c r="Q375" s="786"/>
      <c r="R375" s="786"/>
      <c r="S375" s="786"/>
      <c r="T375" s="7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2" t="s">
        <v>628</v>
      </c>
      <c r="AG375" s="78"/>
      <c r="AJ375" s="84" t="s">
        <v>45</v>
      </c>
      <c r="AK375" s="84">
        <v>0</v>
      </c>
      <c r="BB375" s="47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632</v>
      </c>
      <c r="B376" s="63" t="s">
        <v>633</v>
      </c>
      <c r="C376" s="36">
        <v>4301032015</v>
      </c>
      <c r="D376" s="784">
        <v>4607091383102</v>
      </c>
      <c r="E376" s="784"/>
      <c r="F376" s="62">
        <v>0.17</v>
      </c>
      <c r="G376" s="37">
        <v>15</v>
      </c>
      <c r="H376" s="62">
        <v>2.5499999999999998</v>
      </c>
      <c r="I376" s="62">
        <v>2.9750000000000001</v>
      </c>
      <c r="J376" s="37">
        <v>156</v>
      </c>
      <c r="K376" s="37" t="s">
        <v>89</v>
      </c>
      <c r="L376" s="37" t="s">
        <v>45</v>
      </c>
      <c r="M376" s="38" t="s">
        <v>123</v>
      </c>
      <c r="N376" s="38"/>
      <c r="O376" s="37">
        <v>180</v>
      </c>
      <c r="P376" s="9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6" s="786"/>
      <c r="R376" s="786"/>
      <c r="S376" s="786"/>
      <c r="T376" s="78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4" t="s">
        <v>634</v>
      </c>
      <c r="AG376" s="78"/>
      <c r="AJ376" s="84" t="s">
        <v>45</v>
      </c>
      <c r="AK376" s="84">
        <v>0</v>
      </c>
      <c r="BB376" s="47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635</v>
      </c>
      <c r="B377" s="63" t="s">
        <v>636</v>
      </c>
      <c r="C377" s="36">
        <v>4301030233</v>
      </c>
      <c r="D377" s="784">
        <v>4607091388404</v>
      </c>
      <c r="E377" s="784"/>
      <c r="F377" s="62">
        <v>0.17</v>
      </c>
      <c r="G377" s="37">
        <v>15</v>
      </c>
      <c r="H377" s="62">
        <v>2.5499999999999998</v>
      </c>
      <c r="I377" s="62">
        <v>2.9</v>
      </c>
      <c r="J377" s="37">
        <v>156</v>
      </c>
      <c r="K377" s="37" t="s">
        <v>89</v>
      </c>
      <c r="L377" s="37" t="s">
        <v>45</v>
      </c>
      <c r="M377" s="38" t="s">
        <v>123</v>
      </c>
      <c r="N377" s="38"/>
      <c r="O377" s="37">
        <v>180</v>
      </c>
      <c r="P377" s="9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7" s="786"/>
      <c r="R377" s="786"/>
      <c r="S377" s="786"/>
      <c r="T377" s="78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6" t="s">
        <v>628</v>
      </c>
      <c r="AG377" s="78"/>
      <c r="AJ377" s="84" t="s">
        <v>45</v>
      </c>
      <c r="AK377" s="84">
        <v>0</v>
      </c>
      <c r="BB377" s="47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774"/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75"/>
      <c r="P378" s="771" t="s">
        <v>40</v>
      </c>
      <c r="Q378" s="772"/>
      <c r="R378" s="772"/>
      <c r="S378" s="772"/>
      <c r="T378" s="772"/>
      <c r="U378" s="772"/>
      <c r="V378" s="773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774"/>
      <c r="B379" s="774"/>
      <c r="C379" s="774"/>
      <c r="D379" s="774"/>
      <c r="E379" s="774"/>
      <c r="F379" s="774"/>
      <c r="G379" s="774"/>
      <c r="H379" s="774"/>
      <c r="I379" s="774"/>
      <c r="J379" s="774"/>
      <c r="K379" s="774"/>
      <c r="L379" s="774"/>
      <c r="M379" s="774"/>
      <c r="N379" s="774"/>
      <c r="O379" s="775"/>
      <c r="P379" s="771" t="s">
        <v>40</v>
      </c>
      <c r="Q379" s="772"/>
      <c r="R379" s="772"/>
      <c r="S379" s="772"/>
      <c r="T379" s="772"/>
      <c r="U379" s="772"/>
      <c r="V379" s="773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783" t="s">
        <v>637</v>
      </c>
      <c r="B380" s="783"/>
      <c r="C380" s="783"/>
      <c r="D380" s="783"/>
      <c r="E380" s="783"/>
      <c r="F380" s="783"/>
      <c r="G380" s="783"/>
      <c r="H380" s="783"/>
      <c r="I380" s="783"/>
      <c r="J380" s="783"/>
      <c r="K380" s="783"/>
      <c r="L380" s="783"/>
      <c r="M380" s="783"/>
      <c r="N380" s="783"/>
      <c r="O380" s="783"/>
      <c r="P380" s="783"/>
      <c r="Q380" s="783"/>
      <c r="R380" s="783"/>
      <c r="S380" s="783"/>
      <c r="T380" s="783"/>
      <c r="U380" s="783"/>
      <c r="V380" s="783"/>
      <c r="W380" s="783"/>
      <c r="X380" s="783"/>
      <c r="Y380" s="783"/>
      <c r="Z380" s="783"/>
      <c r="AA380" s="66"/>
      <c r="AB380" s="66"/>
      <c r="AC380" s="80"/>
    </row>
    <row r="381" spans="1:68" ht="16.5" customHeight="1" x14ac:dyDescent="0.25">
      <c r="A381" s="63" t="s">
        <v>638</v>
      </c>
      <c r="B381" s="63" t="s">
        <v>639</v>
      </c>
      <c r="C381" s="36">
        <v>4301180007</v>
      </c>
      <c r="D381" s="784">
        <v>4680115881808</v>
      </c>
      <c r="E381" s="784"/>
      <c r="F381" s="62">
        <v>0.1</v>
      </c>
      <c r="G381" s="37">
        <v>20</v>
      </c>
      <c r="H381" s="62">
        <v>2</v>
      </c>
      <c r="I381" s="62">
        <v>2.2400000000000002</v>
      </c>
      <c r="J381" s="37">
        <v>238</v>
      </c>
      <c r="K381" s="37" t="s">
        <v>195</v>
      </c>
      <c r="L381" s="37" t="s">
        <v>45</v>
      </c>
      <c r="M381" s="38" t="s">
        <v>641</v>
      </c>
      <c r="N381" s="38"/>
      <c r="O381" s="37">
        <v>730</v>
      </c>
      <c r="P381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1" s="786"/>
      <c r="R381" s="786"/>
      <c r="S381" s="786"/>
      <c r="T381" s="787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IFERROR(IF(Y381=0,"",ROUNDUP(Y381/H381,0)*0.00474),"")</f>
        <v/>
      </c>
      <c r="AA381" s="68" t="s">
        <v>45</v>
      </c>
      <c r="AB381" s="69" t="s">
        <v>45</v>
      </c>
      <c r="AC381" s="478" t="s">
        <v>640</v>
      </c>
      <c r="AG381" s="78"/>
      <c r="AJ381" s="84" t="s">
        <v>45</v>
      </c>
      <c r="AK381" s="84">
        <v>0</v>
      </c>
      <c r="BB381" s="47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642</v>
      </c>
      <c r="B382" s="63" t="s">
        <v>643</v>
      </c>
      <c r="C382" s="36">
        <v>4301180006</v>
      </c>
      <c r="D382" s="784">
        <v>4680115881822</v>
      </c>
      <c r="E382" s="784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195</v>
      </c>
      <c r="L382" s="37" t="s">
        <v>45</v>
      </c>
      <c r="M382" s="38" t="s">
        <v>641</v>
      </c>
      <c r="N382" s="38"/>
      <c r="O382" s="37">
        <v>730</v>
      </c>
      <c r="P382" s="9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2" s="786"/>
      <c r="R382" s="786"/>
      <c r="S382" s="786"/>
      <c r="T382" s="78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80" t="s">
        <v>640</v>
      </c>
      <c r="AG382" s="78"/>
      <c r="AJ382" s="84" t="s">
        <v>45</v>
      </c>
      <c r="AK382" s="84">
        <v>0</v>
      </c>
      <c r="BB382" s="48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644</v>
      </c>
      <c r="B383" s="63" t="s">
        <v>645</v>
      </c>
      <c r="C383" s="36">
        <v>4301180001</v>
      </c>
      <c r="D383" s="784">
        <v>4680115880016</v>
      </c>
      <c r="E383" s="784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195</v>
      </c>
      <c r="L383" s="37" t="s">
        <v>45</v>
      </c>
      <c r="M383" s="38" t="s">
        <v>641</v>
      </c>
      <c r="N383" s="38"/>
      <c r="O383" s="37">
        <v>730</v>
      </c>
      <c r="P383" s="9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3" s="786"/>
      <c r="R383" s="786"/>
      <c r="S383" s="786"/>
      <c r="T383" s="78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82" t="s">
        <v>640</v>
      </c>
      <c r="AG383" s="78"/>
      <c r="AJ383" s="84" t="s">
        <v>45</v>
      </c>
      <c r="AK383" s="84">
        <v>0</v>
      </c>
      <c r="BB383" s="48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74"/>
      <c r="B384" s="774"/>
      <c r="C384" s="774"/>
      <c r="D384" s="774"/>
      <c r="E384" s="774"/>
      <c r="F384" s="774"/>
      <c r="G384" s="774"/>
      <c r="H384" s="774"/>
      <c r="I384" s="774"/>
      <c r="J384" s="774"/>
      <c r="K384" s="774"/>
      <c r="L384" s="774"/>
      <c r="M384" s="774"/>
      <c r="N384" s="774"/>
      <c r="O384" s="775"/>
      <c r="P384" s="771" t="s">
        <v>40</v>
      </c>
      <c r="Q384" s="772"/>
      <c r="R384" s="772"/>
      <c r="S384" s="772"/>
      <c r="T384" s="772"/>
      <c r="U384" s="772"/>
      <c r="V384" s="773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774"/>
      <c r="B385" s="774"/>
      <c r="C385" s="774"/>
      <c r="D385" s="774"/>
      <c r="E385" s="774"/>
      <c r="F385" s="774"/>
      <c r="G385" s="774"/>
      <c r="H385" s="774"/>
      <c r="I385" s="774"/>
      <c r="J385" s="774"/>
      <c r="K385" s="774"/>
      <c r="L385" s="774"/>
      <c r="M385" s="774"/>
      <c r="N385" s="774"/>
      <c r="O385" s="775"/>
      <c r="P385" s="771" t="s">
        <v>40</v>
      </c>
      <c r="Q385" s="772"/>
      <c r="R385" s="772"/>
      <c r="S385" s="772"/>
      <c r="T385" s="772"/>
      <c r="U385" s="772"/>
      <c r="V385" s="773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6.5" customHeight="1" x14ac:dyDescent="0.25">
      <c r="A386" s="794" t="s">
        <v>646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65"/>
      <c r="AB386" s="65"/>
      <c r="AC386" s="79"/>
    </row>
    <row r="387" spans="1:68" ht="14.25" customHeight="1" x14ac:dyDescent="0.25">
      <c r="A387" s="783" t="s">
        <v>78</v>
      </c>
      <c r="B387" s="783"/>
      <c r="C387" s="783"/>
      <c r="D387" s="783"/>
      <c r="E387" s="783"/>
      <c r="F387" s="783"/>
      <c r="G387" s="783"/>
      <c r="H387" s="783"/>
      <c r="I387" s="783"/>
      <c r="J387" s="783"/>
      <c r="K387" s="783"/>
      <c r="L387" s="783"/>
      <c r="M387" s="783"/>
      <c r="N387" s="783"/>
      <c r="O387" s="783"/>
      <c r="P387" s="783"/>
      <c r="Q387" s="783"/>
      <c r="R387" s="783"/>
      <c r="S387" s="783"/>
      <c r="T387" s="783"/>
      <c r="U387" s="783"/>
      <c r="V387" s="783"/>
      <c r="W387" s="783"/>
      <c r="X387" s="783"/>
      <c r="Y387" s="783"/>
      <c r="Z387" s="783"/>
      <c r="AA387" s="66"/>
      <c r="AB387" s="66"/>
      <c r="AC387" s="80"/>
    </row>
    <row r="388" spans="1:68" ht="27" customHeight="1" x14ac:dyDescent="0.25">
      <c r="A388" s="63" t="s">
        <v>647</v>
      </c>
      <c r="B388" s="63" t="s">
        <v>648</v>
      </c>
      <c r="C388" s="36">
        <v>4301031066</v>
      </c>
      <c r="D388" s="784">
        <v>4607091383836</v>
      </c>
      <c r="E388" s="784"/>
      <c r="F388" s="62">
        <v>0.3</v>
      </c>
      <c r="G388" s="37">
        <v>6</v>
      </c>
      <c r="H388" s="62">
        <v>1.8</v>
      </c>
      <c r="I388" s="62">
        <v>2.048</v>
      </c>
      <c r="J388" s="37">
        <v>156</v>
      </c>
      <c r="K388" s="37" t="s">
        <v>89</v>
      </c>
      <c r="L388" s="37" t="s">
        <v>45</v>
      </c>
      <c r="M388" s="38" t="s">
        <v>82</v>
      </c>
      <c r="N388" s="38"/>
      <c r="O388" s="37">
        <v>40</v>
      </c>
      <c r="P388" s="9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8" s="786"/>
      <c r="R388" s="786"/>
      <c r="S388" s="786"/>
      <c r="T388" s="78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649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774"/>
      <c r="B389" s="774"/>
      <c r="C389" s="774"/>
      <c r="D389" s="774"/>
      <c r="E389" s="774"/>
      <c r="F389" s="774"/>
      <c r="G389" s="774"/>
      <c r="H389" s="774"/>
      <c r="I389" s="774"/>
      <c r="J389" s="774"/>
      <c r="K389" s="774"/>
      <c r="L389" s="774"/>
      <c r="M389" s="774"/>
      <c r="N389" s="774"/>
      <c r="O389" s="775"/>
      <c r="P389" s="771" t="s">
        <v>40</v>
      </c>
      <c r="Q389" s="772"/>
      <c r="R389" s="772"/>
      <c r="S389" s="772"/>
      <c r="T389" s="772"/>
      <c r="U389" s="772"/>
      <c r="V389" s="773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x14ac:dyDescent="0.2">
      <c r="A390" s="774"/>
      <c r="B390" s="774"/>
      <c r="C390" s="774"/>
      <c r="D390" s="774"/>
      <c r="E390" s="774"/>
      <c r="F390" s="774"/>
      <c r="G390" s="774"/>
      <c r="H390" s="774"/>
      <c r="I390" s="774"/>
      <c r="J390" s="774"/>
      <c r="K390" s="774"/>
      <c r="L390" s="774"/>
      <c r="M390" s="774"/>
      <c r="N390" s="774"/>
      <c r="O390" s="775"/>
      <c r="P390" s="771" t="s">
        <v>40</v>
      </c>
      <c r="Q390" s="772"/>
      <c r="R390" s="772"/>
      <c r="S390" s="772"/>
      <c r="T390" s="772"/>
      <c r="U390" s="772"/>
      <c r="V390" s="773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14.25" customHeight="1" x14ac:dyDescent="0.25">
      <c r="A391" s="783" t="s">
        <v>84</v>
      </c>
      <c r="B391" s="783"/>
      <c r="C391" s="783"/>
      <c r="D391" s="783"/>
      <c r="E391" s="783"/>
      <c r="F391" s="783"/>
      <c r="G391" s="783"/>
      <c r="H391" s="783"/>
      <c r="I391" s="783"/>
      <c r="J391" s="783"/>
      <c r="K391" s="783"/>
      <c r="L391" s="783"/>
      <c r="M391" s="783"/>
      <c r="N391" s="783"/>
      <c r="O391" s="783"/>
      <c r="P391" s="783"/>
      <c r="Q391" s="783"/>
      <c r="R391" s="783"/>
      <c r="S391" s="783"/>
      <c r="T391" s="783"/>
      <c r="U391" s="783"/>
      <c r="V391" s="783"/>
      <c r="W391" s="783"/>
      <c r="X391" s="783"/>
      <c r="Y391" s="783"/>
      <c r="Z391" s="783"/>
      <c r="AA391" s="66"/>
      <c r="AB391" s="66"/>
      <c r="AC391" s="80"/>
    </row>
    <row r="392" spans="1:68" ht="37.5" customHeight="1" x14ac:dyDescent="0.25">
      <c r="A392" s="63" t="s">
        <v>650</v>
      </c>
      <c r="B392" s="63" t="s">
        <v>651</v>
      </c>
      <c r="C392" s="36">
        <v>4301051142</v>
      </c>
      <c r="D392" s="784">
        <v>4607091387919</v>
      </c>
      <c r="E392" s="784"/>
      <c r="F392" s="62">
        <v>1.35</v>
      </c>
      <c r="G392" s="37">
        <v>6</v>
      </c>
      <c r="H392" s="62">
        <v>8.1</v>
      </c>
      <c r="I392" s="62">
        <v>8.6639999999999997</v>
      </c>
      <c r="J392" s="37">
        <v>56</v>
      </c>
      <c r="K392" s="37" t="s">
        <v>133</v>
      </c>
      <c r="L392" s="37" t="s">
        <v>45</v>
      </c>
      <c r="M392" s="38" t="s">
        <v>82</v>
      </c>
      <c r="N392" s="38"/>
      <c r="O392" s="37">
        <v>45</v>
      </c>
      <c r="P392" s="9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2" s="786"/>
      <c r="R392" s="786"/>
      <c r="S392" s="786"/>
      <c r="T392" s="787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86" t="s">
        <v>652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653</v>
      </c>
      <c r="B393" s="63" t="s">
        <v>654</v>
      </c>
      <c r="C393" s="36">
        <v>4301051461</v>
      </c>
      <c r="D393" s="784">
        <v>4680115883604</v>
      </c>
      <c r="E393" s="784"/>
      <c r="F393" s="62">
        <v>0.35</v>
      </c>
      <c r="G393" s="37">
        <v>6</v>
      </c>
      <c r="H393" s="62">
        <v>2.1</v>
      </c>
      <c r="I393" s="62">
        <v>2.3519999999999999</v>
      </c>
      <c r="J393" s="37">
        <v>182</v>
      </c>
      <c r="K393" s="37" t="s">
        <v>195</v>
      </c>
      <c r="L393" s="37" t="s">
        <v>45</v>
      </c>
      <c r="M393" s="38" t="s">
        <v>88</v>
      </c>
      <c r="N393" s="38"/>
      <c r="O393" s="37">
        <v>45</v>
      </c>
      <c r="P393" s="9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3" s="786"/>
      <c r="R393" s="786"/>
      <c r="S393" s="786"/>
      <c r="T393" s="78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655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656</v>
      </c>
      <c r="B394" s="63" t="s">
        <v>657</v>
      </c>
      <c r="C394" s="36">
        <v>4301051485</v>
      </c>
      <c r="D394" s="784">
        <v>4680115883567</v>
      </c>
      <c r="E394" s="784"/>
      <c r="F394" s="62">
        <v>0.35</v>
      </c>
      <c r="G394" s="37">
        <v>6</v>
      </c>
      <c r="H394" s="62">
        <v>2.1</v>
      </c>
      <c r="I394" s="62">
        <v>2.36</v>
      </c>
      <c r="J394" s="37">
        <v>156</v>
      </c>
      <c r="K394" s="37" t="s">
        <v>89</v>
      </c>
      <c r="L394" s="37" t="s">
        <v>45</v>
      </c>
      <c r="M394" s="38" t="s">
        <v>82</v>
      </c>
      <c r="N394" s="38"/>
      <c r="O394" s="37">
        <v>40</v>
      </c>
      <c r="P39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4" s="786"/>
      <c r="R394" s="786"/>
      <c r="S394" s="786"/>
      <c r="T394" s="78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658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74"/>
      <c r="B395" s="774"/>
      <c r="C395" s="774"/>
      <c r="D395" s="774"/>
      <c r="E395" s="774"/>
      <c r="F395" s="774"/>
      <c r="G395" s="774"/>
      <c r="H395" s="774"/>
      <c r="I395" s="774"/>
      <c r="J395" s="774"/>
      <c r="K395" s="774"/>
      <c r="L395" s="774"/>
      <c r="M395" s="774"/>
      <c r="N395" s="774"/>
      <c r="O395" s="775"/>
      <c r="P395" s="771" t="s">
        <v>40</v>
      </c>
      <c r="Q395" s="772"/>
      <c r="R395" s="772"/>
      <c r="S395" s="772"/>
      <c r="T395" s="772"/>
      <c r="U395" s="772"/>
      <c r="V395" s="773"/>
      <c r="W395" s="42" t="s">
        <v>39</v>
      </c>
      <c r="X395" s="43">
        <f>IFERROR(X392/H392,"0")+IFERROR(X393/H393,"0")+IFERROR(X394/H394,"0")</f>
        <v>0</v>
      </c>
      <c r="Y395" s="43">
        <f>IFERROR(Y392/H392,"0")+IFERROR(Y393/H393,"0")+IFERROR(Y394/H394,"0")</f>
        <v>0</v>
      </c>
      <c r="Z395" s="43">
        <f>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74"/>
      <c r="B396" s="774"/>
      <c r="C396" s="774"/>
      <c r="D396" s="774"/>
      <c r="E396" s="774"/>
      <c r="F396" s="774"/>
      <c r="G396" s="774"/>
      <c r="H396" s="774"/>
      <c r="I396" s="774"/>
      <c r="J396" s="774"/>
      <c r="K396" s="774"/>
      <c r="L396" s="774"/>
      <c r="M396" s="774"/>
      <c r="N396" s="774"/>
      <c r="O396" s="775"/>
      <c r="P396" s="771" t="s">
        <v>40</v>
      </c>
      <c r="Q396" s="772"/>
      <c r="R396" s="772"/>
      <c r="S396" s="772"/>
      <c r="T396" s="772"/>
      <c r="U396" s="772"/>
      <c r="V396" s="773"/>
      <c r="W396" s="42" t="s">
        <v>0</v>
      </c>
      <c r="X396" s="43">
        <f>IFERROR(SUM(X392:X394),"0")</f>
        <v>0</v>
      </c>
      <c r="Y396" s="43">
        <f>IFERROR(SUM(Y392:Y394),"0")</f>
        <v>0</v>
      </c>
      <c r="Z396" s="42"/>
      <c r="AA396" s="67"/>
      <c r="AB396" s="67"/>
      <c r="AC396" s="67"/>
    </row>
    <row r="397" spans="1:68" ht="27.75" customHeight="1" x14ac:dyDescent="0.2">
      <c r="A397" s="816" t="s">
        <v>659</v>
      </c>
      <c r="B397" s="816"/>
      <c r="C397" s="816"/>
      <c r="D397" s="816"/>
      <c r="E397" s="816"/>
      <c r="F397" s="816"/>
      <c r="G397" s="816"/>
      <c r="H397" s="816"/>
      <c r="I397" s="816"/>
      <c r="J397" s="816"/>
      <c r="K397" s="816"/>
      <c r="L397" s="816"/>
      <c r="M397" s="816"/>
      <c r="N397" s="816"/>
      <c r="O397" s="816"/>
      <c r="P397" s="816"/>
      <c r="Q397" s="816"/>
      <c r="R397" s="816"/>
      <c r="S397" s="816"/>
      <c r="T397" s="816"/>
      <c r="U397" s="816"/>
      <c r="V397" s="816"/>
      <c r="W397" s="816"/>
      <c r="X397" s="816"/>
      <c r="Y397" s="816"/>
      <c r="Z397" s="816"/>
      <c r="AA397" s="54"/>
      <c r="AB397" s="54"/>
      <c r="AC397" s="54"/>
    </row>
    <row r="398" spans="1:68" ht="16.5" customHeight="1" x14ac:dyDescent="0.25">
      <c r="A398" s="794" t="s">
        <v>660</v>
      </c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794"/>
      <c r="P398" s="794"/>
      <c r="Q398" s="794"/>
      <c r="R398" s="794"/>
      <c r="S398" s="794"/>
      <c r="T398" s="794"/>
      <c r="U398" s="794"/>
      <c r="V398" s="794"/>
      <c r="W398" s="794"/>
      <c r="X398" s="794"/>
      <c r="Y398" s="794"/>
      <c r="Z398" s="794"/>
      <c r="AA398" s="65"/>
      <c r="AB398" s="65"/>
      <c r="AC398" s="79"/>
    </row>
    <row r="399" spans="1:68" ht="14.25" customHeight="1" x14ac:dyDescent="0.25">
      <c r="A399" s="783" t="s">
        <v>129</v>
      </c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3"/>
      <c r="P399" s="783"/>
      <c r="Q399" s="783"/>
      <c r="R399" s="783"/>
      <c r="S399" s="783"/>
      <c r="T399" s="783"/>
      <c r="U399" s="783"/>
      <c r="V399" s="783"/>
      <c r="W399" s="783"/>
      <c r="X399" s="783"/>
      <c r="Y399" s="783"/>
      <c r="Z399" s="783"/>
      <c r="AA399" s="66"/>
      <c r="AB399" s="66"/>
      <c r="AC399" s="80"/>
    </row>
    <row r="400" spans="1:68" ht="27" customHeight="1" x14ac:dyDescent="0.25">
      <c r="A400" s="63" t="s">
        <v>661</v>
      </c>
      <c r="B400" s="63" t="s">
        <v>662</v>
      </c>
      <c r="C400" s="36">
        <v>4301011869</v>
      </c>
      <c r="D400" s="784">
        <v>4680115884847</v>
      </c>
      <c r="E400" s="784"/>
      <c r="F400" s="62">
        <v>2.5</v>
      </c>
      <c r="G400" s="37">
        <v>6</v>
      </c>
      <c r="H400" s="62">
        <v>15</v>
      </c>
      <c r="I400" s="62">
        <v>15.48</v>
      </c>
      <c r="J400" s="37">
        <v>48</v>
      </c>
      <c r="K400" s="37" t="s">
        <v>133</v>
      </c>
      <c r="L400" s="37" t="s">
        <v>45</v>
      </c>
      <c r="M400" s="38" t="s">
        <v>82</v>
      </c>
      <c r="N400" s="38"/>
      <c r="O400" s="37">
        <v>60</v>
      </c>
      <c r="P400" s="9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0" s="786"/>
      <c r="R400" s="786"/>
      <c r="S400" s="786"/>
      <c r="T400" s="78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ref="Y400:Y410" si="81">IFERROR(IF(X400="",0,CEILING((X400/$H400),1)*$H400),"")</f>
        <v>0</v>
      </c>
      <c r="Z400" s="41" t="str">
        <f>IFERROR(IF(Y400=0,"",ROUNDUP(Y400/H400,0)*0.02175),"")</f>
        <v/>
      </c>
      <c r="AA400" s="68" t="s">
        <v>45</v>
      </c>
      <c r="AB400" s="69" t="s">
        <v>45</v>
      </c>
      <c r="AC400" s="492" t="s">
        <v>663</v>
      </c>
      <c r="AG400" s="78"/>
      <c r="AJ400" s="84" t="s">
        <v>45</v>
      </c>
      <c r="AK400" s="84">
        <v>0</v>
      </c>
      <c r="BB400" s="493" t="s">
        <v>66</v>
      </c>
      <c r="BM400" s="78">
        <f t="shared" ref="BM400:BM410" si="82">IFERROR(X400*I400/H400,"0")</f>
        <v>0</v>
      </c>
      <c r="BN400" s="78">
        <f t="shared" ref="BN400:BN410" si="83">IFERROR(Y400*I400/H400,"0")</f>
        <v>0</v>
      </c>
      <c r="BO400" s="78">
        <f t="shared" ref="BO400:BO410" si="84">IFERROR(1/J400*(X400/H400),"0")</f>
        <v>0</v>
      </c>
      <c r="BP400" s="78">
        <f t="shared" ref="BP400:BP410" si="85">IFERROR(1/J400*(Y400/H400),"0")</f>
        <v>0</v>
      </c>
    </row>
    <row r="401" spans="1:68" ht="27" customHeight="1" x14ac:dyDescent="0.25">
      <c r="A401" s="63" t="s">
        <v>661</v>
      </c>
      <c r="B401" s="63" t="s">
        <v>664</v>
      </c>
      <c r="C401" s="36">
        <v>4301011946</v>
      </c>
      <c r="D401" s="784">
        <v>4680115884847</v>
      </c>
      <c r="E401" s="784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133</v>
      </c>
      <c r="L401" s="37" t="s">
        <v>45</v>
      </c>
      <c r="M401" s="38" t="s">
        <v>163</v>
      </c>
      <c r="N401" s="38"/>
      <c r="O401" s="37">
        <v>60</v>
      </c>
      <c r="P401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1" s="786"/>
      <c r="R401" s="786"/>
      <c r="S401" s="786"/>
      <c r="T401" s="7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81"/>
        <v>0</v>
      </c>
      <c r="Z401" s="41" t="str">
        <f>IFERROR(IF(Y401=0,"",ROUNDUP(Y401/H401,0)*0.02039),"")</f>
        <v/>
      </c>
      <c r="AA401" s="68" t="s">
        <v>45</v>
      </c>
      <c r="AB401" s="69" t="s">
        <v>45</v>
      </c>
      <c r="AC401" s="494" t="s">
        <v>665</v>
      </c>
      <c r="AG401" s="78"/>
      <c r="AJ401" s="84" t="s">
        <v>45</v>
      </c>
      <c r="AK401" s="84">
        <v>0</v>
      </c>
      <c r="BB401" s="495" t="s">
        <v>66</v>
      </c>
      <c r="BM401" s="78">
        <f t="shared" si="82"/>
        <v>0</v>
      </c>
      <c r="BN401" s="78">
        <f t="shared" si="83"/>
        <v>0</v>
      </c>
      <c r="BO401" s="78">
        <f t="shared" si="84"/>
        <v>0</v>
      </c>
      <c r="BP401" s="78">
        <f t="shared" si="85"/>
        <v>0</v>
      </c>
    </row>
    <row r="402" spans="1:68" ht="27" customHeight="1" x14ac:dyDescent="0.25">
      <c r="A402" s="63" t="s">
        <v>666</v>
      </c>
      <c r="B402" s="63" t="s">
        <v>667</v>
      </c>
      <c r="C402" s="36">
        <v>4301011870</v>
      </c>
      <c r="D402" s="784">
        <v>4680115884854</v>
      </c>
      <c r="E402" s="784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133</v>
      </c>
      <c r="L402" s="37" t="s">
        <v>144</v>
      </c>
      <c r="M402" s="38" t="s">
        <v>82</v>
      </c>
      <c r="N402" s="38"/>
      <c r="O402" s="37">
        <v>60</v>
      </c>
      <c r="P402" s="9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2" s="786"/>
      <c r="R402" s="786"/>
      <c r="S402" s="786"/>
      <c r="T402" s="7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81"/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496" t="s">
        <v>668</v>
      </c>
      <c r="AG402" s="78"/>
      <c r="AJ402" s="84" t="s">
        <v>145</v>
      </c>
      <c r="AK402" s="84">
        <v>720</v>
      </c>
      <c r="BB402" s="497" t="s">
        <v>66</v>
      </c>
      <c r="BM402" s="78">
        <f t="shared" si="82"/>
        <v>0</v>
      </c>
      <c r="BN402" s="78">
        <f t="shared" si="83"/>
        <v>0</v>
      </c>
      <c r="BO402" s="78">
        <f t="shared" si="84"/>
        <v>0</v>
      </c>
      <c r="BP402" s="78">
        <f t="shared" si="85"/>
        <v>0</v>
      </c>
    </row>
    <row r="403" spans="1:68" ht="27" customHeight="1" x14ac:dyDescent="0.25">
      <c r="A403" s="63" t="s">
        <v>666</v>
      </c>
      <c r="B403" s="63" t="s">
        <v>669</v>
      </c>
      <c r="C403" s="36">
        <v>4301011947</v>
      </c>
      <c r="D403" s="784">
        <v>4680115884854</v>
      </c>
      <c r="E403" s="784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133</v>
      </c>
      <c r="L403" s="37" t="s">
        <v>45</v>
      </c>
      <c r="M403" s="38" t="s">
        <v>163</v>
      </c>
      <c r="N403" s="38"/>
      <c r="O403" s="37">
        <v>60</v>
      </c>
      <c r="P403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86"/>
      <c r="R403" s="786"/>
      <c r="S403" s="786"/>
      <c r="T403" s="7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81"/>
        <v>0</v>
      </c>
      <c r="Z403" s="41" t="str">
        <f>IFERROR(IF(Y403=0,"",ROUNDUP(Y403/H403,0)*0.02039),"")</f>
        <v/>
      </c>
      <c r="AA403" s="68" t="s">
        <v>45</v>
      </c>
      <c r="AB403" s="69" t="s">
        <v>45</v>
      </c>
      <c r="AC403" s="498" t="s">
        <v>665</v>
      </c>
      <c r="AG403" s="78"/>
      <c r="AJ403" s="84" t="s">
        <v>45</v>
      </c>
      <c r="AK403" s="84">
        <v>0</v>
      </c>
      <c r="BB403" s="499" t="s">
        <v>66</v>
      </c>
      <c r="BM403" s="78">
        <f t="shared" si="82"/>
        <v>0</v>
      </c>
      <c r="BN403" s="78">
        <f t="shared" si="83"/>
        <v>0</v>
      </c>
      <c r="BO403" s="78">
        <f t="shared" si="84"/>
        <v>0</v>
      </c>
      <c r="BP403" s="78">
        <f t="shared" si="85"/>
        <v>0</v>
      </c>
    </row>
    <row r="404" spans="1:68" ht="27" customHeight="1" x14ac:dyDescent="0.25">
      <c r="A404" s="63" t="s">
        <v>670</v>
      </c>
      <c r="B404" s="63" t="s">
        <v>671</v>
      </c>
      <c r="C404" s="36">
        <v>4301011867</v>
      </c>
      <c r="D404" s="784">
        <v>4680115884830</v>
      </c>
      <c r="E404" s="784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133</v>
      </c>
      <c r="L404" s="37" t="s">
        <v>45</v>
      </c>
      <c r="M404" s="38" t="s">
        <v>82</v>
      </c>
      <c r="N404" s="38"/>
      <c r="O404" s="37">
        <v>60</v>
      </c>
      <c r="P404" s="9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4" s="786"/>
      <c r="R404" s="786"/>
      <c r="S404" s="786"/>
      <c r="T404" s="78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81"/>
        <v>0</v>
      </c>
      <c r="Z404" s="41" t="str">
        <f>IFERROR(IF(Y404=0,"",ROUNDUP(Y404/H404,0)*0.02175),"")</f>
        <v/>
      </c>
      <c r="AA404" s="68" t="s">
        <v>45</v>
      </c>
      <c r="AB404" s="69" t="s">
        <v>45</v>
      </c>
      <c r="AC404" s="500" t="s">
        <v>672</v>
      </c>
      <c r="AG404" s="78"/>
      <c r="AJ404" s="84" t="s">
        <v>45</v>
      </c>
      <c r="AK404" s="84">
        <v>0</v>
      </c>
      <c r="BB404" s="501" t="s">
        <v>66</v>
      </c>
      <c r="BM404" s="78">
        <f t="shared" si="82"/>
        <v>0</v>
      </c>
      <c r="BN404" s="78">
        <f t="shared" si="83"/>
        <v>0</v>
      </c>
      <c r="BO404" s="78">
        <f t="shared" si="84"/>
        <v>0</v>
      </c>
      <c r="BP404" s="78">
        <f t="shared" si="85"/>
        <v>0</v>
      </c>
    </row>
    <row r="405" spans="1:68" ht="27" customHeight="1" x14ac:dyDescent="0.25">
      <c r="A405" s="63" t="s">
        <v>673</v>
      </c>
      <c r="B405" s="63" t="s">
        <v>674</v>
      </c>
      <c r="C405" s="36">
        <v>4301011339</v>
      </c>
      <c r="D405" s="784">
        <v>4607091383997</v>
      </c>
      <c r="E405" s="784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133</v>
      </c>
      <c r="L405" s="37" t="s">
        <v>45</v>
      </c>
      <c r="M405" s="38" t="s">
        <v>82</v>
      </c>
      <c r="N405" s="38"/>
      <c r="O405" s="37">
        <v>60</v>
      </c>
      <c r="P405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86"/>
      <c r="R405" s="786"/>
      <c r="S405" s="786"/>
      <c r="T405" s="787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81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675</v>
      </c>
      <c r="AG405" s="78"/>
      <c r="AJ405" s="84" t="s">
        <v>45</v>
      </c>
      <c r="AK405" s="84">
        <v>0</v>
      </c>
      <c r="BB405" s="503" t="s">
        <v>66</v>
      </c>
      <c r="BM405" s="78">
        <f t="shared" si="82"/>
        <v>0</v>
      </c>
      <c r="BN405" s="78">
        <f t="shared" si="83"/>
        <v>0</v>
      </c>
      <c r="BO405" s="78">
        <f t="shared" si="84"/>
        <v>0</v>
      </c>
      <c r="BP405" s="78">
        <f t="shared" si="85"/>
        <v>0</v>
      </c>
    </row>
    <row r="406" spans="1:68" ht="27" customHeight="1" x14ac:dyDescent="0.25">
      <c r="A406" s="63" t="s">
        <v>670</v>
      </c>
      <c r="B406" s="63" t="s">
        <v>676</v>
      </c>
      <c r="C406" s="36">
        <v>4301011943</v>
      </c>
      <c r="D406" s="784">
        <v>4680115884830</v>
      </c>
      <c r="E406" s="78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133</v>
      </c>
      <c r="L406" s="37" t="s">
        <v>45</v>
      </c>
      <c r="M406" s="38" t="s">
        <v>163</v>
      </c>
      <c r="N406" s="38"/>
      <c r="O406" s="37">
        <v>60</v>
      </c>
      <c r="P406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86"/>
      <c r="R406" s="786"/>
      <c r="S406" s="786"/>
      <c r="T406" s="78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81"/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504" t="s">
        <v>665</v>
      </c>
      <c r="AG406" s="78"/>
      <c r="AJ406" s="84" t="s">
        <v>45</v>
      </c>
      <c r="AK406" s="84">
        <v>0</v>
      </c>
      <c r="BB406" s="505" t="s">
        <v>66</v>
      </c>
      <c r="BM406" s="78">
        <f t="shared" si="82"/>
        <v>0</v>
      </c>
      <c r="BN406" s="78">
        <f t="shared" si="83"/>
        <v>0</v>
      </c>
      <c r="BO406" s="78">
        <f t="shared" si="84"/>
        <v>0</v>
      </c>
      <c r="BP406" s="78">
        <f t="shared" si="85"/>
        <v>0</v>
      </c>
    </row>
    <row r="407" spans="1:68" ht="27" customHeight="1" x14ac:dyDescent="0.25">
      <c r="A407" s="63" t="s">
        <v>677</v>
      </c>
      <c r="B407" s="63" t="s">
        <v>678</v>
      </c>
      <c r="C407" s="36">
        <v>4301011433</v>
      </c>
      <c r="D407" s="784">
        <v>4680115882638</v>
      </c>
      <c r="E407" s="784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89</v>
      </c>
      <c r="L407" s="37" t="s">
        <v>45</v>
      </c>
      <c r="M407" s="38" t="s">
        <v>136</v>
      </c>
      <c r="N407" s="38"/>
      <c r="O407" s="37">
        <v>90</v>
      </c>
      <c r="P407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7" s="786"/>
      <c r="R407" s="786"/>
      <c r="S407" s="786"/>
      <c r="T407" s="78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1"/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506" t="s">
        <v>679</v>
      </c>
      <c r="AG407" s="78"/>
      <c r="AJ407" s="84" t="s">
        <v>45</v>
      </c>
      <c r="AK407" s="84">
        <v>0</v>
      </c>
      <c r="BB407" s="507" t="s">
        <v>66</v>
      </c>
      <c r="BM407" s="78">
        <f t="shared" si="82"/>
        <v>0</v>
      </c>
      <c r="BN407" s="78">
        <f t="shared" si="83"/>
        <v>0</v>
      </c>
      <c r="BO407" s="78">
        <f t="shared" si="84"/>
        <v>0</v>
      </c>
      <c r="BP407" s="78">
        <f t="shared" si="85"/>
        <v>0</v>
      </c>
    </row>
    <row r="408" spans="1:68" ht="27" customHeight="1" x14ac:dyDescent="0.25">
      <c r="A408" s="63" t="s">
        <v>680</v>
      </c>
      <c r="B408" s="63" t="s">
        <v>681</v>
      </c>
      <c r="C408" s="36">
        <v>4301011952</v>
      </c>
      <c r="D408" s="784">
        <v>4680115884922</v>
      </c>
      <c r="E408" s="784"/>
      <c r="F408" s="62">
        <v>0.5</v>
      </c>
      <c r="G408" s="37">
        <v>10</v>
      </c>
      <c r="H408" s="62">
        <v>5</v>
      </c>
      <c r="I408" s="62">
        <v>5.21</v>
      </c>
      <c r="J408" s="37">
        <v>132</v>
      </c>
      <c r="K408" s="37" t="s">
        <v>89</v>
      </c>
      <c r="L408" s="37" t="s">
        <v>45</v>
      </c>
      <c r="M408" s="38" t="s">
        <v>82</v>
      </c>
      <c r="N408" s="38"/>
      <c r="O408" s="37">
        <v>60</v>
      </c>
      <c r="P408" s="9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8" s="786"/>
      <c r="R408" s="786"/>
      <c r="S408" s="786"/>
      <c r="T408" s="78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1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508" t="s">
        <v>668</v>
      </c>
      <c r="AG408" s="78"/>
      <c r="AJ408" s="84" t="s">
        <v>45</v>
      </c>
      <c r="AK408" s="84">
        <v>0</v>
      </c>
      <c r="BB408" s="509" t="s">
        <v>66</v>
      </c>
      <c r="BM408" s="78">
        <f t="shared" si="82"/>
        <v>0</v>
      </c>
      <c r="BN408" s="78">
        <f t="shared" si="83"/>
        <v>0</v>
      </c>
      <c r="BO408" s="78">
        <f t="shared" si="84"/>
        <v>0</v>
      </c>
      <c r="BP408" s="78">
        <f t="shared" si="85"/>
        <v>0</v>
      </c>
    </row>
    <row r="409" spans="1:68" ht="27" customHeight="1" x14ac:dyDescent="0.25">
      <c r="A409" s="63" t="s">
        <v>682</v>
      </c>
      <c r="B409" s="63" t="s">
        <v>683</v>
      </c>
      <c r="C409" s="36">
        <v>4301011866</v>
      </c>
      <c r="D409" s="784">
        <v>4680115884878</v>
      </c>
      <c r="E409" s="784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89</v>
      </c>
      <c r="L409" s="37" t="s">
        <v>45</v>
      </c>
      <c r="M409" s="38" t="s">
        <v>82</v>
      </c>
      <c r="N409" s="38"/>
      <c r="O409" s="37">
        <v>60</v>
      </c>
      <c r="P409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09" s="786"/>
      <c r="R409" s="786"/>
      <c r="S409" s="786"/>
      <c r="T409" s="78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1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510" t="s">
        <v>684</v>
      </c>
      <c r="AG409" s="78"/>
      <c r="AJ409" s="84" t="s">
        <v>45</v>
      </c>
      <c r="AK409" s="84">
        <v>0</v>
      </c>
      <c r="BB409" s="511" t="s">
        <v>66</v>
      </c>
      <c r="BM409" s="78">
        <f t="shared" si="82"/>
        <v>0</v>
      </c>
      <c r="BN409" s="78">
        <f t="shared" si="83"/>
        <v>0</v>
      </c>
      <c r="BO409" s="78">
        <f t="shared" si="84"/>
        <v>0</v>
      </c>
      <c r="BP409" s="78">
        <f t="shared" si="85"/>
        <v>0</v>
      </c>
    </row>
    <row r="410" spans="1:68" ht="27" customHeight="1" x14ac:dyDescent="0.25">
      <c r="A410" s="63" t="s">
        <v>685</v>
      </c>
      <c r="B410" s="63" t="s">
        <v>686</v>
      </c>
      <c r="C410" s="36">
        <v>4301011868</v>
      </c>
      <c r="D410" s="784">
        <v>4680115884861</v>
      </c>
      <c r="E410" s="784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89</v>
      </c>
      <c r="L410" s="37" t="s">
        <v>45</v>
      </c>
      <c r="M410" s="38" t="s">
        <v>82</v>
      </c>
      <c r="N410" s="38"/>
      <c r="O410" s="37">
        <v>60</v>
      </c>
      <c r="P410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86"/>
      <c r="R410" s="786"/>
      <c r="S410" s="786"/>
      <c r="T410" s="78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1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512" t="s">
        <v>672</v>
      </c>
      <c r="AG410" s="78"/>
      <c r="AJ410" s="84" t="s">
        <v>45</v>
      </c>
      <c r="AK410" s="84">
        <v>0</v>
      </c>
      <c r="BB410" s="513" t="s">
        <v>66</v>
      </c>
      <c r="BM410" s="78">
        <f t="shared" si="82"/>
        <v>0</v>
      </c>
      <c r="BN410" s="78">
        <f t="shared" si="83"/>
        <v>0</v>
      </c>
      <c r="BO410" s="78">
        <f t="shared" si="84"/>
        <v>0</v>
      </c>
      <c r="BP410" s="78">
        <f t="shared" si="85"/>
        <v>0</v>
      </c>
    </row>
    <row r="411" spans="1:68" x14ac:dyDescent="0.2">
      <c r="A411" s="774"/>
      <c r="B411" s="774"/>
      <c r="C411" s="774"/>
      <c r="D411" s="774"/>
      <c r="E411" s="774"/>
      <c r="F411" s="774"/>
      <c r="G411" s="774"/>
      <c r="H411" s="774"/>
      <c r="I411" s="774"/>
      <c r="J411" s="774"/>
      <c r="K411" s="774"/>
      <c r="L411" s="774"/>
      <c r="M411" s="774"/>
      <c r="N411" s="774"/>
      <c r="O411" s="775"/>
      <c r="P411" s="771" t="s">
        <v>40</v>
      </c>
      <c r="Q411" s="772"/>
      <c r="R411" s="772"/>
      <c r="S411" s="772"/>
      <c r="T411" s="772"/>
      <c r="U411" s="772"/>
      <c r="V411" s="773"/>
      <c r="W411" s="42" t="s">
        <v>39</v>
      </c>
      <c r="X411" s="43">
        <f>IFERROR(X400/H400,"0")+IFERROR(X401/H401,"0")+IFERROR(X402/H402,"0")+IFERROR(X403/H403,"0")+IFERROR(X404/H404,"0")+IFERROR(X405/H405,"0")+IFERROR(X406/H406,"0")+IFERROR(X407/H407,"0")+IFERROR(X408/H408,"0")+IFERROR(X409/H409,"0")+IFERROR(X410/H410,"0")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IFERROR(Y400/H400,"0")+IFERROR(Y401/H401,"0")+IFERROR(Y402/H402,"0")+IFERROR(Y403/H403,"0")+IFERROR(Y404/H404,"0")+IFERROR(Y405/H405,"0")+IFERROR(Y406/H406,"0")+IFERROR(Y407/H407,"0")+IFERROR(Y408/H408,"0")+IFERROR(Y409/H409,"0")+IFERROR(Y410/H410,"0")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400="",0,Z400),"0")+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774"/>
      <c r="B412" s="774"/>
      <c r="C412" s="774"/>
      <c r="D412" s="774"/>
      <c r="E412" s="774"/>
      <c r="F412" s="774"/>
      <c r="G412" s="774"/>
      <c r="H412" s="774"/>
      <c r="I412" s="774"/>
      <c r="J412" s="774"/>
      <c r="K412" s="774"/>
      <c r="L412" s="774"/>
      <c r="M412" s="774"/>
      <c r="N412" s="774"/>
      <c r="O412" s="775"/>
      <c r="P412" s="771" t="s">
        <v>40</v>
      </c>
      <c r="Q412" s="772"/>
      <c r="R412" s="772"/>
      <c r="S412" s="772"/>
      <c r="T412" s="772"/>
      <c r="U412" s="772"/>
      <c r="V412" s="773"/>
      <c r="W412" s="42" t="s">
        <v>0</v>
      </c>
      <c r="X412" s="43">
        <f>IFERROR(SUM(X400:X410),"0")</f>
        <v>0</v>
      </c>
      <c r="Y412" s="43">
        <f>IFERROR(SUM(Y400:Y410),"0")</f>
        <v>0</v>
      </c>
      <c r="Z412" s="42"/>
      <c r="AA412" s="67"/>
      <c r="AB412" s="67"/>
      <c r="AC412" s="67"/>
    </row>
    <row r="413" spans="1:68" ht="14.25" customHeight="1" x14ac:dyDescent="0.25">
      <c r="A413" s="783" t="s">
        <v>184</v>
      </c>
      <c r="B413" s="783"/>
      <c r="C413" s="783"/>
      <c r="D413" s="783"/>
      <c r="E413" s="783"/>
      <c r="F413" s="783"/>
      <c r="G413" s="783"/>
      <c r="H413" s="783"/>
      <c r="I413" s="783"/>
      <c r="J413" s="783"/>
      <c r="K413" s="783"/>
      <c r="L413" s="783"/>
      <c r="M413" s="783"/>
      <c r="N413" s="783"/>
      <c r="O413" s="783"/>
      <c r="P413" s="783"/>
      <c r="Q413" s="783"/>
      <c r="R413" s="783"/>
      <c r="S413" s="783"/>
      <c r="T413" s="783"/>
      <c r="U413" s="783"/>
      <c r="V413" s="783"/>
      <c r="W413" s="783"/>
      <c r="X413" s="783"/>
      <c r="Y413" s="783"/>
      <c r="Z413" s="783"/>
      <c r="AA413" s="66"/>
      <c r="AB413" s="66"/>
      <c r="AC413" s="80"/>
    </row>
    <row r="414" spans="1:68" ht="27" customHeight="1" x14ac:dyDescent="0.25">
      <c r="A414" s="63" t="s">
        <v>687</v>
      </c>
      <c r="B414" s="63" t="s">
        <v>688</v>
      </c>
      <c r="C414" s="36">
        <v>4301020178</v>
      </c>
      <c r="D414" s="784">
        <v>4607091383980</v>
      </c>
      <c r="E414" s="784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133</v>
      </c>
      <c r="L414" s="37" t="s">
        <v>144</v>
      </c>
      <c r="M414" s="38" t="s">
        <v>136</v>
      </c>
      <c r="N414" s="38"/>
      <c r="O414" s="37">
        <v>50</v>
      </c>
      <c r="P414" s="9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86"/>
      <c r="R414" s="786"/>
      <c r="S414" s="786"/>
      <c r="T414" s="78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14" t="s">
        <v>689</v>
      </c>
      <c r="AG414" s="78"/>
      <c r="AJ414" s="84" t="s">
        <v>145</v>
      </c>
      <c r="AK414" s="84">
        <v>720</v>
      </c>
      <c r="BB414" s="51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690</v>
      </c>
      <c r="B415" s="63" t="s">
        <v>691</v>
      </c>
      <c r="C415" s="36">
        <v>4301020179</v>
      </c>
      <c r="D415" s="784">
        <v>4607091384178</v>
      </c>
      <c r="E415" s="784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89</v>
      </c>
      <c r="L415" s="37" t="s">
        <v>45</v>
      </c>
      <c r="M415" s="38" t="s">
        <v>136</v>
      </c>
      <c r="N415" s="38"/>
      <c r="O415" s="37">
        <v>50</v>
      </c>
      <c r="P415" s="9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86"/>
      <c r="R415" s="786"/>
      <c r="S415" s="786"/>
      <c r="T415" s="787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16" t="s">
        <v>689</v>
      </c>
      <c r="AG415" s="78"/>
      <c r="AJ415" s="84" t="s">
        <v>45</v>
      </c>
      <c r="AK415" s="84">
        <v>0</v>
      </c>
      <c r="BB415" s="51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774"/>
      <c r="B416" s="774"/>
      <c r="C416" s="774"/>
      <c r="D416" s="774"/>
      <c r="E416" s="774"/>
      <c r="F416" s="774"/>
      <c r="G416" s="774"/>
      <c r="H416" s="774"/>
      <c r="I416" s="774"/>
      <c r="J416" s="774"/>
      <c r="K416" s="774"/>
      <c r="L416" s="774"/>
      <c r="M416" s="774"/>
      <c r="N416" s="774"/>
      <c r="O416" s="775"/>
      <c r="P416" s="771" t="s">
        <v>40</v>
      </c>
      <c r="Q416" s="772"/>
      <c r="R416" s="772"/>
      <c r="S416" s="772"/>
      <c r="T416" s="772"/>
      <c r="U416" s="772"/>
      <c r="V416" s="77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774"/>
      <c r="B417" s="774"/>
      <c r="C417" s="774"/>
      <c r="D417" s="774"/>
      <c r="E417" s="774"/>
      <c r="F417" s="774"/>
      <c r="G417" s="774"/>
      <c r="H417" s="774"/>
      <c r="I417" s="774"/>
      <c r="J417" s="774"/>
      <c r="K417" s="774"/>
      <c r="L417" s="774"/>
      <c r="M417" s="774"/>
      <c r="N417" s="774"/>
      <c r="O417" s="775"/>
      <c r="P417" s="771" t="s">
        <v>40</v>
      </c>
      <c r="Q417" s="772"/>
      <c r="R417" s="772"/>
      <c r="S417" s="772"/>
      <c r="T417" s="772"/>
      <c r="U417" s="772"/>
      <c r="V417" s="77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783" t="s">
        <v>84</v>
      </c>
      <c r="B418" s="783"/>
      <c r="C418" s="783"/>
      <c r="D418" s="783"/>
      <c r="E418" s="783"/>
      <c r="F418" s="783"/>
      <c r="G418" s="783"/>
      <c r="H418" s="783"/>
      <c r="I418" s="783"/>
      <c r="J418" s="783"/>
      <c r="K418" s="783"/>
      <c r="L418" s="783"/>
      <c r="M418" s="783"/>
      <c r="N418" s="783"/>
      <c r="O418" s="783"/>
      <c r="P418" s="783"/>
      <c r="Q418" s="783"/>
      <c r="R418" s="783"/>
      <c r="S418" s="783"/>
      <c r="T418" s="783"/>
      <c r="U418" s="783"/>
      <c r="V418" s="783"/>
      <c r="W418" s="783"/>
      <c r="X418" s="783"/>
      <c r="Y418" s="783"/>
      <c r="Z418" s="783"/>
      <c r="AA418" s="66"/>
      <c r="AB418" s="66"/>
      <c r="AC418" s="80"/>
    </row>
    <row r="419" spans="1:68" ht="27" customHeight="1" x14ac:dyDescent="0.25">
      <c r="A419" s="63" t="s">
        <v>692</v>
      </c>
      <c r="B419" s="63" t="s">
        <v>693</v>
      </c>
      <c r="C419" s="36">
        <v>4301051903</v>
      </c>
      <c r="D419" s="784">
        <v>4607091383928</v>
      </c>
      <c r="E419" s="784"/>
      <c r="F419" s="62">
        <v>1.5</v>
      </c>
      <c r="G419" s="37">
        <v>6</v>
      </c>
      <c r="H419" s="62">
        <v>9</v>
      </c>
      <c r="I419" s="62">
        <v>9.57</v>
      </c>
      <c r="J419" s="37">
        <v>56</v>
      </c>
      <c r="K419" s="37" t="s">
        <v>133</v>
      </c>
      <c r="L419" s="37" t="s">
        <v>45</v>
      </c>
      <c r="M419" s="38" t="s">
        <v>88</v>
      </c>
      <c r="N419" s="38"/>
      <c r="O419" s="37">
        <v>40</v>
      </c>
      <c r="P419" s="915" t="s">
        <v>694</v>
      </c>
      <c r="Q419" s="786"/>
      <c r="R419" s="786"/>
      <c r="S419" s="786"/>
      <c r="T419" s="78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8" t="s">
        <v>695</v>
      </c>
      <c r="AG419" s="78"/>
      <c r="AJ419" s="84" t="s">
        <v>45</v>
      </c>
      <c r="AK419" s="84">
        <v>0</v>
      </c>
      <c r="BB419" s="51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696</v>
      </c>
      <c r="B420" s="63" t="s">
        <v>697</v>
      </c>
      <c r="C420" s="36">
        <v>4301051897</v>
      </c>
      <c r="D420" s="784">
        <v>4607091384260</v>
      </c>
      <c r="E420" s="784"/>
      <c r="F420" s="62">
        <v>1.5</v>
      </c>
      <c r="G420" s="37">
        <v>6</v>
      </c>
      <c r="H420" s="62">
        <v>9</v>
      </c>
      <c r="I420" s="62">
        <v>9.5640000000000001</v>
      </c>
      <c r="J420" s="37">
        <v>56</v>
      </c>
      <c r="K420" s="37" t="s">
        <v>133</v>
      </c>
      <c r="L420" s="37" t="s">
        <v>45</v>
      </c>
      <c r="M420" s="38" t="s">
        <v>88</v>
      </c>
      <c r="N420" s="38"/>
      <c r="O420" s="37">
        <v>40</v>
      </c>
      <c r="P420" s="916" t="s">
        <v>698</v>
      </c>
      <c r="Q420" s="786"/>
      <c r="R420" s="786"/>
      <c r="S420" s="786"/>
      <c r="T420" s="7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20" t="s">
        <v>699</v>
      </c>
      <c r="AG420" s="78"/>
      <c r="AJ420" s="84" t="s">
        <v>45</v>
      </c>
      <c r="AK420" s="84">
        <v>0</v>
      </c>
      <c r="BB420" s="52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74"/>
      <c r="B421" s="774"/>
      <c r="C421" s="774"/>
      <c r="D421" s="774"/>
      <c r="E421" s="774"/>
      <c r="F421" s="774"/>
      <c r="G421" s="774"/>
      <c r="H421" s="774"/>
      <c r="I421" s="774"/>
      <c r="J421" s="774"/>
      <c r="K421" s="774"/>
      <c r="L421" s="774"/>
      <c r="M421" s="774"/>
      <c r="N421" s="774"/>
      <c r="O421" s="775"/>
      <c r="P421" s="771" t="s">
        <v>40</v>
      </c>
      <c r="Q421" s="772"/>
      <c r="R421" s="772"/>
      <c r="S421" s="772"/>
      <c r="T421" s="772"/>
      <c r="U421" s="772"/>
      <c r="V421" s="773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774"/>
      <c r="B422" s="774"/>
      <c r="C422" s="774"/>
      <c r="D422" s="774"/>
      <c r="E422" s="774"/>
      <c r="F422" s="774"/>
      <c r="G422" s="774"/>
      <c r="H422" s="774"/>
      <c r="I422" s="774"/>
      <c r="J422" s="774"/>
      <c r="K422" s="774"/>
      <c r="L422" s="774"/>
      <c r="M422" s="774"/>
      <c r="N422" s="774"/>
      <c r="O422" s="775"/>
      <c r="P422" s="771" t="s">
        <v>40</v>
      </c>
      <c r="Q422" s="772"/>
      <c r="R422" s="772"/>
      <c r="S422" s="772"/>
      <c r="T422" s="772"/>
      <c r="U422" s="772"/>
      <c r="V422" s="773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783" t="s">
        <v>228</v>
      </c>
      <c r="B423" s="783"/>
      <c r="C423" s="783"/>
      <c r="D423" s="783"/>
      <c r="E423" s="783"/>
      <c r="F423" s="783"/>
      <c r="G423" s="783"/>
      <c r="H423" s="783"/>
      <c r="I423" s="783"/>
      <c r="J423" s="783"/>
      <c r="K423" s="783"/>
      <c r="L423" s="783"/>
      <c r="M423" s="783"/>
      <c r="N423" s="783"/>
      <c r="O423" s="783"/>
      <c r="P423" s="783"/>
      <c r="Q423" s="783"/>
      <c r="R423" s="783"/>
      <c r="S423" s="783"/>
      <c r="T423" s="783"/>
      <c r="U423" s="783"/>
      <c r="V423" s="783"/>
      <c r="W423" s="783"/>
      <c r="X423" s="783"/>
      <c r="Y423" s="783"/>
      <c r="Z423" s="783"/>
      <c r="AA423" s="66"/>
      <c r="AB423" s="66"/>
      <c r="AC423" s="80"/>
    </row>
    <row r="424" spans="1:68" ht="27" customHeight="1" x14ac:dyDescent="0.25">
      <c r="A424" s="63" t="s">
        <v>700</v>
      </c>
      <c r="B424" s="63" t="s">
        <v>701</v>
      </c>
      <c r="C424" s="36">
        <v>4301060439</v>
      </c>
      <c r="D424" s="784">
        <v>4607091384673</v>
      </c>
      <c r="E424" s="784"/>
      <c r="F424" s="62">
        <v>1.5</v>
      </c>
      <c r="G424" s="37">
        <v>6</v>
      </c>
      <c r="H424" s="62">
        <v>9</v>
      </c>
      <c r="I424" s="62">
        <v>9.5640000000000001</v>
      </c>
      <c r="J424" s="37">
        <v>56</v>
      </c>
      <c r="K424" s="37" t="s">
        <v>133</v>
      </c>
      <c r="L424" s="37" t="s">
        <v>45</v>
      </c>
      <c r="M424" s="38" t="s">
        <v>88</v>
      </c>
      <c r="N424" s="38"/>
      <c r="O424" s="37">
        <v>30</v>
      </c>
      <c r="P424" s="907" t="s">
        <v>702</v>
      </c>
      <c r="Q424" s="786"/>
      <c r="R424" s="786"/>
      <c r="S424" s="786"/>
      <c r="T424" s="78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2" t="s">
        <v>703</v>
      </c>
      <c r="AG424" s="78"/>
      <c r="AJ424" s="84" t="s">
        <v>45</v>
      </c>
      <c r="AK424" s="84">
        <v>0</v>
      </c>
      <c r="BB424" s="52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74"/>
      <c r="B425" s="774"/>
      <c r="C425" s="774"/>
      <c r="D425" s="774"/>
      <c r="E425" s="774"/>
      <c r="F425" s="774"/>
      <c r="G425" s="774"/>
      <c r="H425" s="774"/>
      <c r="I425" s="774"/>
      <c r="J425" s="774"/>
      <c r="K425" s="774"/>
      <c r="L425" s="774"/>
      <c r="M425" s="774"/>
      <c r="N425" s="774"/>
      <c r="O425" s="775"/>
      <c r="P425" s="771" t="s">
        <v>40</v>
      </c>
      <c r="Q425" s="772"/>
      <c r="R425" s="772"/>
      <c r="S425" s="772"/>
      <c r="T425" s="772"/>
      <c r="U425" s="772"/>
      <c r="V425" s="77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74"/>
      <c r="B426" s="774"/>
      <c r="C426" s="774"/>
      <c r="D426" s="774"/>
      <c r="E426" s="774"/>
      <c r="F426" s="774"/>
      <c r="G426" s="774"/>
      <c r="H426" s="774"/>
      <c r="I426" s="774"/>
      <c r="J426" s="774"/>
      <c r="K426" s="774"/>
      <c r="L426" s="774"/>
      <c r="M426" s="774"/>
      <c r="N426" s="774"/>
      <c r="O426" s="775"/>
      <c r="P426" s="771" t="s">
        <v>40</v>
      </c>
      <c r="Q426" s="772"/>
      <c r="R426" s="772"/>
      <c r="S426" s="772"/>
      <c r="T426" s="772"/>
      <c r="U426" s="772"/>
      <c r="V426" s="77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794" t="s">
        <v>704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65"/>
      <c r="AB427" s="65"/>
      <c r="AC427" s="79"/>
    </row>
    <row r="428" spans="1:68" ht="14.25" customHeight="1" x14ac:dyDescent="0.25">
      <c r="A428" s="783" t="s">
        <v>129</v>
      </c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3"/>
      <c r="P428" s="783"/>
      <c r="Q428" s="783"/>
      <c r="R428" s="783"/>
      <c r="S428" s="783"/>
      <c r="T428" s="783"/>
      <c r="U428" s="783"/>
      <c r="V428" s="783"/>
      <c r="W428" s="783"/>
      <c r="X428" s="783"/>
      <c r="Y428" s="783"/>
      <c r="Z428" s="783"/>
      <c r="AA428" s="66"/>
      <c r="AB428" s="66"/>
      <c r="AC428" s="80"/>
    </row>
    <row r="429" spans="1:68" ht="27" customHeight="1" x14ac:dyDescent="0.25">
      <c r="A429" s="63" t="s">
        <v>705</v>
      </c>
      <c r="B429" s="63" t="s">
        <v>706</v>
      </c>
      <c r="C429" s="36">
        <v>4301011483</v>
      </c>
      <c r="D429" s="784">
        <v>4680115881907</v>
      </c>
      <c r="E429" s="784"/>
      <c r="F429" s="62">
        <v>1.8</v>
      </c>
      <c r="G429" s="37">
        <v>6</v>
      </c>
      <c r="H429" s="62">
        <v>10.8</v>
      </c>
      <c r="I429" s="62">
        <v>11.28</v>
      </c>
      <c r="J429" s="37">
        <v>56</v>
      </c>
      <c r="K429" s="37" t="s">
        <v>133</v>
      </c>
      <c r="L429" s="37" t="s">
        <v>45</v>
      </c>
      <c r="M429" s="38" t="s">
        <v>82</v>
      </c>
      <c r="N429" s="38"/>
      <c r="O429" s="37">
        <v>60</v>
      </c>
      <c r="P429" s="9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86"/>
      <c r="R429" s="786"/>
      <c r="S429" s="786"/>
      <c r="T429" s="787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6" si="86">IFERROR(IF(X429="",0,CEILING((X429/$H429),1)*$H429),"")</f>
        <v>0</v>
      </c>
      <c r="Z429" s="41" t="str">
        <f t="shared" ref="Z429:Z435" si="87">IFERROR(IF(Y429=0,"",ROUNDUP(Y429/H429,0)*0.02175),"")</f>
        <v/>
      </c>
      <c r="AA429" s="68" t="s">
        <v>45</v>
      </c>
      <c r="AB429" s="69" t="s">
        <v>45</v>
      </c>
      <c r="AC429" s="524" t="s">
        <v>707</v>
      </c>
      <c r="AG429" s="78"/>
      <c r="AJ429" s="84" t="s">
        <v>45</v>
      </c>
      <c r="AK429" s="84">
        <v>0</v>
      </c>
      <c r="BB429" s="525" t="s">
        <v>66</v>
      </c>
      <c r="BM429" s="78">
        <f t="shared" ref="BM429:BM436" si="88">IFERROR(X429*I429/H429,"0")</f>
        <v>0</v>
      </c>
      <c r="BN429" s="78">
        <f t="shared" ref="BN429:BN436" si="89">IFERROR(Y429*I429/H429,"0")</f>
        <v>0</v>
      </c>
      <c r="BO429" s="78">
        <f t="shared" ref="BO429:BO436" si="90">IFERROR(1/J429*(X429/H429),"0")</f>
        <v>0</v>
      </c>
      <c r="BP429" s="78">
        <f t="shared" ref="BP429:BP436" si="91">IFERROR(1/J429*(Y429/H429),"0")</f>
        <v>0</v>
      </c>
    </row>
    <row r="430" spans="1:68" ht="27" customHeight="1" x14ac:dyDescent="0.25">
      <c r="A430" s="63" t="s">
        <v>705</v>
      </c>
      <c r="B430" s="63" t="s">
        <v>708</v>
      </c>
      <c r="C430" s="36">
        <v>4301011873</v>
      </c>
      <c r="D430" s="784">
        <v>4680115881907</v>
      </c>
      <c r="E430" s="784"/>
      <c r="F430" s="62">
        <v>1.8</v>
      </c>
      <c r="G430" s="37">
        <v>6</v>
      </c>
      <c r="H430" s="62">
        <v>10.8</v>
      </c>
      <c r="I430" s="62">
        <v>11.28</v>
      </c>
      <c r="J430" s="37">
        <v>56</v>
      </c>
      <c r="K430" s="37" t="s">
        <v>133</v>
      </c>
      <c r="L430" s="37" t="s">
        <v>45</v>
      </c>
      <c r="M430" s="38" t="s">
        <v>82</v>
      </c>
      <c r="N430" s="38"/>
      <c r="O430" s="37">
        <v>60</v>
      </c>
      <c r="P430" s="9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86"/>
      <c r="R430" s="786"/>
      <c r="S430" s="786"/>
      <c r="T430" s="78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6"/>
        <v>0</v>
      </c>
      <c r="Z430" s="41" t="str">
        <f t="shared" si="87"/>
        <v/>
      </c>
      <c r="AA430" s="68" t="s">
        <v>45</v>
      </c>
      <c r="AB430" s="69" t="s">
        <v>45</v>
      </c>
      <c r="AC430" s="526" t="s">
        <v>709</v>
      </c>
      <c r="AG430" s="78"/>
      <c r="AJ430" s="84" t="s">
        <v>45</v>
      </c>
      <c r="AK430" s="84">
        <v>0</v>
      </c>
      <c r="BB430" s="527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ht="27" customHeight="1" x14ac:dyDescent="0.25">
      <c r="A431" s="63" t="s">
        <v>710</v>
      </c>
      <c r="B431" s="63" t="s">
        <v>711</v>
      </c>
      <c r="C431" s="36">
        <v>4301011655</v>
      </c>
      <c r="D431" s="784">
        <v>4680115883925</v>
      </c>
      <c r="E431" s="784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133</v>
      </c>
      <c r="L431" s="37" t="s">
        <v>45</v>
      </c>
      <c r="M431" s="38" t="s">
        <v>82</v>
      </c>
      <c r="N431" s="38"/>
      <c r="O431" s="37">
        <v>60</v>
      </c>
      <c r="P431" s="9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86"/>
      <c r="R431" s="786"/>
      <c r="S431" s="786"/>
      <c r="T431" s="78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86"/>
        <v>0</v>
      </c>
      <c r="Z431" s="41" t="str">
        <f t="shared" si="87"/>
        <v/>
      </c>
      <c r="AA431" s="68" t="s">
        <v>45</v>
      </c>
      <c r="AB431" s="69" t="s">
        <v>45</v>
      </c>
      <c r="AC431" s="528" t="s">
        <v>707</v>
      </c>
      <c r="AG431" s="78"/>
      <c r="AJ431" s="84" t="s">
        <v>45</v>
      </c>
      <c r="AK431" s="84">
        <v>0</v>
      </c>
      <c r="BB431" s="529" t="s">
        <v>66</v>
      </c>
      <c r="BM431" s="78">
        <f t="shared" si="88"/>
        <v>0</v>
      </c>
      <c r="BN431" s="78">
        <f t="shared" si="89"/>
        <v>0</v>
      </c>
      <c r="BO431" s="78">
        <f t="shared" si="90"/>
        <v>0</v>
      </c>
      <c r="BP431" s="78">
        <f t="shared" si="91"/>
        <v>0</v>
      </c>
    </row>
    <row r="432" spans="1:68" ht="27" customHeight="1" x14ac:dyDescent="0.25">
      <c r="A432" s="63" t="s">
        <v>710</v>
      </c>
      <c r="B432" s="63" t="s">
        <v>712</v>
      </c>
      <c r="C432" s="36">
        <v>4301011872</v>
      </c>
      <c r="D432" s="784">
        <v>4680115883925</v>
      </c>
      <c r="E432" s="784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133</v>
      </c>
      <c r="L432" s="37" t="s">
        <v>45</v>
      </c>
      <c r="M432" s="38" t="s">
        <v>82</v>
      </c>
      <c r="N432" s="38"/>
      <c r="O432" s="37">
        <v>60</v>
      </c>
      <c r="P432" s="9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86"/>
      <c r="R432" s="786"/>
      <c r="S432" s="786"/>
      <c r="T432" s="78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86"/>
        <v>0</v>
      </c>
      <c r="Z432" s="41" t="str">
        <f t="shared" si="87"/>
        <v/>
      </c>
      <c r="AA432" s="68" t="s">
        <v>45</v>
      </c>
      <c r="AB432" s="69" t="s">
        <v>45</v>
      </c>
      <c r="AC432" s="530" t="s">
        <v>709</v>
      </c>
      <c r="AG432" s="78"/>
      <c r="AJ432" s="84" t="s">
        <v>45</v>
      </c>
      <c r="AK432" s="84">
        <v>0</v>
      </c>
      <c r="BB432" s="531" t="s">
        <v>66</v>
      </c>
      <c r="BM432" s="78">
        <f t="shared" si="88"/>
        <v>0</v>
      </c>
      <c r="BN432" s="78">
        <f t="shared" si="89"/>
        <v>0</v>
      </c>
      <c r="BO432" s="78">
        <f t="shared" si="90"/>
        <v>0</v>
      </c>
      <c r="BP432" s="78">
        <f t="shared" si="91"/>
        <v>0</v>
      </c>
    </row>
    <row r="433" spans="1:68" ht="37.5" customHeight="1" x14ac:dyDescent="0.25">
      <c r="A433" s="63" t="s">
        <v>713</v>
      </c>
      <c r="B433" s="63" t="s">
        <v>714</v>
      </c>
      <c r="C433" s="36">
        <v>4301011874</v>
      </c>
      <c r="D433" s="784">
        <v>4680115884892</v>
      </c>
      <c r="E433" s="784"/>
      <c r="F433" s="62">
        <v>1.8</v>
      </c>
      <c r="G433" s="37">
        <v>6</v>
      </c>
      <c r="H433" s="62">
        <v>10.8</v>
      </c>
      <c r="I433" s="62">
        <v>11.28</v>
      </c>
      <c r="J433" s="37">
        <v>56</v>
      </c>
      <c r="K433" s="37" t="s">
        <v>133</v>
      </c>
      <c r="L433" s="37" t="s">
        <v>45</v>
      </c>
      <c r="M433" s="38" t="s">
        <v>82</v>
      </c>
      <c r="N433" s="38"/>
      <c r="O433" s="37">
        <v>60</v>
      </c>
      <c r="P433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3" s="786"/>
      <c r="R433" s="786"/>
      <c r="S433" s="786"/>
      <c r="T433" s="78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86"/>
        <v>0</v>
      </c>
      <c r="Z433" s="41" t="str">
        <f t="shared" si="87"/>
        <v/>
      </c>
      <c r="AA433" s="68" t="s">
        <v>45</v>
      </c>
      <c r="AB433" s="69" t="s">
        <v>45</v>
      </c>
      <c r="AC433" s="532" t="s">
        <v>715</v>
      </c>
      <c r="AG433" s="78"/>
      <c r="AJ433" s="84" t="s">
        <v>45</v>
      </c>
      <c r="AK433" s="84">
        <v>0</v>
      </c>
      <c r="BB433" s="533" t="s">
        <v>66</v>
      </c>
      <c r="BM433" s="78">
        <f t="shared" si="88"/>
        <v>0</v>
      </c>
      <c r="BN433" s="78">
        <f t="shared" si="89"/>
        <v>0</v>
      </c>
      <c r="BO433" s="78">
        <f t="shared" si="90"/>
        <v>0</v>
      </c>
      <c r="BP433" s="78">
        <f t="shared" si="91"/>
        <v>0</v>
      </c>
    </row>
    <row r="434" spans="1:68" ht="37.5" customHeight="1" x14ac:dyDescent="0.25">
      <c r="A434" s="63" t="s">
        <v>716</v>
      </c>
      <c r="B434" s="63" t="s">
        <v>717</v>
      </c>
      <c r="C434" s="36">
        <v>4301011312</v>
      </c>
      <c r="D434" s="784">
        <v>4607091384192</v>
      </c>
      <c r="E434" s="784"/>
      <c r="F434" s="62">
        <v>1.8</v>
      </c>
      <c r="G434" s="37">
        <v>6</v>
      </c>
      <c r="H434" s="62">
        <v>10.8</v>
      </c>
      <c r="I434" s="62">
        <v>11.28</v>
      </c>
      <c r="J434" s="37">
        <v>56</v>
      </c>
      <c r="K434" s="37" t="s">
        <v>133</v>
      </c>
      <c r="L434" s="37" t="s">
        <v>45</v>
      </c>
      <c r="M434" s="38" t="s">
        <v>136</v>
      </c>
      <c r="N434" s="38"/>
      <c r="O434" s="37">
        <v>60</v>
      </c>
      <c r="P434" s="9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786"/>
      <c r="R434" s="786"/>
      <c r="S434" s="786"/>
      <c r="T434" s="78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86"/>
        <v>0</v>
      </c>
      <c r="Z434" s="41" t="str">
        <f t="shared" si="87"/>
        <v/>
      </c>
      <c r="AA434" s="68" t="s">
        <v>45</v>
      </c>
      <c r="AB434" s="69" t="s">
        <v>45</v>
      </c>
      <c r="AC434" s="534" t="s">
        <v>718</v>
      </c>
      <c r="AG434" s="78"/>
      <c r="AJ434" s="84" t="s">
        <v>45</v>
      </c>
      <c r="AK434" s="84">
        <v>0</v>
      </c>
      <c r="BB434" s="535" t="s">
        <v>66</v>
      </c>
      <c r="BM434" s="78">
        <f t="shared" si="88"/>
        <v>0</v>
      </c>
      <c r="BN434" s="78">
        <f t="shared" si="89"/>
        <v>0</v>
      </c>
      <c r="BO434" s="78">
        <f t="shared" si="90"/>
        <v>0</v>
      </c>
      <c r="BP434" s="78">
        <f t="shared" si="91"/>
        <v>0</v>
      </c>
    </row>
    <row r="435" spans="1:68" ht="27" customHeight="1" x14ac:dyDescent="0.25">
      <c r="A435" s="63" t="s">
        <v>719</v>
      </c>
      <c r="B435" s="63" t="s">
        <v>720</v>
      </c>
      <c r="C435" s="36">
        <v>4301011875</v>
      </c>
      <c r="D435" s="784">
        <v>4680115884885</v>
      </c>
      <c r="E435" s="784"/>
      <c r="F435" s="62">
        <v>0.8</v>
      </c>
      <c r="G435" s="37">
        <v>15</v>
      </c>
      <c r="H435" s="62">
        <v>12</v>
      </c>
      <c r="I435" s="62">
        <v>12.48</v>
      </c>
      <c r="J435" s="37">
        <v>56</v>
      </c>
      <c r="K435" s="37" t="s">
        <v>133</v>
      </c>
      <c r="L435" s="37" t="s">
        <v>45</v>
      </c>
      <c r="M435" s="38" t="s">
        <v>82</v>
      </c>
      <c r="N435" s="38"/>
      <c r="O435" s="37">
        <v>60</v>
      </c>
      <c r="P435" s="9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86"/>
      <c r="R435" s="786"/>
      <c r="S435" s="786"/>
      <c r="T435" s="78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6"/>
        <v>0</v>
      </c>
      <c r="Z435" s="41" t="str">
        <f t="shared" si="87"/>
        <v/>
      </c>
      <c r="AA435" s="68" t="s">
        <v>45</v>
      </c>
      <c r="AB435" s="69" t="s">
        <v>45</v>
      </c>
      <c r="AC435" s="536" t="s">
        <v>715</v>
      </c>
      <c r="AG435" s="78"/>
      <c r="AJ435" s="84" t="s">
        <v>45</v>
      </c>
      <c r="AK435" s="84">
        <v>0</v>
      </c>
      <c r="BB435" s="537" t="s">
        <v>66</v>
      </c>
      <c r="BM435" s="78">
        <f t="shared" si="88"/>
        <v>0</v>
      </c>
      <c r="BN435" s="78">
        <f t="shared" si="89"/>
        <v>0</v>
      </c>
      <c r="BO435" s="78">
        <f t="shared" si="90"/>
        <v>0</v>
      </c>
      <c r="BP435" s="78">
        <f t="shared" si="91"/>
        <v>0</v>
      </c>
    </row>
    <row r="436" spans="1:68" ht="37.5" customHeight="1" x14ac:dyDescent="0.25">
      <c r="A436" s="63" t="s">
        <v>721</v>
      </c>
      <c r="B436" s="63" t="s">
        <v>722</v>
      </c>
      <c r="C436" s="36">
        <v>4301011871</v>
      </c>
      <c r="D436" s="784">
        <v>4680115884908</v>
      </c>
      <c r="E436" s="784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89</v>
      </c>
      <c r="L436" s="37" t="s">
        <v>45</v>
      </c>
      <c r="M436" s="38" t="s">
        <v>82</v>
      </c>
      <c r="N436" s="38"/>
      <c r="O436" s="37">
        <v>60</v>
      </c>
      <c r="P436" s="9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86"/>
      <c r="R436" s="786"/>
      <c r="S436" s="786"/>
      <c r="T436" s="7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6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38" t="s">
        <v>715</v>
      </c>
      <c r="AG436" s="78"/>
      <c r="AJ436" s="84" t="s">
        <v>45</v>
      </c>
      <c r="AK436" s="84">
        <v>0</v>
      </c>
      <c r="BB436" s="539" t="s">
        <v>66</v>
      </c>
      <c r="BM436" s="78">
        <f t="shared" si="88"/>
        <v>0</v>
      </c>
      <c r="BN436" s="78">
        <f t="shared" si="89"/>
        <v>0</v>
      </c>
      <c r="BO436" s="78">
        <f t="shared" si="90"/>
        <v>0</v>
      </c>
      <c r="BP436" s="78">
        <f t="shared" si="91"/>
        <v>0</v>
      </c>
    </row>
    <row r="437" spans="1:68" x14ac:dyDescent="0.2">
      <c r="A437" s="774"/>
      <c r="B437" s="774"/>
      <c r="C437" s="774"/>
      <c r="D437" s="774"/>
      <c r="E437" s="774"/>
      <c r="F437" s="774"/>
      <c r="G437" s="774"/>
      <c r="H437" s="774"/>
      <c r="I437" s="774"/>
      <c r="J437" s="774"/>
      <c r="K437" s="774"/>
      <c r="L437" s="774"/>
      <c r="M437" s="774"/>
      <c r="N437" s="774"/>
      <c r="O437" s="775"/>
      <c r="P437" s="771" t="s">
        <v>40</v>
      </c>
      <c r="Q437" s="772"/>
      <c r="R437" s="772"/>
      <c r="S437" s="772"/>
      <c r="T437" s="772"/>
      <c r="U437" s="772"/>
      <c r="V437" s="773"/>
      <c r="W437" s="42" t="s">
        <v>39</v>
      </c>
      <c r="X437" s="43">
        <f>IFERROR(X429/H429,"0")+IFERROR(X430/H430,"0")+IFERROR(X431/H431,"0")+IFERROR(X432/H432,"0")+IFERROR(X433/H433,"0")+IFERROR(X434/H434,"0")+IFERROR(X435/H435,"0")+IFERROR(X436/H436,"0")</f>
        <v>0</v>
      </c>
      <c r="Y437" s="43">
        <f>IFERROR(Y429/H429,"0")+IFERROR(Y430/H430,"0")+IFERROR(Y431/H431,"0")+IFERROR(Y432/H432,"0")+IFERROR(Y433/H433,"0")+IFERROR(Y434/H434,"0")+IFERROR(Y435/H435,"0")+IFERROR(Y436/H436,"0")</f>
        <v>0</v>
      </c>
      <c r="Z437" s="43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67"/>
      <c r="AB437" s="67"/>
      <c r="AC437" s="67"/>
    </row>
    <row r="438" spans="1:68" x14ac:dyDescent="0.2">
      <c r="A438" s="774"/>
      <c r="B438" s="774"/>
      <c r="C438" s="774"/>
      <c r="D438" s="774"/>
      <c r="E438" s="774"/>
      <c r="F438" s="774"/>
      <c r="G438" s="774"/>
      <c r="H438" s="774"/>
      <c r="I438" s="774"/>
      <c r="J438" s="774"/>
      <c r="K438" s="774"/>
      <c r="L438" s="774"/>
      <c r="M438" s="774"/>
      <c r="N438" s="774"/>
      <c r="O438" s="775"/>
      <c r="P438" s="771" t="s">
        <v>40</v>
      </c>
      <c r="Q438" s="772"/>
      <c r="R438" s="772"/>
      <c r="S438" s="772"/>
      <c r="T438" s="772"/>
      <c r="U438" s="772"/>
      <c r="V438" s="773"/>
      <c r="W438" s="42" t="s">
        <v>0</v>
      </c>
      <c r="X438" s="43">
        <f>IFERROR(SUM(X429:X436),"0")</f>
        <v>0</v>
      </c>
      <c r="Y438" s="43">
        <f>IFERROR(SUM(Y429:Y436),"0")</f>
        <v>0</v>
      </c>
      <c r="Z438" s="42"/>
      <c r="AA438" s="67"/>
      <c r="AB438" s="67"/>
      <c r="AC438" s="67"/>
    </row>
    <row r="439" spans="1:68" ht="14.25" customHeight="1" x14ac:dyDescent="0.25">
      <c r="A439" s="783" t="s">
        <v>78</v>
      </c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783"/>
      <c r="P439" s="783"/>
      <c r="Q439" s="783"/>
      <c r="R439" s="783"/>
      <c r="S439" s="783"/>
      <c r="T439" s="783"/>
      <c r="U439" s="783"/>
      <c r="V439" s="783"/>
      <c r="W439" s="783"/>
      <c r="X439" s="783"/>
      <c r="Y439" s="783"/>
      <c r="Z439" s="783"/>
      <c r="AA439" s="66"/>
      <c r="AB439" s="66"/>
      <c r="AC439" s="80"/>
    </row>
    <row r="440" spans="1:68" ht="27" customHeight="1" x14ac:dyDescent="0.25">
      <c r="A440" s="63" t="s">
        <v>723</v>
      </c>
      <c r="B440" s="63" t="s">
        <v>724</v>
      </c>
      <c r="C440" s="36">
        <v>4301031303</v>
      </c>
      <c r="D440" s="784">
        <v>4607091384802</v>
      </c>
      <c r="E440" s="784"/>
      <c r="F440" s="62">
        <v>0.73</v>
      </c>
      <c r="G440" s="37">
        <v>6</v>
      </c>
      <c r="H440" s="62">
        <v>4.38</v>
      </c>
      <c r="I440" s="62">
        <v>4.6399999999999997</v>
      </c>
      <c r="J440" s="37">
        <v>156</v>
      </c>
      <c r="K440" s="37" t="s">
        <v>89</v>
      </c>
      <c r="L440" s="37" t="s">
        <v>45</v>
      </c>
      <c r="M440" s="38" t="s">
        <v>82</v>
      </c>
      <c r="N440" s="38"/>
      <c r="O440" s="37">
        <v>35</v>
      </c>
      <c r="P440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86"/>
      <c r="R440" s="786"/>
      <c r="S440" s="786"/>
      <c r="T440" s="787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IFERROR(IF(Y440=0,"",ROUNDUP(Y440/H440,0)*0.00753),"")</f>
        <v/>
      </c>
      <c r="AA440" s="68" t="s">
        <v>45</v>
      </c>
      <c r="AB440" s="69" t="s">
        <v>45</v>
      </c>
      <c r="AC440" s="540" t="s">
        <v>725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726</v>
      </c>
      <c r="B441" s="63" t="s">
        <v>727</v>
      </c>
      <c r="C441" s="36">
        <v>4301031304</v>
      </c>
      <c r="D441" s="784">
        <v>4607091384826</v>
      </c>
      <c r="E441" s="784"/>
      <c r="F441" s="62">
        <v>0.35</v>
      </c>
      <c r="G441" s="37">
        <v>8</v>
      </c>
      <c r="H441" s="62">
        <v>2.8</v>
      </c>
      <c r="I441" s="62">
        <v>2.98</v>
      </c>
      <c r="J441" s="37">
        <v>234</v>
      </c>
      <c r="K441" s="37" t="s">
        <v>83</v>
      </c>
      <c r="L441" s="37" t="s">
        <v>45</v>
      </c>
      <c r="M441" s="38" t="s">
        <v>82</v>
      </c>
      <c r="N441" s="38"/>
      <c r="O441" s="37">
        <v>35</v>
      </c>
      <c r="P441" s="9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86"/>
      <c r="R441" s="786"/>
      <c r="S441" s="786"/>
      <c r="T441" s="787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42" t="s">
        <v>725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74"/>
      <c r="B442" s="774"/>
      <c r="C442" s="774"/>
      <c r="D442" s="774"/>
      <c r="E442" s="774"/>
      <c r="F442" s="774"/>
      <c r="G442" s="774"/>
      <c r="H442" s="774"/>
      <c r="I442" s="774"/>
      <c r="J442" s="774"/>
      <c r="K442" s="774"/>
      <c r="L442" s="774"/>
      <c r="M442" s="774"/>
      <c r="N442" s="774"/>
      <c r="O442" s="775"/>
      <c r="P442" s="771" t="s">
        <v>40</v>
      </c>
      <c r="Q442" s="772"/>
      <c r="R442" s="772"/>
      <c r="S442" s="772"/>
      <c r="T442" s="772"/>
      <c r="U442" s="772"/>
      <c r="V442" s="773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774"/>
      <c r="B443" s="774"/>
      <c r="C443" s="774"/>
      <c r="D443" s="774"/>
      <c r="E443" s="774"/>
      <c r="F443" s="774"/>
      <c r="G443" s="774"/>
      <c r="H443" s="774"/>
      <c r="I443" s="774"/>
      <c r="J443" s="774"/>
      <c r="K443" s="774"/>
      <c r="L443" s="774"/>
      <c r="M443" s="774"/>
      <c r="N443" s="774"/>
      <c r="O443" s="775"/>
      <c r="P443" s="771" t="s">
        <v>40</v>
      </c>
      <c r="Q443" s="772"/>
      <c r="R443" s="772"/>
      <c r="S443" s="772"/>
      <c r="T443" s="772"/>
      <c r="U443" s="772"/>
      <c r="V443" s="773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783" t="s">
        <v>84</v>
      </c>
      <c r="B444" s="783"/>
      <c r="C444" s="783"/>
      <c r="D444" s="783"/>
      <c r="E444" s="783"/>
      <c r="F444" s="783"/>
      <c r="G444" s="783"/>
      <c r="H444" s="783"/>
      <c r="I444" s="783"/>
      <c r="J444" s="783"/>
      <c r="K444" s="783"/>
      <c r="L444" s="783"/>
      <c r="M444" s="783"/>
      <c r="N444" s="783"/>
      <c r="O444" s="783"/>
      <c r="P444" s="783"/>
      <c r="Q444" s="783"/>
      <c r="R444" s="783"/>
      <c r="S444" s="783"/>
      <c r="T444" s="783"/>
      <c r="U444" s="783"/>
      <c r="V444" s="783"/>
      <c r="W444" s="783"/>
      <c r="X444" s="783"/>
      <c r="Y444" s="783"/>
      <c r="Z444" s="783"/>
      <c r="AA444" s="66"/>
      <c r="AB444" s="66"/>
      <c r="AC444" s="80"/>
    </row>
    <row r="445" spans="1:68" ht="27" customHeight="1" x14ac:dyDescent="0.25">
      <c r="A445" s="63" t="s">
        <v>728</v>
      </c>
      <c r="B445" s="63" t="s">
        <v>729</v>
      </c>
      <c r="C445" s="36">
        <v>4301051899</v>
      </c>
      <c r="D445" s="784">
        <v>4607091384246</v>
      </c>
      <c r="E445" s="784"/>
      <c r="F445" s="62">
        <v>1.5</v>
      </c>
      <c r="G445" s="37">
        <v>6</v>
      </c>
      <c r="H445" s="62">
        <v>9</v>
      </c>
      <c r="I445" s="62">
        <v>9.5640000000000001</v>
      </c>
      <c r="J445" s="37">
        <v>56</v>
      </c>
      <c r="K445" s="37" t="s">
        <v>133</v>
      </c>
      <c r="L445" s="37" t="s">
        <v>45</v>
      </c>
      <c r="M445" s="38" t="s">
        <v>88</v>
      </c>
      <c r="N445" s="38"/>
      <c r="O445" s="37">
        <v>40</v>
      </c>
      <c r="P445" s="896" t="s">
        <v>730</v>
      </c>
      <c r="Q445" s="786"/>
      <c r="R445" s="786"/>
      <c r="S445" s="786"/>
      <c r="T445" s="787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731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732</v>
      </c>
      <c r="B446" s="63" t="s">
        <v>733</v>
      </c>
      <c r="C446" s="36">
        <v>4301051901</v>
      </c>
      <c r="D446" s="784">
        <v>4680115881976</v>
      </c>
      <c r="E446" s="784"/>
      <c r="F446" s="62">
        <v>1.5</v>
      </c>
      <c r="G446" s="37">
        <v>6</v>
      </c>
      <c r="H446" s="62">
        <v>9</v>
      </c>
      <c r="I446" s="62">
        <v>9.48</v>
      </c>
      <c r="J446" s="37">
        <v>56</v>
      </c>
      <c r="K446" s="37" t="s">
        <v>133</v>
      </c>
      <c r="L446" s="37" t="s">
        <v>45</v>
      </c>
      <c r="M446" s="38" t="s">
        <v>88</v>
      </c>
      <c r="N446" s="38"/>
      <c r="O446" s="37">
        <v>40</v>
      </c>
      <c r="P446" s="897" t="s">
        <v>734</v>
      </c>
      <c r="Q446" s="786"/>
      <c r="R446" s="786"/>
      <c r="S446" s="786"/>
      <c r="T446" s="78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735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37.5" customHeight="1" x14ac:dyDescent="0.25">
      <c r="A447" s="63" t="s">
        <v>736</v>
      </c>
      <c r="B447" s="63" t="s">
        <v>737</v>
      </c>
      <c r="C447" s="36">
        <v>4301051634</v>
      </c>
      <c r="D447" s="784">
        <v>4607091384253</v>
      </c>
      <c r="E447" s="784"/>
      <c r="F447" s="62">
        <v>0.4</v>
      </c>
      <c r="G447" s="37">
        <v>6</v>
      </c>
      <c r="H447" s="62">
        <v>2.4</v>
      </c>
      <c r="I447" s="62">
        <v>2.6840000000000002</v>
      </c>
      <c r="J447" s="37">
        <v>156</v>
      </c>
      <c r="K447" s="37" t="s">
        <v>89</v>
      </c>
      <c r="L447" s="37" t="s">
        <v>45</v>
      </c>
      <c r="M447" s="38" t="s">
        <v>82</v>
      </c>
      <c r="N447" s="38"/>
      <c r="O447" s="37">
        <v>40</v>
      </c>
      <c r="P447" s="8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7" s="786"/>
      <c r="R447" s="786"/>
      <c r="S447" s="786"/>
      <c r="T447" s="787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8" t="s">
        <v>738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736</v>
      </c>
      <c r="B448" s="63" t="s">
        <v>739</v>
      </c>
      <c r="C448" s="36">
        <v>4301051297</v>
      </c>
      <c r="D448" s="784">
        <v>4607091384253</v>
      </c>
      <c r="E448" s="784"/>
      <c r="F448" s="62">
        <v>0.4</v>
      </c>
      <c r="G448" s="37">
        <v>6</v>
      </c>
      <c r="H448" s="62">
        <v>2.4</v>
      </c>
      <c r="I448" s="62">
        <v>2.6840000000000002</v>
      </c>
      <c r="J448" s="37">
        <v>156</v>
      </c>
      <c r="K448" s="37" t="s">
        <v>89</v>
      </c>
      <c r="L448" s="37" t="s">
        <v>45</v>
      </c>
      <c r="M448" s="38" t="s">
        <v>82</v>
      </c>
      <c r="N448" s="38"/>
      <c r="O448" s="37">
        <v>40</v>
      </c>
      <c r="P448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8" s="786"/>
      <c r="R448" s="786"/>
      <c r="S448" s="786"/>
      <c r="T448" s="78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50" t="s">
        <v>740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741</v>
      </c>
      <c r="B449" s="63" t="s">
        <v>742</v>
      </c>
      <c r="C449" s="36">
        <v>4301051444</v>
      </c>
      <c r="D449" s="784">
        <v>4680115881969</v>
      </c>
      <c r="E449" s="784"/>
      <c r="F449" s="62">
        <v>0.4</v>
      </c>
      <c r="G449" s="37">
        <v>6</v>
      </c>
      <c r="H449" s="62">
        <v>2.4</v>
      </c>
      <c r="I449" s="62">
        <v>2.6</v>
      </c>
      <c r="J449" s="37">
        <v>156</v>
      </c>
      <c r="K449" s="37" t="s">
        <v>89</v>
      </c>
      <c r="L449" s="37" t="s">
        <v>45</v>
      </c>
      <c r="M449" s="38" t="s">
        <v>82</v>
      </c>
      <c r="N449" s="38"/>
      <c r="O449" s="37">
        <v>40</v>
      </c>
      <c r="P449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86"/>
      <c r="R449" s="786"/>
      <c r="S449" s="786"/>
      <c r="T449" s="78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52" t="s">
        <v>743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774"/>
      <c r="B450" s="774"/>
      <c r="C450" s="774"/>
      <c r="D450" s="774"/>
      <c r="E450" s="774"/>
      <c r="F450" s="774"/>
      <c r="G450" s="774"/>
      <c r="H450" s="774"/>
      <c r="I450" s="774"/>
      <c r="J450" s="774"/>
      <c r="K450" s="774"/>
      <c r="L450" s="774"/>
      <c r="M450" s="774"/>
      <c r="N450" s="774"/>
      <c r="O450" s="775"/>
      <c r="P450" s="771" t="s">
        <v>40</v>
      </c>
      <c r="Q450" s="772"/>
      <c r="R450" s="772"/>
      <c r="S450" s="772"/>
      <c r="T450" s="772"/>
      <c r="U450" s="772"/>
      <c r="V450" s="773"/>
      <c r="W450" s="42" t="s">
        <v>39</v>
      </c>
      <c r="X450" s="43">
        <f>IFERROR(X445/H445,"0")+IFERROR(X446/H446,"0")+IFERROR(X447/H447,"0")+IFERROR(X448/H448,"0")+IFERROR(X449/H449,"0")</f>
        <v>0</v>
      </c>
      <c r="Y450" s="43">
        <f>IFERROR(Y445/H445,"0")+IFERROR(Y446/H446,"0")+IFERROR(Y447/H447,"0")+IFERROR(Y448/H448,"0")+IFERROR(Y449/H449,"0")</f>
        <v>0</v>
      </c>
      <c r="Z450" s="43">
        <f>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774"/>
      <c r="B451" s="774"/>
      <c r="C451" s="774"/>
      <c r="D451" s="774"/>
      <c r="E451" s="774"/>
      <c r="F451" s="774"/>
      <c r="G451" s="774"/>
      <c r="H451" s="774"/>
      <c r="I451" s="774"/>
      <c r="J451" s="774"/>
      <c r="K451" s="774"/>
      <c r="L451" s="774"/>
      <c r="M451" s="774"/>
      <c r="N451" s="774"/>
      <c r="O451" s="775"/>
      <c r="P451" s="771" t="s">
        <v>40</v>
      </c>
      <c r="Q451" s="772"/>
      <c r="R451" s="772"/>
      <c r="S451" s="772"/>
      <c r="T451" s="772"/>
      <c r="U451" s="772"/>
      <c r="V451" s="773"/>
      <c r="W451" s="42" t="s">
        <v>0</v>
      </c>
      <c r="X451" s="43">
        <f>IFERROR(SUM(X445:X449),"0")</f>
        <v>0</v>
      </c>
      <c r="Y451" s="43">
        <f>IFERROR(SUM(Y445:Y449),"0")</f>
        <v>0</v>
      </c>
      <c r="Z451" s="42"/>
      <c r="AA451" s="67"/>
      <c r="AB451" s="67"/>
      <c r="AC451" s="67"/>
    </row>
    <row r="452" spans="1:68" ht="14.25" customHeight="1" x14ac:dyDescent="0.25">
      <c r="A452" s="783" t="s">
        <v>228</v>
      </c>
      <c r="B452" s="783"/>
      <c r="C452" s="783"/>
      <c r="D452" s="783"/>
      <c r="E452" s="783"/>
      <c r="F452" s="783"/>
      <c r="G452" s="783"/>
      <c r="H452" s="783"/>
      <c r="I452" s="783"/>
      <c r="J452" s="783"/>
      <c r="K452" s="783"/>
      <c r="L452" s="783"/>
      <c r="M452" s="783"/>
      <c r="N452" s="783"/>
      <c r="O452" s="783"/>
      <c r="P452" s="783"/>
      <c r="Q452" s="783"/>
      <c r="R452" s="783"/>
      <c r="S452" s="783"/>
      <c r="T452" s="783"/>
      <c r="U452" s="783"/>
      <c r="V452" s="783"/>
      <c r="W452" s="783"/>
      <c r="X452" s="783"/>
      <c r="Y452" s="783"/>
      <c r="Z452" s="783"/>
      <c r="AA452" s="66"/>
      <c r="AB452" s="66"/>
      <c r="AC452" s="80"/>
    </row>
    <row r="453" spans="1:68" ht="27" customHeight="1" x14ac:dyDescent="0.25">
      <c r="A453" s="63" t="s">
        <v>744</v>
      </c>
      <c r="B453" s="63" t="s">
        <v>745</v>
      </c>
      <c r="C453" s="36">
        <v>4301060441</v>
      </c>
      <c r="D453" s="784">
        <v>4607091389357</v>
      </c>
      <c r="E453" s="784"/>
      <c r="F453" s="62">
        <v>1.5</v>
      </c>
      <c r="G453" s="37">
        <v>6</v>
      </c>
      <c r="H453" s="62">
        <v>9</v>
      </c>
      <c r="I453" s="62">
        <v>9.48</v>
      </c>
      <c r="J453" s="37">
        <v>56</v>
      </c>
      <c r="K453" s="37" t="s">
        <v>133</v>
      </c>
      <c r="L453" s="37" t="s">
        <v>45</v>
      </c>
      <c r="M453" s="38" t="s">
        <v>88</v>
      </c>
      <c r="N453" s="38"/>
      <c r="O453" s="37">
        <v>40</v>
      </c>
      <c r="P453" s="901" t="s">
        <v>746</v>
      </c>
      <c r="Q453" s="786"/>
      <c r="R453" s="786"/>
      <c r="S453" s="786"/>
      <c r="T453" s="787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54" t="s">
        <v>747</v>
      </c>
      <c r="AG453" s="78"/>
      <c r="AJ453" s="84" t="s">
        <v>45</v>
      </c>
      <c r="AK453" s="84">
        <v>0</v>
      </c>
      <c r="BB453" s="55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774"/>
      <c r="B454" s="774"/>
      <c r="C454" s="774"/>
      <c r="D454" s="774"/>
      <c r="E454" s="774"/>
      <c r="F454" s="774"/>
      <c r="G454" s="774"/>
      <c r="H454" s="774"/>
      <c r="I454" s="774"/>
      <c r="J454" s="774"/>
      <c r="K454" s="774"/>
      <c r="L454" s="774"/>
      <c r="M454" s="774"/>
      <c r="N454" s="774"/>
      <c r="O454" s="775"/>
      <c r="P454" s="771" t="s">
        <v>40</v>
      </c>
      <c r="Q454" s="772"/>
      <c r="R454" s="772"/>
      <c r="S454" s="772"/>
      <c r="T454" s="772"/>
      <c r="U454" s="772"/>
      <c r="V454" s="773"/>
      <c r="W454" s="42" t="s">
        <v>39</v>
      </c>
      <c r="X454" s="43">
        <f>IFERROR(X453/H453,"0")</f>
        <v>0</v>
      </c>
      <c r="Y454" s="43">
        <f>IFERROR(Y453/H453,"0")</f>
        <v>0</v>
      </c>
      <c r="Z454" s="43">
        <f>IFERROR(IF(Z453="",0,Z453),"0")</f>
        <v>0</v>
      </c>
      <c r="AA454" s="67"/>
      <c r="AB454" s="67"/>
      <c r="AC454" s="67"/>
    </row>
    <row r="455" spans="1:68" x14ac:dyDescent="0.2">
      <c r="A455" s="774"/>
      <c r="B455" s="774"/>
      <c r="C455" s="774"/>
      <c r="D455" s="774"/>
      <c r="E455" s="774"/>
      <c r="F455" s="774"/>
      <c r="G455" s="774"/>
      <c r="H455" s="774"/>
      <c r="I455" s="774"/>
      <c r="J455" s="774"/>
      <c r="K455" s="774"/>
      <c r="L455" s="774"/>
      <c r="M455" s="774"/>
      <c r="N455" s="774"/>
      <c r="O455" s="775"/>
      <c r="P455" s="771" t="s">
        <v>40</v>
      </c>
      <c r="Q455" s="772"/>
      <c r="R455" s="772"/>
      <c r="S455" s="772"/>
      <c r="T455" s="772"/>
      <c r="U455" s="772"/>
      <c r="V455" s="773"/>
      <c r="W455" s="42" t="s">
        <v>0</v>
      </c>
      <c r="X455" s="43">
        <f>IFERROR(SUM(X453:X453),"0")</f>
        <v>0</v>
      </c>
      <c r="Y455" s="43">
        <f>IFERROR(SUM(Y453:Y453),"0")</f>
        <v>0</v>
      </c>
      <c r="Z455" s="42"/>
      <c r="AA455" s="67"/>
      <c r="AB455" s="67"/>
      <c r="AC455" s="67"/>
    </row>
    <row r="456" spans="1:68" ht="27.75" customHeight="1" x14ac:dyDescent="0.2">
      <c r="A456" s="816" t="s">
        <v>748</v>
      </c>
      <c r="B456" s="816"/>
      <c r="C456" s="816"/>
      <c r="D456" s="816"/>
      <c r="E456" s="816"/>
      <c r="F456" s="816"/>
      <c r="G456" s="816"/>
      <c r="H456" s="816"/>
      <c r="I456" s="816"/>
      <c r="J456" s="816"/>
      <c r="K456" s="816"/>
      <c r="L456" s="816"/>
      <c r="M456" s="816"/>
      <c r="N456" s="816"/>
      <c r="O456" s="816"/>
      <c r="P456" s="816"/>
      <c r="Q456" s="816"/>
      <c r="R456" s="816"/>
      <c r="S456" s="816"/>
      <c r="T456" s="816"/>
      <c r="U456" s="816"/>
      <c r="V456" s="816"/>
      <c r="W456" s="816"/>
      <c r="X456" s="816"/>
      <c r="Y456" s="816"/>
      <c r="Z456" s="816"/>
      <c r="AA456" s="54"/>
      <c r="AB456" s="54"/>
      <c r="AC456" s="54"/>
    </row>
    <row r="457" spans="1:68" ht="16.5" customHeight="1" x14ac:dyDescent="0.25">
      <c r="A457" s="794" t="s">
        <v>749</v>
      </c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794"/>
      <c r="P457" s="794"/>
      <c r="Q457" s="794"/>
      <c r="R457" s="794"/>
      <c r="S457" s="794"/>
      <c r="T457" s="794"/>
      <c r="U457" s="794"/>
      <c r="V457" s="794"/>
      <c r="W457" s="794"/>
      <c r="X457" s="794"/>
      <c r="Y457" s="794"/>
      <c r="Z457" s="794"/>
      <c r="AA457" s="65"/>
      <c r="AB457" s="65"/>
      <c r="AC457" s="79"/>
    </row>
    <row r="458" spans="1:68" ht="14.25" customHeight="1" x14ac:dyDescent="0.25">
      <c r="A458" s="783" t="s">
        <v>129</v>
      </c>
      <c r="B458" s="783"/>
      <c r="C458" s="783"/>
      <c r="D458" s="783"/>
      <c r="E458" s="783"/>
      <c r="F458" s="783"/>
      <c r="G458" s="783"/>
      <c r="H458" s="783"/>
      <c r="I458" s="783"/>
      <c r="J458" s="783"/>
      <c r="K458" s="783"/>
      <c r="L458" s="783"/>
      <c r="M458" s="783"/>
      <c r="N458" s="783"/>
      <c r="O458" s="783"/>
      <c r="P458" s="783"/>
      <c r="Q458" s="783"/>
      <c r="R458" s="783"/>
      <c r="S458" s="783"/>
      <c r="T458" s="783"/>
      <c r="U458" s="783"/>
      <c r="V458" s="783"/>
      <c r="W458" s="783"/>
      <c r="X458" s="783"/>
      <c r="Y458" s="783"/>
      <c r="Z458" s="783"/>
      <c r="AA458" s="66"/>
      <c r="AB458" s="66"/>
      <c r="AC458" s="80"/>
    </row>
    <row r="459" spans="1:68" ht="27" customHeight="1" x14ac:dyDescent="0.25">
      <c r="A459" s="63" t="s">
        <v>750</v>
      </c>
      <c r="B459" s="63" t="s">
        <v>751</v>
      </c>
      <c r="C459" s="36">
        <v>4301011428</v>
      </c>
      <c r="D459" s="784">
        <v>4607091389708</v>
      </c>
      <c r="E459" s="784"/>
      <c r="F459" s="62">
        <v>0.45</v>
      </c>
      <c r="G459" s="37">
        <v>6</v>
      </c>
      <c r="H459" s="62">
        <v>2.7</v>
      </c>
      <c r="I459" s="62">
        <v>2.9</v>
      </c>
      <c r="J459" s="37">
        <v>156</v>
      </c>
      <c r="K459" s="37" t="s">
        <v>89</v>
      </c>
      <c r="L459" s="37" t="s">
        <v>45</v>
      </c>
      <c r="M459" s="38" t="s">
        <v>136</v>
      </c>
      <c r="N459" s="38"/>
      <c r="O459" s="37">
        <v>50</v>
      </c>
      <c r="P459" s="8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59" s="786"/>
      <c r="R459" s="786"/>
      <c r="S459" s="786"/>
      <c r="T459" s="787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6" t="s">
        <v>752</v>
      </c>
      <c r="AG459" s="78"/>
      <c r="AJ459" s="84" t="s">
        <v>45</v>
      </c>
      <c r="AK459" s="84">
        <v>0</v>
      </c>
      <c r="BB459" s="55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74"/>
      <c r="B460" s="774"/>
      <c r="C460" s="774"/>
      <c r="D460" s="774"/>
      <c r="E460" s="774"/>
      <c r="F460" s="774"/>
      <c r="G460" s="774"/>
      <c r="H460" s="774"/>
      <c r="I460" s="774"/>
      <c r="J460" s="774"/>
      <c r="K460" s="774"/>
      <c r="L460" s="774"/>
      <c r="M460" s="774"/>
      <c r="N460" s="774"/>
      <c r="O460" s="775"/>
      <c r="P460" s="771" t="s">
        <v>40</v>
      </c>
      <c r="Q460" s="772"/>
      <c r="R460" s="772"/>
      <c r="S460" s="772"/>
      <c r="T460" s="772"/>
      <c r="U460" s="772"/>
      <c r="V460" s="773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74"/>
      <c r="B461" s="774"/>
      <c r="C461" s="774"/>
      <c r="D461" s="774"/>
      <c r="E461" s="774"/>
      <c r="F461" s="774"/>
      <c r="G461" s="774"/>
      <c r="H461" s="774"/>
      <c r="I461" s="774"/>
      <c r="J461" s="774"/>
      <c r="K461" s="774"/>
      <c r="L461" s="774"/>
      <c r="M461" s="774"/>
      <c r="N461" s="774"/>
      <c r="O461" s="775"/>
      <c r="P461" s="771" t="s">
        <v>40</v>
      </c>
      <c r="Q461" s="772"/>
      <c r="R461" s="772"/>
      <c r="S461" s="772"/>
      <c r="T461" s="772"/>
      <c r="U461" s="772"/>
      <c r="V461" s="773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14.25" customHeight="1" x14ac:dyDescent="0.25">
      <c r="A462" s="783" t="s">
        <v>78</v>
      </c>
      <c r="B462" s="783"/>
      <c r="C462" s="783"/>
      <c r="D462" s="783"/>
      <c r="E462" s="783"/>
      <c r="F462" s="783"/>
      <c r="G462" s="783"/>
      <c r="H462" s="783"/>
      <c r="I462" s="783"/>
      <c r="J462" s="783"/>
      <c r="K462" s="783"/>
      <c r="L462" s="783"/>
      <c r="M462" s="783"/>
      <c r="N462" s="783"/>
      <c r="O462" s="783"/>
      <c r="P462" s="783"/>
      <c r="Q462" s="783"/>
      <c r="R462" s="783"/>
      <c r="S462" s="783"/>
      <c r="T462" s="783"/>
      <c r="U462" s="783"/>
      <c r="V462" s="783"/>
      <c r="W462" s="783"/>
      <c r="X462" s="783"/>
      <c r="Y462" s="783"/>
      <c r="Z462" s="783"/>
      <c r="AA462" s="66"/>
      <c r="AB462" s="66"/>
      <c r="AC462" s="80"/>
    </row>
    <row r="463" spans="1:68" ht="27" customHeight="1" x14ac:dyDescent="0.25">
      <c r="A463" s="63" t="s">
        <v>753</v>
      </c>
      <c r="B463" s="63" t="s">
        <v>754</v>
      </c>
      <c r="C463" s="36">
        <v>4301031405</v>
      </c>
      <c r="D463" s="784">
        <v>4680115886100</v>
      </c>
      <c r="E463" s="784"/>
      <c r="F463" s="62">
        <v>0.9</v>
      </c>
      <c r="G463" s="37">
        <v>6</v>
      </c>
      <c r="H463" s="62">
        <v>5.4</v>
      </c>
      <c r="I463" s="62">
        <v>5.61</v>
      </c>
      <c r="J463" s="37">
        <v>132</v>
      </c>
      <c r="K463" s="37" t="s">
        <v>89</v>
      </c>
      <c r="L463" s="37" t="s">
        <v>45</v>
      </c>
      <c r="M463" s="38" t="s">
        <v>82</v>
      </c>
      <c r="N463" s="38"/>
      <c r="O463" s="37">
        <v>50</v>
      </c>
      <c r="P463" s="893" t="s">
        <v>755</v>
      </c>
      <c r="Q463" s="786"/>
      <c r="R463" s="786"/>
      <c r="S463" s="786"/>
      <c r="T463" s="78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ref="Y463:Y486" si="92">IFERROR(IF(X463="",0,CEILING((X463/$H463),1)*$H463),"")</f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58" t="s">
        <v>756</v>
      </c>
      <c r="AG463" s="78"/>
      <c r="AJ463" s="84" t="s">
        <v>45</v>
      </c>
      <c r="AK463" s="84">
        <v>0</v>
      </c>
      <c r="BB463" s="559" t="s">
        <v>66</v>
      </c>
      <c r="BM463" s="78">
        <f t="shared" ref="BM463:BM486" si="93">IFERROR(X463*I463/H463,"0")</f>
        <v>0</v>
      </c>
      <c r="BN463" s="78">
        <f t="shared" ref="BN463:BN486" si="94">IFERROR(Y463*I463/H463,"0")</f>
        <v>0</v>
      </c>
      <c r="BO463" s="78">
        <f t="shared" ref="BO463:BO486" si="95">IFERROR(1/J463*(X463/H463),"0")</f>
        <v>0</v>
      </c>
      <c r="BP463" s="78">
        <f t="shared" ref="BP463:BP486" si="96">IFERROR(1/J463*(Y463/H463),"0")</f>
        <v>0</v>
      </c>
    </row>
    <row r="464" spans="1:68" ht="27" customHeight="1" x14ac:dyDescent="0.25">
      <c r="A464" s="63" t="s">
        <v>753</v>
      </c>
      <c r="B464" s="63" t="s">
        <v>757</v>
      </c>
      <c r="C464" s="36">
        <v>4301031322</v>
      </c>
      <c r="D464" s="784">
        <v>4607091389753</v>
      </c>
      <c r="E464" s="784"/>
      <c r="F464" s="62">
        <v>0.7</v>
      </c>
      <c r="G464" s="37">
        <v>6</v>
      </c>
      <c r="H464" s="62">
        <v>4.2</v>
      </c>
      <c r="I464" s="62">
        <v>4.43</v>
      </c>
      <c r="J464" s="37">
        <v>156</v>
      </c>
      <c r="K464" s="37" t="s">
        <v>89</v>
      </c>
      <c r="L464" s="37" t="s">
        <v>45</v>
      </c>
      <c r="M464" s="38" t="s">
        <v>82</v>
      </c>
      <c r="N464" s="38"/>
      <c r="O464" s="37">
        <v>50</v>
      </c>
      <c r="P464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64" s="786"/>
      <c r="R464" s="786"/>
      <c r="S464" s="786"/>
      <c r="T464" s="7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92"/>
        <v>0</v>
      </c>
      <c r="Z464" s="41" t="str">
        <f>IFERROR(IF(Y464=0,"",ROUNDUP(Y464/H464,0)*0.00753),"")</f>
        <v/>
      </c>
      <c r="AA464" s="68" t="s">
        <v>45</v>
      </c>
      <c r="AB464" s="69" t="s">
        <v>45</v>
      </c>
      <c r="AC464" s="560" t="s">
        <v>756</v>
      </c>
      <c r="AG464" s="78"/>
      <c r="AJ464" s="84" t="s">
        <v>45</v>
      </c>
      <c r="AK464" s="84">
        <v>0</v>
      </c>
      <c r="BB464" s="561" t="s">
        <v>66</v>
      </c>
      <c r="BM464" s="78">
        <f t="shared" si="93"/>
        <v>0</v>
      </c>
      <c r="BN464" s="78">
        <f t="shared" si="94"/>
        <v>0</v>
      </c>
      <c r="BO464" s="78">
        <f t="shared" si="95"/>
        <v>0</v>
      </c>
      <c r="BP464" s="78">
        <f t="shared" si="96"/>
        <v>0</v>
      </c>
    </row>
    <row r="465" spans="1:68" ht="27" customHeight="1" x14ac:dyDescent="0.25">
      <c r="A465" s="63" t="s">
        <v>753</v>
      </c>
      <c r="B465" s="63" t="s">
        <v>758</v>
      </c>
      <c r="C465" s="36">
        <v>4301031355</v>
      </c>
      <c r="D465" s="784">
        <v>4607091389753</v>
      </c>
      <c r="E465" s="784"/>
      <c r="F465" s="62">
        <v>0.7</v>
      </c>
      <c r="G465" s="37">
        <v>6</v>
      </c>
      <c r="H465" s="62">
        <v>4.2</v>
      </c>
      <c r="I465" s="62">
        <v>4.43</v>
      </c>
      <c r="J465" s="37">
        <v>156</v>
      </c>
      <c r="K465" s="37" t="s">
        <v>89</v>
      </c>
      <c r="L465" s="37" t="s">
        <v>45</v>
      </c>
      <c r="M465" s="38" t="s">
        <v>82</v>
      </c>
      <c r="N465" s="38"/>
      <c r="O465" s="37">
        <v>50</v>
      </c>
      <c r="P465" s="89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65" s="786"/>
      <c r="R465" s="786"/>
      <c r="S465" s="786"/>
      <c r="T465" s="7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2"/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2" t="s">
        <v>756</v>
      </c>
      <c r="AG465" s="78"/>
      <c r="AJ465" s="84" t="s">
        <v>45</v>
      </c>
      <c r="AK465" s="84">
        <v>0</v>
      </c>
      <c r="BB465" s="563" t="s">
        <v>66</v>
      </c>
      <c r="BM465" s="78">
        <f t="shared" si="93"/>
        <v>0</v>
      </c>
      <c r="BN465" s="78">
        <f t="shared" si="94"/>
        <v>0</v>
      </c>
      <c r="BO465" s="78">
        <f t="shared" si="95"/>
        <v>0</v>
      </c>
      <c r="BP465" s="78">
        <f t="shared" si="96"/>
        <v>0</v>
      </c>
    </row>
    <row r="466" spans="1:68" ht="27" customHeight="1" x14ac:dyDescent="0.25">
      <c r="A466" s="63" t="s">
        <v>759</v>
      </c>
      <c r="B466" s="63" t="s">
        <v>760</v>
      </c>
      <c r="C466" s="36">
        <v>4301031406</v>
      </c>
      <c r="D466" s="784">
        <v>4680115886117</v>
      </c>
      <c r="E466" s="784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89</v>
      </c>
      <c r="L466" s="37" t="s">
        <v>45</v>
      </c>
      <c r="M466" s="38" t="s">
        <v>82</v>
      </c>
      <c r="N466" s="38"/>
      <c r="O466" s="37">
        <v>50</v>
      </c>
      <c r="P466" s="883" t="s">
        <v>761</v>
      </c>
      <c r="Q466" s="786"/>
      <c r="R466" s="786"/>
      <c r="S466" s="786"/>
      <c r="T466" s="7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2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64" t="s">
        <v>762</v>
      </c>
      <c r="AG466" s="78"/>
      <c r="AJ466" s="84" t="s">
        <v>45</v>
      </c>
      <c r="AK466" s="84">
        <v>0</v>
      </c>
      <c r="BB466" s="565" t="s">
        <v>66</v>
      </c>
      <c r="BM466" s="78">
        <f t="shared" si="93"/>
        <v>0</v>
      </c>
      <c r="BN466" s="78">
        <f t="shared" si="94"/>
        <v>0</v>
      </c>
      <c r="BO466" s="78">
        <f t="shared" si="95"/>
        <v>0</v>
      </c>
      <c r="BP466" s="78">
        <f t="shared" si="96"/>
        <v>0</v>
      </c>
    </row>
    <row r="467" spans="1:68" ht="27" customHeight="1" x14ac:dyDescent="0.25">
      <c r="A467" s="63" t="s">
        <v>759</v>
      </c>
      <c r="B467" s="63" t="s">
        <v>763</v>
      </c>
      <c r="C467" s="36">
        <v>4301031323</v>
      </c>
      <c r="D467" s="784">
        <v>4607091389760</v>
      </c>
      <c r="E467" s="784"/>
      <c r="F467" s="62">
        <v>0.7</v>
      </c>
      <c r="G467" s="37">
        <v>6</v>
      </c>
      <c r="H467" s="62">
        <v>4.2</v>
      </c>
      <c r="I467" s="62">
        <v>4.43</v>
      </c>
      <c r="J467" s="37">
        <v>156</v>
      </c>
      <c r="K467" s="37" t="s">
        <v>89</v>
      </c>
      <c r="L467" s="37" t="s">
        <v>45</v>
      </c>
      <c r="M467" s="38" t="s">
        <v>82</v>
      </c>
      <c r="N467" s="38"/>
      <c r="O467" s="37">
        <v>50</v>
      </c>
      <c r="P467" s="88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67" s="786"/>
      <c r="R467" s="786"/>
      <c r="S467" s="786"/>
      <c r="T467" s="78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2"/>
        <v>0</v>
      </c>
      <c r="Z467" s="41" t="str">
        <f>IFERROR(IF(Y467=0,"",ROUNDUP(Y467/H467,0)*0.00753),"")</f>
        <v/>
      </c>
      <c r="AA467" s="68" t="s">
        <v>45</v>
      </c>
      <c r="AB467" s="69" t="s">
        <v>45</v>
      </c>
      <c r="AC467" s="566" t="s">
        <v>762</v>
      </c>
      <c r="AG467" s="78"/>
      <c r="AJ467" s="84" t="s">
        <v>45</v>
      </c>
      <c r="AK467" s="84">
        <v>0</v>
      </c>
      <c r="BB467" s="567" t="s">
        <v>66</v>
      </c>
      <c r="BM467" s="78">
        <f t="shared" si="93"/>
        <v>0</v>
      </c>
      <c r="BN467" s="78">
        <f t="shared" si="94"/>
        <v>0</v>
      </c>
      <c r="BO467" s="78">
        <f t="shared" si="95"/>
        <v>0</v>
      </c>
      <c r="BP467" s="78">
        <f t="shared" si="96"/>
        <v>0</v>
      </c>
    </row>
    <row r="468" spans="1:68" ht="27" customHeight="1" x14ac:dyDescent="0.25">
      <c r="A468" s="63" t="s">
        <v>764</v>
      </c>
      <c r="B468" s="63" t="s">
        <v>765</v>
      </c>
      <c r="C468" s="36">
        <v>4301031325</v>
      </c>
      <c r="D468" s="784">
        <v>4607091389746</v>
      </c>
      <c r="E468" s="784"/>
      <c r="F468" s="62">
        <v>0.7</v>
      </c>
      <c r="G468" s="37">
        <v>6</v>
      </c>
      <c r="H468" s="62">
        <v>4.2</v>
      </c>
      <c r="I468" s="62">
        <v>4.43</v>
      </c>
      <c r="J468" s="37">
        <v>156</v>
      </c>
      <c r="K468" s="37" t="s">
        <v>89</v>
      </c>
      <c r="L468" s="37" t="s">
        <v>45</v>
      </c>
      <c r="M468" s="38" t="s">
        <v>82</v>
      </c>
      <c r="N468" s="38"/>
      <c r="O468" s="37">
        <v>50</v>
      </c>
      <c r="P468" s="88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68" s="786"/>
      <c r="R468" s="786"/>
      <c r="S468" s="786"/>
      <c r="T468" s="78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2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68" t="s">
        <v>766</v>
      </c>
      <c r="AG468" s="78"/>
      <c r="AJ468" s="84" t="s">
        <v>45</v>
      </c>
      <c r="AK468" s="84">
        <v>0</v>
      </c>
      <c r="BB468" s="569" t="s">
        <v>66</v>
      </c>
      <c r="BM468" s="78">
        <f t="shared" si="93"/>
        <v>0</v>
      </c>
      <c r="BN468" s="78">
        <f t="shared" si="94"/>
        <v>0</v>
      </c>
      <c r="BO468" s="78">
        <f t="shared" si="95"/>
        <v>0</v>
      </c>
      <c r="BP468" s="78">
        <f t="shared" si="96"/>
        <v>0</v>
      </c>
    </row>
    <row r="469" spans="1:68" ht="27" customHeight="1" x14ac:dyDescent="0.25">
      <c r="A469" s="63" t="s">
        <v>764</v>
      </c>
      <c r="B469" s="63" t="s">
        <v>767</v>
      </c>
      <c r="C469" s="36">
        <v>4301031356</v>
      </c>
      <c r="D469" s="784">
        <v>4607091389746</v>
      </c>
      <c r="E469" s="784"/>
      <c r="F469" s="62">
        <v>0.7</v>
      </c>
      <c r="G469" s="37">
        <v>6</v>
      </c>
      <c r="H469" s="62">
        <v>4.2</v>
      </c>
      <c r="I469" s="62">
        <v>4.43</v>
      </c>
      <c r="J469" s="37">
        <v>156</v>
      </c>
      <c r="K469" s="37" t="s">
        <v>89</v>
      </c>
      <c r="L469" s="37" t="s">
        <v>45</v>
      </c>
      <c r="M469" s="38" t="s">
        <v>82</v>
      </c>
      <c r="N469" s="38"/>
      <c r="O469" s="37">
        <v>50</v>
      </c>
      <c r="P469" s="88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69" s="786"/>
      <c r="R469" s="786"/>
      <c r="S469" s="786"/>
      <c r="T469" s="78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2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0" t="s">
        <v>766</v>
      </c>
      <c r="AG469" s="78"/>
      <c r="AJ469" s="84" t="s">
        <v>45</v>
      </c>
      <c r="AK469" s="84">
        <v>0</v>
      </c>
      <c r="BB469" s="571" t="s">
        <v>66</v>
      </c>
      <c r="BM469" s="78">
        <f t="shared" si="93"/>
        <v>0</v>
      </c>
      <c r="BN469" s="78">
        <f t="shared" si="94"/>
        <v>0</v>
      </c>
      <c r="BO469" s="78">
        <f t="shared" si="95"/>
        <v>0</v>
      </c>
      <c r="BP469" s="78">
        <f t="shared" si="96"/>
        <v>0</v>
      </c>
    </row>
    <row r="470" spans="1:68" ht="27" customHeight="1" x14ac:dyDescent="0.25">
      <c r="A470" s="63" t="s">
        <v>768</v>
      </c>
      <c r="B470" s="63" t="s">
        <v>769</v>
      </c>
      <c r="C470" s="36">
        <v>4301031335</v>
      </c>
      <c r="D470" s="784">
        <v>4680115883147</v>
      </c>
      <c r="E470" s="784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83</v>
      </c>
      <c r="L470" s="37" t="s">
        <v>45</v>
      </c>
      <c r="M470" s="38" t="s">
        <v>82</v>
      </c>
      <c r="N470" s="38"/>
      <c r="O470" s="37">
        <v>50</v>
      </c>
      <c r="P470" s="8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0" s="786"/>
      <c r="R470" s="786"/>
      <c r="S470" s="786"/>
      <c r="T470" s="78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2"/>
        <v>0</v>
      </c>
      <c r="Z470" s="41" t="str">
        <f t="shared" ref="Z470:Z486" si="97">IFERROR(IF(Y470=0,"",ROUNDUP(Y470/H470,0)*0.00502),"")</f>
        <v/>
      </c>
      <c r="AA470" s="68" t="s">
        <v>45</v>
      </c>
      <c r="AB470" s="69" t="s">
        <v>45</v>
      </c>
      <c r="AC470" s="572" t="s">
        <v>756</v>
      </c>
      <c r="AG470" s="78"/>
      <c r="AJ470" s="84" t="s">
        <v>45</v>
      </c>
      <c r="AK470" s="84">
        <v>0</v>
      </c>
      <c r="BB470" s="573" t="s">
        <v>66</v>
      </c>
      <c r="BM470" s="78">
        <f t="shared" si="93"/>
        <v>0</v>
      </c>
      <c r="BN470" s="78">
        <f t="shared" si="94"/>
        <v>0</v>
      </c>
      <c r="BO470" s="78">
        <f t="shared" si="95"/>
        <v>0</v>
      </c>
      <c r="BP470" s="78">
        <f t="shared" si="96"/>
        <v>0</v>
      </c>
    </row>
    <row r="471" spans="1:68" ht="27" customHeight="1" x14ac:dyDescent="0.25">
      <c r="A471" s="63" t="s">
        <v>768</v>
      </c>
      <c r="B471" s="63" t="s">
        <v>770</v>
      </c>
      <c r="C471" s="36">
        <v>4301031366</v>
      </c>
      <c r="D471" s="784">
        <v>4680115883147</v>
      </c>
      <c r="E471" s="784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83</v>
      </c>
      <c r="L471" s="37" t="s">
        <v>45</v>
      </c>
      <c r="M471" s="38" t="s">
        <v>82</v>
      </c>
      <c r="N471" s="38"/>
      <c r="O471" s="37">
        <v>50</v>
      </c>
      <c r="P471" s="888" t="s">
        <v>771</v>
      </c>
      <c r="Q471" s="786"/>
      <c r="R471" s="786"/>
      <c r="S471" s="786"/>
      <c r="T471" s="78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2"/>
        <v>0</v>
      </c>
      <c r="Z471" s="41" t="str">
        <f t="shared" si="97"/>
        <v/>
      </c>
      <c r="AA471" s="68" t="s">
        <v>45</v>
      </c>
      <c r="AB471" s="69" t="s">
        <v>45</v>
      </c>
      <c r="AC471" s="574" t="s">
        <v>756</v>
      </c>
      <c r="AG471" s="78"/>
      <c r="AJ471" s="84" t="s">
        <v>45</v>
      </c>
      <c r="AK471" s="84">
        <v>0</v>
      </c>
      <c r="BB471" s="575" t="s">
        <v>66</v>
      </c>
      <c r="BM471" s="78">
        <f t="shared" si="93"/>
        <v>0</v>
      </c>
      <c r="BN471" s="78">
        <f t="shared" si="94"/>
        <v>0</v>
      </c>
      <c r="BO471" s="78">
        <f t="shared" si="95"/>
        <v>0</v>
      </c>
      <c r="BP471" s="78">
        <f t="shared" si="96"/>
        <v>0</v>
      </c>
    </row>
    <row r="472" spans="1:68" ht="27" customHeight="1" x14ac:dyDescent="0.25">
      <c r="A472" s="63" t="s">
        <v>772</v>
      </c>
      <c r="B472" s="63" t="s">
        <v>773</v>
      </c>
      <c r="C472" s="36">
        <v>4301031330</v>
      </c>
      <c r="D472" s="784">
        <v>4607091384338</v>
      </c>
      <c r="E472" s="784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83</v>
      </c>
      <c r="L472" s="37" t="s">
        <v>45</v>
      </c>
      <c r="M472" s="38" t="s">
        <v>82</v>
      </c>
      <c r="N472" s="38"/>
      <c r="O472" s="37">
        <v>50</v>
      </c>
      <c r="P472" s="8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72" s="786"/>
      <c r="R472" s="786"/>
      <c r="S472" s="786"/>
      <c r="T472" s="78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2"/>
        <v>0</v>
      </c>
      <c r="Z472" s="41" t="str">
        <f t="shared" si="97"/>
        <v/>
      </c>
      <c r="AA472" s="68" t="s">
        <v>45</v>
      </c>
      <c r="AB472" s="69" t="s">
        <v>45</v>
      </c>
      <c r="AC472" s="576" t="s">
        <v>756</v>
      </c>
      <c r="AG472" s="78"/>
      <c r="AJ472" s="84" t="s">
        <v>45</v>
      </c>
      <c r="AK472" s="84">
        <v>0</v>
      </c>
      <c r="BB472" s="577" t="s">
        <v>66</v>
      </c>
      <c r="BM472" s="78">
        <f t="shared" si="93"/>
        <v>0</v>
      </c>
      <c r="BN472" s="78">
        <f t="shared" si="94"/>
        <v>0</v>
      </c>
      <c r="BO472" s="78">
        <f t="shared" si="95"/>
        <v>0</v>
      </c>
      <c r="BP472" s="78">
        <f t="shared" si="96"/>
        <v>0</v>
      </c>
    </row>
    <row r="473" spans="1:68" ht="27" customHeight="1" x14ac:dyDescent="0.25">
      <c r="A473" s="63" t="s">
        <v>772</v>
      </c>
      <c r="B473" s="63" t="s">
        <v>774</v>
      </c>
      <c r="C473" s="36">
        <v>4301031362</v>
      </c>
      <c r="D473" s="784">
        <v>4607091384338</v>
      </c>
      <c r="E473" s="784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83</v>
      </c>
      <c r="L473" s="37" t="s">
        <v>45</v>
      </c>
      <c r="M473" s="38" t="s">
        <v>82</v>
      </c>
      <c r="N473" s="38"/>
      <c r="O473" s="37">
        <v>50</v>
      </c>
      <c r="P473" s="8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3" s="786"/>
      <c r="R473" s="786"/>
      <c r="S473" s="786"/>
      <c r="T473" s="787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2"/>
        <v>0</v>
      </c>
      <c r="Z473" s="41" t="str">
        <f t="shared" si="97"/>
        <v/>
      </c>
      <c r="AA473" s="68" t="s">
        <v>45</v>
      </c>
      <c r="AB473" s="69" t="s">
        <v>45</v>
      </c>
      <c r="AC473" s="578" t="s">
        <v>756</v>
      </c>
      <c r="AG473" s="78"/>
      <c r="AJ473" s="84" t="s">
        <v>45</v>
      </c>
      <c r="AK473" s="84">
        <v>0</v>
      </c>
      <c r="BB473" s="579" t="s">
        <v>66</v>
      </c>
      <c r="BM473" s="78">
        <f t="shared" si="93"/>
        <v>0</v>
      </c>
      <c r="BN473" s="78">
        <f t="shared" si="94"/>
        <v>0</v>
      </c>
      <c r="BO473" s="78">
        <f t="shared" si="95"/>
        <v>0</v>
      </c>
      <c r="BP473" s="78">
        <f t="shared" si="96"/>
        <v>0</v>
      </c>
    </row>
    <row r="474" spans="1:68" ht="37.5" customHeight="1" x14ac:dyDescent="0.25">
      <c r="A474" s="63" t="s">
        <v>775</v>
      </c>
      <c r="B474" s="63" t="s">
        <v>776</v>
      </c>
      <c r="C474" s="36">
        <v>4301031254</v>
      </c>
      <c r="D474" s="784">
        <v>4680115883154</v>
      </c>
      <c r="E474" s="784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83</v>
      </c>
      <c r="L474" s="37" t="s">
        <v>45</v>
      </c>
      <c r="M474" s="38" t="s">
        <v>82</v>
      </c>
      <c r="N474" s="38"/>
      <c r="O474" s="37">
        <v>45</v>
      </c>
      <c r="P474" s="8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4" s="786"/>
      <c r="R474" s="786"/>
      <c r="S474" s="786"/>
      <c r="T474" s="787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2"/>
        <v>0</v>
      </c>
      <c r="Z474" s="41" t="str">
        <f t="shared" si="97"/>
        <v/>
      </c>
      <c r="AA474" s="68" t="s">
        <v>45</v>
      </c>
      <c r="AB474" s="69" t="s">
        <v>45</v>
      </c>
      <c r="AC474" s="580" t="s">
        <v>777</v>
      </c>
      <c r="AG474" s="78"/>
      <c r="AJ474" s="84" t="s">
        <v>45</v>
      </c>
      <c r="AK474" s="84">
        <v>0</v>
      </c>
      <c r="BB474" s="581" t="s">
        <v>66</v>
      </c>
      <c r="BM474" s="78">
        <f t="shared" si="93"/>
        <v>0</v>
      </c>
      <c r="BN474" s="78">
        <f t="shared" si="94"/>
        <v>0</v>
      </c>
      <c r="BO474" s="78">
        <f t="shared" si="95"/>
        <v>0</v>
      </c>
      <c r="BP474" s="78">
        <f t="shared" si="96"/>
        <v>0</v>
      </c>
    </row>
    <row r="475" spans="1:68" ht="37.5" customHeight="1" x14ac:dyDescent="0.25">
      <c r="A475" s="63" t="s">
        <v>775</v>
      </c>
      <c r="B475" s="63" t="s">
        <v>778</v>
      </c>
      <c r="C475" s="36">
        <v>4301031336</v>
      </c>
      <c r="D475" s="784">
        <v>4680115883154</v>
      </c>
      <c r="E475" s="784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83</v>
      </c>
      <c r="L475" s="37" t="s">
        <v>45</v>
      </c>
      <c r="M475" s="38" t="s">
        <v>82</v>
      </c>
      <c r="N475" s="38"/>
      <c r="O475" s="37">
        <v>50</v>
      </c>
      <c r="P475" s="87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5" s="786"/>
      <c r="R475" s="786"/>
      <c r="S475" s="786"/>
      <c r="T475" s="787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2"/>
        <v>0</v>
      </c>
      <c r="Z475" s="41" t="str">
        <f t="shared" si="97"/>
        <v/>
      </c>
      <c r="AA475" s="68" t="s">
        <v>45</v>
      </c>
      <c r="AB475" s="69" t="s">
        <v>45</v>
      </c>
      <c r="AC475" s="582" t="s">
        <v>779</v>
      </c>
      <c r="AG475" s="78"/>
      <c r="AJ475" s="84" t="s">
        <v>45</v>
      </c>
      <c r="AK475" s="84">
        <v>0</v>
      </c>
      <c r="BB475" s="583" t="s">
        <v>66</v>
      </c>
      <c r="BM475" s="78">
        <f t="shared" si="93"/>
        <v>0</v>
      </c>
      <c r="BN475" s="78">
        <f t="shared" si="94"/>
        <v>0</v>
      </c>
      <c r="BO475" s="78">
        <f t="shared" si="95"/>
        <v>0</v>
      </c>
      <c r="BP475" s="78">
        <f t="shared" si="96"/>
        <v>0</v>
      </c>
    </row>
    <row r="476" spans="1:68" ht="37.5" customHeight="1" x14ac:dyDescent="0.25">
      <c r="A476" s="63" t="s">
        <v>775</v>
      </c>
      <c r="B476" s="63" t="s">
        <v>780</v>
      </c>
      <c r="C476" s="36">
        <v>4301031374</v>
      </c>
      <c r="D476" s="784">
        <v>4680115883154</v>
      </c>
      <c r="E476" s="784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83</v>
      </c>
      <c r="L476" s="37" t="s">
        <v>45</v>
      </c>
      <c r="M476" s="38" t="s">
        <v>82</v>
      </c>
      <c r="N476" s="38"/>
      <c r="O476" s="37">
        <v>50</v>
      </c>
      <c r="P476" s="875" t="s">
        <v>781</v>
      </c>
      <c r="Q476" s="786"/>
      <c r="R476" s="786"/>
      <c r="S476" s="786"/>
      <c r="T476" s="787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2"/>
        <v>0</v>
      </c>
      <c r="Z476" s="41" t="str">
        <f t="shared" si="97"/>
        <v/>
      </c>
      <c r="AA476" s="68" t="s">
        <v>45</v>
      </c>
      <c r="AB476" s="69" t="s">
        <v>45</v>
      </c>
      <c r="AC476" s="584" t="s">
        <v>779</v>
      </c>
      <c r="AG476" s="78"/>
      <c r="AJ476" s="84" t="s">
        <v>45</v>
      </c>
      <c r="AK476" s="84">
        <v>0</v>
      </c>
      <c r="BB476" s="585" t="s">
        <v>66</v>
      </c>
      <c r="BM476" s="78">
        <f t="shared" si="93"/>
        <v>0</v>
      </c>
      <c r="BN476" s="78">
        <f t="shared" si="94"/>
        <v>0</v>
      </c>
      <c r="BO476" s="78">
        <f t="shared" si="95"/>
        <v>0</v>
      </c>
      <c r="BP476" s="78">
        <f t="shared" si="96"/>
        <v>0</v>
      </c>
    </row>
    <row r="477" spans="1:68" ht="37.5" customHeight="1" x14ac:dyDescent="0.25">
      <c r="A477" s="63" t="s">
        <v>782</v>
      </c>
      <c r="B477" s="63" t="s">
        <v>783</v>
      </c>
      <c r="C477" s="36">
        <v>4301031331</v>
      </c>
      <c r="D477" s="784">
        <v>4607091389524</v>
      </c>
      <c r="E477" s="784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83</v>
      </c>
      <c r="L477" s="37" t="s">
        <v>45</v>
      </c>
      <c r="M477" s="38" t="s">
        <v>82</v>
      </c>
      <c r="N477" s="38"/>
      <c r="O477" s="37">
        <v>50</v>
      </c>
      <c r="P477" s="87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7" s="786"/>
      <c r="R477" s="786"/>
      <c r="S477" s="786"/>
      <c r="T477" s="787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2"/>
        <v>0</v>
      </c>
      <c r="Z477" s="41" t="str">
        <f t="shared" si="97"/>
        <v/>
      </c>
      <c r="AA477" s="68" t="s">
        <v>45</v>
      </c>
      <c r="AB477" s="69" t="s">
        <v>45</v>
      </c>
      <c r="AC477" s="586" t="s">
        <v>779</v>
      </c>
      <c r="AG477" s="78"/>
      <c r="AJ477" s="84" t="s">
        <v>45</v>
      </c>
      <c r="AK477" s="84">
        <v>0</v>
      </c>
      <c r="BB477" s="587" t="s">
        <v>66</v>
      </c>
      <c r="BM477" s="78">
        <f t="shared" si="93"/>
        <v>0</v>
      </c>
      <c r="BN477" s="78">
        <f t="shared" si="94"/>
        <v>0</v>
      </c>
      <c r="BO477" s="78">
        <f t="shared" si="95"/>
        <v>0</v>
      </c>
      <c r="BP477" s="78">
        <f t="shared" si="96"/>
        <v>0</v>
      </c>
    </row>
    <row r="478" spans="1:68" ht="37.5" customHeight="1" x14ac:dyDescent="0.25">
      <c r="A478" s="63" t="s">
        <v>782</v>
      </c>
      <c r="B478" s="63" t="s">
        <v>784</v>
      </c>
      <c r="C478" s="36">
        <v>4301031361</v>
      </c>
      <c r="D478" s="784">
        <v>4607091389524</v>
      </c>
      <c r="E478" s="784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83</v>
      </c>
      <c r="L478" s="37" t="s">
        <v>45</v>
      </c>
      <c r="M478" s="38" t="s">
        <v>82</v>
      </c>
      <c r="N478" s="38"/>
      <c r="O478" s="37">
        <v>50</v>
      </c>
      <c r="P478" s="87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8" s="786"/>
      <c r="R478" s="786"/>
      <c r="S478" s="786"/>
      <c r="T478" s="787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2"/>
        <v>0</v>
      </c>
      <c r="Z478" s="41" t="str">
        <f t="shared" si="97"/>
        <v/>
      </c>
      <c r="AA478" s="68" t="s">
        <v>45</v>
      </c>
      <c r="AB478" s="69" t="s">
        <v>45</v>
      </c>
      <c r="AC478" s="588" t="s">
        <v>779</v>
      </c>
      <c r="AG478" s="78"/>
      <c r="AJ478" s="84" t="s">
        <v>45</v>
      </c>
      <c r="AK478" s="84">
        <v>0</v>
      </c>
      <c r="BB478" s="589" t="s">
        <v>66</v>
      </c>
      <c r="BM478" s="78">
        <f t="shared" si="93"/>
        <v>0</v>
      </c>
      <c r="BN478" s="78">
        <f t="shared" si="94"/>
        <v>0</v>
      </c>
      <c r="BO478" s="78">
        <f t="shared" si="95"/>
        <v>0</v>
      </c>
      <c r="BP478" s="78">
        <f t="shared" si="96"/>
        <v>0</v>
      </c>
    </row>
    <row r="479" spans="1:68" ht="27" customHeight="1" x14ac:dyDescent="0.25">
      <c r="A479" s="63" t="s">
        <v>785</v>
      </c>
      <c r="B479" s="63" t="s">
        <v>786</v>
      </c>
      <c r="C479" s="36">
        <v>4301031337</v>
      </c>
      <c r="D479" s="784">
        <v>4680115883161</v>
      </c>
      <c r="E479" s="784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83</v>
      </c>
      <c r="L479" s="37" t="s">
        <v>45</v>
      </c>
      <c r="M479" s="38" t="s">
        <v>82</v>
      </c>
      <c r="N479" s="38"/>
      <c r="O479" s="37">
        <v>50</v>
      </c>
      <c r="P479" s="8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9" s="786"/>
      <c r="R479" s="786"/>
      <c r="S479" s="786"/>
      <c r="T479" s="78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2"/>
        <v>0</v>
      </c>
      <c r="Z479" s="41" t="str">
        <f t="shared" si="97"/>
        <v/>
      </c>
      <c r="AA479" s="68" t="s">
        <v>45</v>
      </c>
      <c r="AB479" s="69" t="s">
        <v>45</v>
      </c>
      <c r="AC479" s="590" t="s">
        <v>787</v>
      </c>
      <c r="AG479" s="78"/>
      <c r="AJ479" s="84" t="s">
        <v>45</v>
      </c>
      <c r="AK479" s="84">
        <v>0</v>
      </c>
      <c r="BB479" s="591" t="s">
        <v>66</v>
      </c>
      <c r="BM479" s="78">
        <f t="shared" si="93"/>
        <v>0</v>
      </c>
      <c r="BN479" s="78">
        <f t="shared" si="94"/>
        <v>0</v>
      </c>
      <c r="BO479" s="78">
        <f t="shared" si="95"/>
        <v>0</v>
      </c>
      <c r="BP479" s="78">
        <f t="shared" si="96"/>
        <v>0</v>
      </c>
    </row>
    <row r="480" spans="1:68" ht="27" customHeight="1" x14ac:dyDescent="0.25">
      <c r="A480" s="63" t="s">
        <v>785</v>
      </c>
      <c r="B480" s="63" t="s">
        <v>788</v>
      </c>
      <c r="C480" s="36">
        <v>4301031364</v>
      </c>
      <c r="D480" s="784">
        <v>4680115883161</v>
      </c>
      <c r="E480" s="784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83</v>
      </c>
      <c r="L480" s="37" t="s">
        <v>45</v>
      </c>
      <c r="M480" s="38" t="s">
        <v>82</v>
      </c>
      <c r="N480" s="38"/>
      <c r="O480" s="37">
        <v>50</v>
      </c>
      <c r="P480" s="879" t="s">
        <v>789</v>
      </c>
      <c r="Q480" s="786"/>
      <c r="R480" s="786"/>
      <c r="S480" s="786"/>
      <c r="T480" s="78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2"/>
        <v>0</v>
      </c>
      <c r="Z480" s="41" t="str">
        <f t="shared" si="97"/>
        <v/>
      </c>
      <c r="AA480" s="68" t="s">
        <v>45</v>
      </c>
      <c r="AB480" s="69" t="s">
        <v>45</v>
      </c>
      <c r="AC480" s="592" t="s">
        <v>787</v>
      </c>
      <c r="AG480" s="78"/>
      <c r="AJ480" s="84" t="s">
        <v>45</v>
      </c>
      <c r="AK480" s="84">
        <v>0</v>
      </c>
      <c r="BB480" s="593" t="s">
        <v>66</v>
      </c>
      <c r="BM480" s="78">
        <f t="shared" si="93"/>
        <v>0</v>
      </c>
      <c r="BN480" s="78">
        <f t="shared" si="94"/>
        <v>0</v>
      </c>
      <c r="BO480" s="78">
        <f t="shared" si="95"/>
        <v>0</v>
      </c>
      <c r="BP480" s="78">
        <f t="shared" si="96"/>
        <v>0</v>
      </c>
    </row>
    <row r="481" spans="1:68" ht="27" customHeight="1" x14ac:dyDescent="0.25">
      <c r="A481" s="63" t="s">
        <v>790</v>
      </c>
      <c r="B481" s="63" t="s">
        <v>791</v>
      </c>
      <c r="C481" s="36">
        <v>4301031333</v>
      </c>
      <c r="D481" s="784">
        <v>4607091389531</v>
      </c>
      <c r="E481" s="784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88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1" s="786"/>
      <c r="R481" s="786"/>
      <c r="S481" s="786"/>
      <c r="T481" s="787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2"/>
        <v>0</v>
      </c>
      <c r="Z481" s="41" t="str">
        <f t="shared" si="97"/>
        <v/>
      </c>
      <c r="AA481" s="68" t="s">
        <v>45</v>
      </c>
      <c r="AB481" s="69" t="s">
        <v>45</v>
      </c>
      <c r="AC481" s="594" t="s">
        <v>792</v>
      </c>
      <c r="AG481" s="78"/>
      <c r="AJ481" s="84" t="s">
        <v>45</v>
      </c>
      <c r="AK481" s="84">
        <v>0</v>
      </c>
      <c r="BB481" s="595" t="s">
        <v>66</v>
      </c>
      <c r="BM481" s="78">
        <f t="shared" si="93"/>
        <v>0</v>
      </c>
      <c r="BN481" s="78">
        <f t="shared" si="94"/>
        <v>0</v>
      </c>
      <c r="BO481" s="78">
        <f t="shared" si="95"/>
        <v>0</v>
      </c>
      <c r="BP481" s="78">
        <f t="shared" si="96"/>
        <v>0</v>
      </c>
    </row>
    <row r="482" spans="1:68" ht="27" customHeight="1" x14ac:dyDescent="0.25">
      <c r="A482" s="63" t="s">
        <v>790</v>
      </c>
      <c r="B482" s="63" t="s">
        <v>793</v>
      </c>
      <c r="C482" s="36">
        <v>4301031358</v>
      </c>
      <c r="D482" s="784">
        <v>4607091389531</v>
      </c>
      <c r="E482" s="784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2" s="786"/>
      <c r="R482" s="786"/>
      <c r="S482" s="786"/>
      <c r="T482" s="787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2"/>
        <v>0</v>
      </c>
      <c r="Z482" s="41" t="str">
        <f t="shared" si="97"/>
        <v/>
      </c>
      <c r="AA482" s="68" t="s">
        <v>45</v>
      </c>
      <c r="AB482" s="69" t="s">
        <v>45</v>
      </c>
      <c r="AC482" s="596" t="s">
        <v>792</v>
      </c>
      <c r="AG482" s="78"/>
      <c r="AJ482" s="84" t="s">
        <v>45</v>
      </c>
      <c r="AK482" s="84">
        <v>0</v>
      </c>
      <c r="BB482" s="597" t="s">
        <v>66</v>
      </c>
      <c r="BM482" s="78">
        <f t="shared" si="93"/>
        <v>0</v>
      </c>
      <c r="BN482" s="78">
        <f t="shared" si="94"/>
        <v>0</v>
      </c>
      <c r="BO482" s="78">
        <f t="shared" si="95"/>
        <v>0</v>
      </c>
      <c r="BP482" s="78">
        <f t="shared" si="96"/>
        <v>0</v>
      </c>
    </row>
    <row r="483" spans="1:68" ht="37.5" customHeight="1" x14ac:dyDescent="0.25">
      <c r="A483" s="63" t="s">
        <v>794</v>
      </c>
      <c r="B483" s="63" t="s">
        <v>795</v>
      </c>
      <c r="C483" s="36">
        <v>4301031360</v>
      </c>
      <c r="D483" s="784">
        <v>4607091384345</v>
      </c>
      <c r="E483" s="784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3" s="786"/>
      <c r="R483" s="786"/>
      <c r="S483" s="786"/>
      <c r="T483" s="787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2"/>
        <v>0</v>
      </c>
      <c r="Z483" s="41" t="str">
        <f t="shared" si="97"/>
        <v/>
      </c>
      <c r="AA483" s="68" t="s">
        <v>45</v>
      </c>
      <c r="AB483" s="69" t="s">
        <v>45</v>
      </c>
      <c r="AC483" s="598" t="s">
        <v>787</v>
      </c>
      <c r="AG483" s="78"/>
      <c r="AJ483" s="84" t="s">
        <v>45</v>
      </c>
      <c r="AK483" s="84">
        <v>0</v>
      </c>
      <c r="BB483" s="599" t="s">
        <v>66</v>
      </c>
      <c r="BM483" s="78">
        <f t="shared" si="93"/>
        <v>0</v>
      </c>
      <c r="BN483" s="78">
        <f t="shared" si="94"/>
        <v>0</v>
      </c>
      <c r="BO483" s="78">
        <f t="shared" si="95"/>
        <v>0</v>
      </c>
      <c r="BP483" s="78">
        <f t="shared" si="96"/>
        <v>0</v>
      </c>
    </row>
    <row r="484" spans="1:68" ht="27" customHeight="1" x14ac:dyDescent="0.25">
      <c r="A484" s="63" t="s">
        <v>796</v>
      </c>
      <c r="B484" s="63" t="s">
        <v>797</v>
      </c>
      <c r="C484" s="36">
        <v>4301031255</v>
      </c>
      <c r="D484" s="784">
        <v>4680115883185</v>
      </c>
      <c r="E484" s="784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45</v>
      </c>
      <c r="P484" s="8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4" s="786"/>
      <c r="R484" s="786"/>
      <c r="S484" s="786"/>
      <c r="T484" s="787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2"/>
        <v>0</v>
      </c>
      <c r="Z484" s="41" t="str">
        <f t="shared" si="97"/>
        <v/>
      </c>
      <c r="AA484" s="68" t="s">
        <v>45</v>
      </c>
      <c r="AB484" s="69" t="s">
        <v>45</v>
      </c>
      <c r="AC484" s="600" t="s">
        <v>798</v>
      </c>
      <c r="AG484" s="78"/>
      <c r="AJ484" s="84" t="s">
        <v>45</v>
      </c>
      <c r="AK484" s="84">
        <v>0</v>
      </c>
      <c r="BB484" s="601" t="s">
        <v>66</v>
      </c>
      <c r="BM484" s="78">
        <f t="shared" si="93"/>
        <v>0</v>
      </c>
      <c r="BN484" s="78">
        <f t="shared" si="94"/>
        <v>0</v>
      </c>
      <c r="BO484" s="78">
        <f t="shared" si="95"/>
        <v>0</v>
      </c>
      <c r="BP484" s="78">
        <f t="shared" si="96"/>
        <v>0</v>
      </c>
    </row>
    <row r="485" spans="1:68" ht="27" customHeight="1" x14ac:dyDescent="0.25">
      <c r="A485" s="63" t="s">
        <v>796</v>
      </c>
      <c r="B485" s="63" t="s">
        <v>799</v>
      </c>
      <c r="C485" s="36">
        <v>4301031338</v>
      </c>
      <c r="D485" s="784">
        <v>4680115883185</v>
      </c>
      <c r="E485" s="784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8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5" s="786"/>
      <c r="R485" s="786"/>
      <c r="S485" s="786"/>
      <c r="T485" s="787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2"/>
        <v>0</v>
      </c>
      <c r="Z485" s="41" t="str">
        <f t="shared" si="97"/>
        <v/>
      </c>
      <c r="AA485" s="68" t="s">
        <v>45</v>
      </c>
      <c r="AB485" s="69" t="s">
        <v>45</v>
      </c>
      <c r="AC485" s="602" t="s">
        <v>762</v>
      </c>
      <c r="AG485" s="78"/>
      <c r="AJ485" s="84" t="s">
        <v>45</v>
      </c>
      <c r="AK485" s="84">
        <v>0</v>
      </c>
      <c r="BB485" s="603" t="s">
        <v>66</v>
      </c>
      <c r="BM485" s="78">
        <f t="shared" si="93"/>
        <v>0</v>
      </c>
      <c r="BN485" s="78">
        <f t="shared" si="94"/>
        <v>0</v>
      </c>
      <c r="BO485" s="78">
        <f t="shared" si="95"/>
        <v>0</v>
      </c>
      <c r="BP485" s="78">
        <f t="shared" si="96"/>
        <v>0</v>
      </c>
    </row>
    <row r="486" spans="1:68" ht="27" customHeight="1" x14ac:dyDescent="0.25">
      <c r="A486" s="63" t="s">
        <v>796</v>
      </c>
      <c r="B486" s="63" t="s">
        <v>800</v>
      </c>
      <c r="C486" s="36">
        <v>4301031368</v>
      </c>
      <c r="D486" s="784">
        <v>4680115883185</v>
      </c>
      <c r="E486" s="784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871" t="s">
        <v>801</v>
      </c>
      <c r="Q486" s="786"/>
      <c r="R486" s="786"/>
      <c r="S486" s="786"/>
      <c r="T486" s="787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2"/>
        <v>0</v>
      </c>
      <c r="Z486" s="41" t="str">
        <f t="shared" si="97"/>
        <v/>
      </c>
      <c r="AA486" s="68" t="s">
        <v>45</v>
      </c>
      <c r="AB486" s="69" t="s">
        <v>45</v>
      </c>
      <c r="AC486" s="604" t="s">
        <v>762</v>
      </c>
      <c r="AG486" s="78"/>
      <c r="AJ486" s="84" t="s">
        <v>45</v>
      </c>
      <c r="AK486" s="84">
        <v>0</v>
      </c>
      <c r="BB486" s="605" t="s">
        <v>66</v>
      </c>
      <c r="BM486" s="78">
        <f t="shared" si="93"/>
        <v>0</v>
      </c>
      <c r="BN486" s="78">
        <f t="shared" si="94"/>
        <v>0</v>
      </c>
      <c r="BO486" s="78">
        <f t="shared" si="95"/>
        <v>0</v>
      </c>
      <c r="BP486" s="78">
        <f t="shared" si="96"/>
        <v>0</v>
      </c>
    </row>
    <row r="487" spans="1:68" x14ac:dyDescent="0.2">
      <c r="A487" s="774"/>
      <c r="B487" s="774"/>
      <c r="C487" s="774"/>
      <c r="D487" s="774"/>
      <c r="E487" s="774"/>
      <c r="F487" s="774"/>
      <c r="G487" s="774"/>
      <c r="H487" s="774"/>
      <c r="I487" s="774"/>
      <c r="J487" s="774"/>
      <c r="K487" s="774"/>
      <c r="L487" s="774"/>
      <c r="M487" s="774"/>
      <c r="N487" s="774"/>
      <c r="O487" s="775"/>
      <c r="P487" s="771" t="s">
        <v>40</v>
      </c>
      <c r="Q487" s="772"/>
      <c r="R487" s="772"/>
      <c r="S487" s="772"/>
      <c r="T487" s="772"/>
      <c r="U487" s="772"/>
      <c r="V487" s="773"/>
      <c r="W487" s="42" t="s">
        <v>39</v>
      </c>
      <c r="X487" s="43">
        <f>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3">
        <f>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</f>
        <v>0</v>
      </c>
      <c r="Z487" s="43">
        <f>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74"/>
      <c r="B488" s="774"/>
      <c r="C488" s="774"/>
      <c r="D488" s="774"/>
      <c r="E488" s="774"/>
      <c r="F488" s="774"/>
      <c r="G488" s="774"/>
      <c r="H488" s="774"/>
      <c r="I488" s="774"/>
      <c r="J488" s="774"/>
      <c r="K488" s="774"/>
      <c r="L488" s="774"/>
      <c r="M488" s="774"/>
      <c r="N488" s="774"/>
      <c r="O488" s="775"/>
      <c r="P488" s="771" t="s">
        <v>40</v>
      </c>
      <c r="Q488" s="772"/>
      <c r="R488" s="772"/>
      <c r="S488" s="772"/>
      <c r="T488" s="772"/>
      <c r="U488" s="772"/>
      <c r="V488" s="773"/>
      <c r="W488" s="42" t="s">
        <v>0</v>
      </c>
      <c r="X488" s="43">
        <f>IFERROR(SUM(X463:X486),"0")</f>
        <v>0</v>
      </c>
      <c r="Y488" s="43">
        <f>IFERROR(SUM(Y463:Y486),"0")</f>
        <v>0</v>
      </c>
      <c r="Z488" s="42"/>
      <c r="AA488" s="67"/>
      <c r="AB488" s="67"/>
      <c r="AC488" s="67"/>
    </row>
    <row r="489" spans="1:68" ht="14.25" customHeight="1" x14ac:dyDescent="0.25">
      <c r="A489" s="783" t="s">
        <v>84</v>
      </c>
      <c r="B489" s="783"/>
      <c r="C489" s="783"/>
      <c r="D489" s="783"/>
      <c r="E489" s="783"/>
      <c r="F489" s="783"/>
      <c r="G489" s="783"/>
      <c r="H489" s="783"/>
      <c r="I489" s="783"/>
      <c r="J489" s="783"/>
      <c r="K489" s="783"/>
      <c r="L489" s="783"/>
      <c r="M489" s="783"/>
      <c r="N489" s="783"/>
      <c r="O489" s="783"/>
      <c r="P489" s="783"/>
      <c r="Q489" s="783"/>
      <c r="R489" s="783"/>
      <c r="S489" s="783"/>
      <c r="T489" s="783"/>
      <c r="U489" s="783"/>
      <c r="V489" s="783"/>
      <c r="W489" s="783"/>
      <c r="X489" s="783"/>
      <c r="Y489" s="783"/>
      <c r="Z489" s="783"/>
      <c r="AA489" s="66"/>
      <c r="AB489" s="66"/>
      <c r="AC489" s="80"/>
    </row>
    <row r="490" spans="1:68" ht="27" customHeight="1" x14ac:dyDescent="0.25">
      <c r="A490" s="63" t="s">
        <v>802</v>
      </c>
      <c r="B490" s="63" t="s">
        <v>803</v>
      </c>
      <c r="C490" s="36">
        <v>4301051284</v>
      </c>
      <c r="D490" s="784">
        <v>4607091384352</v>
      </c>
      <c r="E490" s="784"/>
      <c r="F490" s="62">
        <v>0.6</v>
      </c>
      <c r="G490" s="37">
        <v>4</v>
      </c>
      <c r="H490" s="62">
        <v>2.4</v>
      </c>
      <c r="I490" s="62">
        <v>2.6459999999999999</v>
      </c>
      <c r="J490" s="37">
        <v>132</v>
      </c>
      <c r="K490" s="37" t="s">
        <v>89</v>
      </c>
      <c r="L490" s="37" t="s">
        <v>45</v>
      </c>
      <c r="M490" s="38" t="s">
        <v>88</v>
      </c>
      <c r="N490" s="38"/>
      <c r="O490" s="37">
        <v>45</v>
      </c>
      <c r="P490" s="8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0" s="786"/>
      <c r="R490" s="786"/>
      <c r="S490" s="786"/>
      <c r="T490" s="787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606" t="s">
        <v>804</v>
      </c>
      <c r="AG490" s="78"/>
      <c r="AJ490" s="84" t="s">
        <v>45</v>
      </c>
      <c r="AK490" s="84">
        <v>0</v>
      </c>
      <c r="BB490" s="60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805</v>
      </c>
      <c r="B491" s="63" t="s">
        <v>806</v>
      </c>
      <c r="C491" s="36">
        <v>4301051431</v>
      </c>
      <c r="D491" s="784">
        <v>4607091389654</v>
      </c>
      <c r="E491" s="784"/>
      <c r="F491" s="62">
        <v>0.33</v>
      </c>
      <c r="G491" s="37">
        <v>6</v>
      </c>
      <c r="H491" s="62">
        <v>1.98</v>
      </c>
      <c r="I491" s="62">
        <v>2.238</v>
      </c>
      <c r="J491" s="37">
        <v>182</v>
      </c>
      <c r="K491" s="37" t="s">
        <v>195</v>
      </c>
      <c r="L491" s="37" t="s">
        <v>45</v>
      </c>
      <c r="M491" s="38" t="s">
        <v>88</v>
      </c>
      <c r="N491" s="38"/>
      <c r="O491" s="37">
        <v>45</v>
      </c>
      <c r="P491" s="8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1" s="786"/>
      <c r="R491" s="786"/>
      <c r="S491" s="786"/>
      <c r="T491" s="787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608" t="s">
        <v>807</v>
      </c>
      <c r="AG491" s="78"/>
      <c r="AJ491" s="84" t="s">
        <v>45</v>
      </c>
      <c r="AK491" s="84">
        <v>0</v>
      </c>
      <c r="BB491" s="60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774"/>
      <c r="B492" s="774"/>
      <c r="C492" s="774"/>
      <c r="D492" s="774"/>
      <c r="E492" s="774"/>
      <c r="F492" s="774"/>
      <c r="G492" s="774"/>
      <c r="H492" s="774"/>
      <c r="I492" s="774"/>
      <c r="J492" s="774"/>
      <c r="K492" s="774"/>
      <c r="L492" s="774"/>
      <c r="M492" s="774"/>
      <c r="N492" s="774"/>
      <c r="O492" s="775"/>
      <c r="P492" s="771" t="s">
        <v>40</v>
      </c>
      <c r="Q492" s="772"/>
      <c r="R492" s="772"/>
      <c r="S492" s="772"/>
      <c r="T492" s="772"/>
      <c r="U492" s="772"/>
      <c r="V492" s="773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x14ac:dyDescent="0.2">
      <c r="A493" s="774"/>
      <c r="B493" s="774"/>
      <c r="C493" s="774"/>
      <c r="D493" s="774"/>
      <c r="E493" s="774"/>
      <c r="F493" s="774"/>
      <c r="G493" s="774"/>
      <c r="H493" s="774"/>
      <c r="I493" s="774"/>
      <c r="J493" s="774"/>
      <c r="K493" s="774"/>
      <c r="L493" s="774"/>
      <c r="M493" s="774"/>
      <c r="N493" s="774"/>
      <c r="O493" s="775"/>
      <c r="P493" s="771" t="s">
        <v>40</v>
      </c>
      <c r="Q493" s="772"/>
      <c r="R493" s="772"/>
      <c r="S493" s="772"/>
      <c r="T493" s="772"/>
      <c r="U493" s="772"/>
      <c r="V493" s="773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4.25" customHeight="1" x14ac:dyDescent="0.25">
      <c r="A494" s="783" t="s">
        <v>118</v>
      </c>
      <c r="B494" s="783"/>
      <c r="C494" s="783"/>
      <c r="D494" s="783"/>
      <c r="E494" s="783"/>
      <c r="F494" s="783"/>
      <c r="G494" s="783"/>
      <c r="H494" s="783"/>
      <c r="I494" s="783"/>
      <c r="J494" s="783"/>
      <c r="K494" s="783"/>
      <c r="L494" s="783"/>
      <c r="M494" s="783"/>
      <c r="N494" s="783"/>
      <c r="O494" s="783"/>
      <c r="P494" s="783"/>
      <c r="Q494" s="783"/>
      <c r="R494" s="783"/>
      <c r="S494" s="783"/>
      <c r="T494" s="783"/>
      <c r="U494" s="783"/>
      <c r="V494" s="783"/>
      <c r="W494" s="783"/>
      <c r="X494" s="783"/>
      <c r="Y494" s="783"/>
      <c r="Z494" s="783"/>
      <c r="AA494" s="66"/>
      <c r="AB494" s="66"/>
      <c r="AC494" s="80"/>
    </row>
    <row r="495" spans="1:68" ht="27" customHeight="1" x14ac:dyDescent="0.25">
      <c r="A495" s="63" t="s">
        <v>808</v>
      </c>
      <c r="B495" s="63" t="s">
        <v>809</v>
      </c>
      <c r="C495" s="36">
        <v>4301032045</v>
      </c>
      <c r="D495" s="784">
        <v>4680115884335</v>
      </c>
      <c r="E495" s="784"/>
      <c r="F495" s="62">
        <v>0.06</v>
      </c>
      <c r="G495" s="37">
        <v>20</v>
      </c>
      <c r="H495" s="62">
        <v>1.2</v>
      </c>
      <c r="I495" s="62">
        <v>1.8</v>
      </c>
      <c r="J495" s="37">
        <v>200</v>
      </c>
      <c r="K495" s="37" t="s">
        <v>812</v>
      </c>
      <c r="L495" s="37" t="s">
        <v>45</v>
      </c>
      <c r="M495" s="38" t="s">
        <v>811</v>
      </c>
      <c r="N495" s="38"/>
      <c r="O495" s="37">
        <v>60</v>
      </c>
      <c r="P495" s="8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95" s="786"/>
      <c r="R495" s="786"/>
      <c r="S495" s="786"/>
      <c r="T495" s="787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IFERROR(IF(Y495=0,"",ROUNDUP(Y495/H495,0)*0.00627),"")</f>
        <v/>
      </c>
      <c r="AA495" s="68" t="s">
        <v>45</v>
      </c>
      <c r="AB495" s="69" t="s">
        <v>45</v>
      </c>
      <c r="AC495" s="610" t="s">
        <v>810</v>
      </c>
      <c r="AG495" s="78"/>
      <c r="AJ495" s="84" t="s">
        <v>45</v>
      </c>
      <c r="AK495" s="84">
        <v>0</v>
      </c>
      <c r="BB495" s="61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813</v>
      </c>
      <c r="B496" s="63" t="s">
        <v>814</v>
      </c>
      <c r="C496" s="36">
        <v>4301170011</v>
      </c>
      <c r="D496" s="784">
        <v>4680115884113</v>
      </c>
      <c r="E496" s="784"/>
      <c r="F496" s="62">
        <v>0.11</v>
      </c>
      <c r="G496" s="37">
        <v>12</v>
      </c>
      <c r="H496" s="62">
        <v>1.32</v>
      </c>
      <c r="I496" s="62">
        <v>1.88</v>
      </c>
      <c r="J496" s="37">
        <v>200</v>
      </c>
      <c r="K496" s="37" t="s">
        <v>812</v>
      </c>
      <c r="L496" s="37" t="s">
        <v>45</v>
      </c>
      <c r="M496" s="38" t="s">
        <v>811</v>
      </c>
      <c r="N496" s="38"/>
      <c r="O496" s="37">
        <v>150</v>
      </c>
      <c r="P496" s="8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6" s="786"/>
      <c r="R496" s="786"/>
      <c r="S496" s="786"/>
      <c r="T496" s="787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IFERROR(IF(Y496=0,"",ROUNDUP(Y496/H496,0)*0.00627),"")</f>
        <v/>
      </c>
      <c r="AA496" s="68" t="s">
        <v>45</v>
      </c>
      <c r="AB496" s="69" t="s">
        <v>45</v>
      </c>
      <c r="AC496" s="612" t="s">
        <v>815</v>
      </c>
      <c r="AG496" s="78"/>
      <c r="AJ496" s="84" t="s">
        <v>45</v>
      </c>
      <c r="AK496" s="84">
        <v>0</v>
      </c>
      <c r="BB496" s="61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74"/>
      <c r="B497" s="774"/>
      <c r="C497" s="774"/>
      <c r="D497" s="774"/>
      <c r="E497" s="774"/>
      <c r="F497" s="774"/>
      <c r="G497" s="774"/>
      <c r="H497" s="774"/>
      <c r="I497" s="774"/>
      <c r="J497" s="774"/>
      <c r="K497" s="774"/>
      <c r="L497" s="774"/>
      <c r="M497" s="774"/>
      <c r="N497" s="774"/>
      <c r="O497" s="775"/>
      <c r="P497" s="771" t="s">
        <v>40</v>
      </c>
      <c r="Q497" s="772"/>
      <c r="R497" s="772"/>
      <c r="S497" s="772"/>
      <c r="T497" s="772"/>
      <c r="U497" s="772"/>
      <c r="V497" s="773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774"/>
      <c r="B498" s="774"/>
      <c r="C498" s="774"/>
      <c r="D498" s="774"/>
      <c r="E498" s="774"/>
      <c r="F498" s="774"/>
      <c r="G498" s="774"/>
      <c r="H498" s="774"/>
      <c r="I498" s="774"/>
      <c r="J498" s="774"/>
      <c r="K498" s="774"/>
      <c r="L498" s="774"/>
      <c r="M498" s="774"/>
      <c r="N498" s="774"/>
      <c r="O498" s="775"/>
      <c r="P498" s="771" t="s">
        <v>40</v>
      </c>
      <c r="Q498" s="772"/>
      <c r="R498" s="772"/>
      <c r="S498" s="772"/>
      <c r="T498" s="772"/>
      <c r="U498" s="772"/>
      <c r="V498" s="773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6.5" customHeight="1" x14ac:dyDescent="0.25">
      <c r="A499" s="794" t="s">
        <v>816</v>
      </c>
      <c r="B499" s="794"/>
      <c r="C499" s="794"/>
      <c r="D499" s="794"/>
      <c r="E499" s="794"/>
      <c r="F499" s="794"/>
      <c r="G499" s="794"/>
      <c r="H499" s="794"/>
      <c r="I499" s="794"/>
      <c r="J499" s="794"/>
      <c r="K499" s="794"/>
      <c r="L499" s="794"/>
      <c r="M499" s="794"/>
      <c r="N499" s="794"/>
      <c r="O499" s="794"/>
      <c r="P499" s="794"/>
      <c r="Q499" s="794"/>
      <c r="R499" s="794"/>
      <c r="S499" s="794"/>
      <c r="T499" s="794"/>
      <c r="U499" s="794"/>
      <c r="V499" s="794"/>
      <c r="W499" s="794"/>
      <c r="X499" s="794"/>
      <c r="Y499" s="794"/>
      <c r="Z499" s="794"/>
      <c r="AA499" s="65"/>
      <c r="AB499" s="65"/>
      <c r="AC499" s="79"/>
    </row>
    <row r="500" spans="1:68" ht="14.25" customHeight="1" x14ac:dyDescent="0.25">
      <c r="A500" s="783" t="s">
        <v>184</v>
      </c>
      <c r="B500" s="783"/>
      <c r="C500" s="783"/>
      <c r="D500" s="783"/>
      <c r="E500" s="783"/>
      <c r="F500" s="783"/>
      <c r="G500" s="783"/>
      <c r="H500" s="783"/>
      <c r="I500" s="783"/>
      <c r="J500" s="783"/>
      <c r="K500" s="783"/>
      <c r="L500" s="783"/>
      <c r="M500" s="783"/>
      <c r="N500" s="783"/>
      <c r="O500" s="783"/>
      <c r="P500" s="783"/>
      <c r="Q500" s="783"/>
      <c r="R500" s="783"/>
      <c r="S500" s="783"/>
      <c r="T500" s="783"/>
      <c r="U500" s="783"/>
      <c r="V500" s="783"/>
      <c r="W500" s="783"/>
      <c r="X500" s="783"/>
      <c r="Y500" s="783"/>
      <c r="Z500" s="783"/>
      <c r="AA500" s="66"/>
      <c r="AB500" s="66"/>
      <c r="AC500" s="80"/>
    </row>
    <row r="501" spans="1:68" ht="27" customHeight="1" x14ac:dyDescent="0.25">
      <c r="A501" s="63" t="s">
        <v>817</v>
      </c>
      <c r="B501" s="63" t="s">
        <v>818</v>
      </c>
      <c r="C501" s="36">
        <v>4301020315</v>
      </c>
      <c r="D501" s="784">
        <v>4607091389364</v>
      </c>
      <c r="E501" s="784"/>
      <c r="F501" s="62">
        <v>0.42</v>
      </c>
      <c r="G501" s="37">
        <v>6</v>
      </c>
      <c r="H501" s="62">
        <v>2.52</v>
      </c>
      <c r="I501" s="62">
        <v>2.75</v>
      </c>
      <c r="J501" s="37">
        <v>156</v>
      </c>
      <c r="K501" s="37" t="s">
        <v>89</v>
      </c>
      <c r="L501" s="37" t="s">
        <v>45</v>
      </c>
      <c r="M501" s="38" t="s">
        <v>82</v>
      </c>
      <c r="N501" s="38"/>
      <c r="O501" s="37">
        <v>40</v>
      </c>
      <c r="P501" s="8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1" s="786"/>
      <c r="R501" s="786"/>
      <c r="S501" s="786"/>
      <c r="T501" s="787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IFERROR(IF(Y501=0,"",ROUNDUP(Y501/H501,0)*0.00753),"")</f>
        <v/>
      </c>
      <c r="AA501" s="68" t="s">
        <v>45</v>
      </c>
      <c r="AB501" s="69" t="s">
        <v>45</v>
      </c>
      <c r="AC501" s="614" t="s">
        <v>819</v>
      </c>
      <c r="AG501" s="78"/>
      <c r="AJ501" s="84" t="s">
        <v>45</v>
      </c>
      <c r="AK501" s="84">
        <v>0</v>
      </c>
      <c r="BB501" s="61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74"/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75"/>
      <c r="P502" s="771" t="s">
        <v>40</v>
      </c>
      <c r="Q502" s="772"/>
      <c r="R502" s="772"/>
      <c r="S502" s="772"/>
      <c r="T502" s="772"/>
      <c r="U502" s="772"/>
      <c r="V502" s="773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774"/>
      <c r="B503" s="774"/>
      <c r="C503" s="774"/>
      <c r="D503" s="774"/>
      <c r="E503" s="774"/>
      <c r="F503" s="774"/>
      <c r="G503" s="774"/>
      <c r="H503" s="774"/>
      <c r="I503" s="774"/>
      <c r="J503" s="774"/>
      <c r="K503" s="774"/>
      <c r="L503" s="774"/>
      <c r="M503" s="774"/>
      <c r="N503" s="774"/>
      <c r="O503" s="775"/>
      <c r="P503" s="771" t="s">
        <v>40</v>
      </c>
      <c r="Q503" s="772"/>
      <c r="R503" s="772"/>
      <c r="S503" s="772"/>
      <c r="T503" s="772"/>
      <c r="U503" s="772"/>
      <c r="V503" s="773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14.25" customHeight="1" x14ac:dyDescent="0.25">
      <c r="A504" s="783" t="s">
        <v>78</v>
      </c>
      <c r="B504" s="783"/>
      <c r="C504" s="783"/>
      <c r="D504" s="783"/>
      <c r="E504" s="783"/>
      <c r="F504" s="783"/>
      <c r="G504" s="783"/>
      <c r="H504" s="783"/>
      <c r="I504" s="783"/>
      <c r="J504" s="783"/>
      <c r="K504" s="783"/>
      <c r="L504" s="783"/>
      <c r="M504" s="783"/>
      <c r="N504" s="783"/>
      <c r="O504" s="783"/>
      <c r="P504" s="783"/>
      <c r="Q504" s="783"/>
      <c r="R504" s="783"/>
      <c r="S504" s="783"/>
      <c r="T504" s="783"/>
      <c r="U504" s="783"/>
      <c r="V504" s="783"/>
      <c r="W504" s="783"/>
      <c r="X504" s="783"/>
      <c r="Y504" s="783"/>
      <c r="Z504" s="783"/>
      <c r="AA504" s="66"/>
      <c r="AB504" s="66"/>
      <c r="AC504" s="80"/>
    </row>
    <row r="505" spans="1:68" ht="27" customHeight="1" x14ac:dyDescent="0.25">
      <c r="A505" s="63" t="s">
        <v>820</v>
      </c>
      <c r="B505" s="63" t="s">
        <v>821</v>
      </c>
      <c r="C505" s="36">
        <v>4301031403</v>
      </c>
      <c r="D505" s="784">
        <v>4680115886094</v>
      </c>
      <c r="E505" s="784"/>
      <c r="F505" s="62">
        <v>0.9</v>
      </c>
      <c r="G505" s="37">
        <v>6</v>
      </c>
      <c r="H505" s="62">
        <v>5.4</v>
      </c>
      <c r="I505" s="62">
        <v>5.61</v>
      </c>
      <c r="J505" s="37">
        <v>132</v>
      </c>
      <c r="K505" s="37" t="s">
        <v>89</v>
      </c>
      <c r="L505" s="37" t="s">
        <v>45</v>
      </c>
      <c r="M505" s="38" t="s">
        <v>136</v>
      </c>
      <c r="N505" s="38"/>
      <c r="O505" s="37">
        <v>50</v>
      </c>
      <c r="P505" s="868" t="s">
        <v>822</v>
      </c>
      <c r="Q505" s="786"/>
      <c r="R505" s="786"/>
      <c r="S505" s="786"/>
      <c r="T505" s="787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1" si="98">IFERROR(IF(X505="",0,CEILING((X505/$H505),1)*$H505),"")</f>
        <v>0</v>
      </c>
      <c r="Z505" s="41" t="str">
        <f>IFERROR(IF(Y505=0,"",ROUNDUP(Y505/H505,0)*0.00902),"")</f>
        <v/>
      </c>
      <c r="AA505" s="68" t="s">
        <v>45</v>
      </c>
      <c r="AB505" s="69" t="s">
        <v>45</v>
      </c>
      <c r="AC505" s="616" t="s">
        <v>823</v>
      </c>
      <c r="AG505" s="78"/>
      <c r="AJ505" s="84" t="s">
        <v>45</v>
      </c>
      <c r="AK505" s="84">
        <v>0</v>
      </c>
      <c r="BB505" s="617" t="s">
        <v>66</v>
      </c>
      <c r="BM505" s="78">
        <f t="shared" ref="BM505:BM511" si="99">IFERROR(X505*I505/H505,"0")</f>
        <v>0</v>
      </c>
      <c r="BN505" s="78">
        <f t="shared" ref="BN505:BN511" si="100">IFERROR(Y505*I505/H505,"0")</f>
        <v>0</v>
      </c>
      <c r="BO505" s="78">
        <f t="shared" ref="BO505:BO511" si="101">IFERROR(1/J505*(X505/H505),"0")</f>
        <v>0</v>
      </c>
      <c r="BP505" s="78">
        <f t="shared" ref="BP505:BP511" si="102">IFERROR(1/J505*(Y505/H505),"0")</f>
        <v>0</v>
      </c>
    </row>
    <row r="506" spans="1:68" ht="27" customHeight="1" x14ac:dyDescent="0.25">
      <c r="A506" s="63" t="s">
        <v>820</v>
      </c>
      <c r="B506" s="63" t="s">
        <v>824</v>
      </c>
      <c r="C506" s="36">
        <v>4301031324</v>
      </c>
      <c r="D506" s="784">
        <v>4607091389739</v>
      </c>
      <c r="E506" s="784"/>
      <c r="F506" s="62">
        <v>0.7</v>
      </c>
      <c r="G506" s="37">
        <v>6</v>
      </c>
      <c r="H506" s="62">
        <v>4.2</v>
      </c>
      <c r="I506" s="62">
        <v>4.43</v>
      </c>
      <c r="J506" s="37">
        <v>156</v>
      </c>
      <c r="K506" s="37" t="s">
        <v>89</v>
      </c>
      <c r="L506" s="37" t="s">
        <v>45</v>
      </c>
      <c r="M506" s="38" t="s">
        <v>82</v>
      </c>
      <c r="N506" s="38"/>
      <c r="O506" s="37">
        <v>50</v>
      </c>
      <c r="P506" s="8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06" s="786"/>
      <c r="R506" s="786"/>
      <c r="S506" s="786"/>
      <c r="T506" s="787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>IFERROR(IF(Y506=0,"",ROUNDUP(Y506/H506,0)*0.00753),"")</f>
        <v/>
      </c>
      <c r="AA506" s="68" t="s">
        <v>45</v>
      </c>
      <c r="AB506" s="69" t="s">
        <v>45</v>
      </c>
      <c r="AC506" s="618" t="s">
        <v>823</v>
      </c>
      <c r="AG506" s="78"/>
      <c r="AJ506" s="84" t="s">
        <v>45</v>
      </c>
      <c r="AK506" s="84">
        <v>0</v>
      </c>
      <c r="BB506" s="619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27" customHeight="1" x14ac:dyDescent="0.25">
      <c r="A507" s="63" t="s">
        <v>825</v>
      </c>
      <c r="B507" s="63" t="s">
        <v>826</v>
      </c>
      <c r="C507" s="36">
        <v>4301031363</v>
      </c>
      <c r="D507" s="784">
        <v>4607091389425</v>
      </c>
      <c r="E507" s="784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8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7" s="786"/>
      <c r="R507" s="786"/>
      <c r="S507" s="786"/>
      <c r="T507" s="787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20" t="s">
        <v>827</v>
      </c>
      <c r="AG507" s="78"/>
      <c r="AJ507" s="84" t="s">
        <v>45</v>
      </c>
      <c r="AK507" s="84">
        <v>0</v>
      </c>
      <c r="BB507" s="621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customHeight="1" x14ac:dyDescent="0.25">
      <c r="A508" s="63" t="s">
        <v>828</v>
      </c>
      <c r="B508" s="63" t="s">
        <v>829</v>
      </c>
      <c r="C508" s="36">
        <v>4301031334</v>
      </c>
      <c r="D508" s="784">
        <v>4680115880771</v>
      </c>
      <c r="E508" s="784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83</v>
      </c>
      <c r="L508" s="37" t="s">
        <v>45</v>
      </c>
      <c r="M508" s="38" t="s">
        <v>82</v>
      </c>
      <c r="N508" s="38"/>
      <c r="O508" s="37">
        <v>50</v>
      </c>
      <c r="P508" s="86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08" s="786"/>
      <c r="R508" s="786"/>
      <c r="S508" s="786"/>
      <c r="T508" s="787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>IFERROR(IF(Y508=0,"",ROUNDUP(Y508/H508,0)*0.00502),"")</f>
        <v/>
      </c>
      <c r="AA508" s="68" t="s">
        <v>45</v>
      </c>
      <c r="AB508" s="69" t="s">
        <v>45</v>
      </c>
      <c r="AC508" s="622" t="s">
        <v>830</v>
      </c>
      <c r="AG508" s="78"/>
      <c r="AJ508" s="84" t="s">
        <v>45</v>
      </c>
      <c r="AK508" s="84">
        <v>0</v>
      </c>
      <c r="BB508" s="623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customHeight="1" x14ac:dyDescent="0.25">
      <c r="A509" s="63" t="s">
        <v>828</v>
      </c>
      <c r="B509" s="63" t="s">
        <v>831</v>
      </c>
      <c r="C509" s="36">
        <v>4301031373</v>
      </c>
      <c r="D509" s="784">
        <v>4680115880771</v>
      </c>
      <c r="E509" s="784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50</v>
      </c>
      <c r="P509" s="861" t="s">
        <v>832</v>
      </c>
      <c r="Q509" s="786"/>
      <c r="R509" s="786"/>
      <c r="S509" s="786"/>
      <c r="T509" s="787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24" t="s">
        <v>830</v>
      </c>
      <c r="AG509" s="78"/>
      <c r="AJ509" s="84" t="s">
        <v>45</v>
      </c>
      <c r="AK509" s="84">
        <v>0</v>
      </c>
      <c r="BB509" s="625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ht="27" customHeight="1" x14ac:dyDescent="0.25">
      <c r="A510" s="63" t="s">
        <v>833</v>
      </c>
      <c r="B510" s="63" t="s">
        <v>834</v>
      </c>
      <c r="C510" s="36">
        <v>4301031327</v>
      </c>
      <c r="D510" s="784">
        <v>4607091389500</v>
      </c>
      <c r="E510" s="784"/>
      <c r="F510" s="62">
        <v>0.35</v>
      </c>
      <c r="G510" s="37">
        <v>6</v>
      </c>
      <c r="H510" s="62">
        <v>2.1</v>
      </c>
      <c r="I510" s="62">
        <v>2.23</v>
      </c>
      <c r="J510" s="37">
        <v>234</v>
      </c>
      <c r="K510" s="37" t="s">
        <v>83</v>
      </c>
      <c r="L510" s="37" t="s">
        <v>45</v>
      </c>
      <c r="M510" s="38" t="s">
        <v>82</v>
      </c>
      <c r="N510" s="38"/>
      <c r="O510" s="37">
        <v>50</v>
      </c>
      <c r="P510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0" s="786"/>
      <c r="R510" s="786"/>
      <c r="S510" s="786"/>
      <c r="T510" s="787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98"/>
        <v>0</v>
      </c>
      <c r="Z510" s="41" t="str">
        <f>IFERROR(IF(Y510=0,"",ROUNDUP(Y510/H510,0)*0.00502),"")</f>
        <v/>
      </c>
      <c r="AA510" s="68" t="s">
        <v>45</v>
      </c>
      <c r="AB510" s="69" t="s">
        <v>45</v>
      </c>
      <c r="AC510" s="626" t="s">
        <v>830</v>
      </c>
      <c r="AG510" s="78"/>
      <c r="AJ510" s="84" t="s">
        <v>45</v>
      </c>
      <c r="AK510" s="84">
        <v>0</v>
      </c>
      <c r="BB510" s="627" t="s">
        <v>66</v>
      </c>
      <c r="BM510" s="78">
        <f t="shared" si="99"/>
        <v>0</v>
      </c>
      <c r="BN510" s="78">
        <f t="shared" si="100"/>
        <v>0</v>
      </c>
      <c r="BO510" s="78">
        <f t="shared" si="101"/>
        <v>0</v>
      </c>
      <c r="BP510" s="78">
        <f t="shared" si="102"/>
        <v>0</v>
      </c>
    </row>
    <row r="511" spans="1:68" ht="27" customHeight="1" x14ac:dyDescent="0.25">
      <c r="A511" s="63" t="s">
        <v>833</v>
      </c>
      <c r="B511" s="63" t="s">
        <v>835</v>
      </c>
      <c r="C511" s="36">
        <v>4301031359</v>
      </c>
      <c r="D511" s="784">
        <v>4607091389500</v>
      </c>
      <c r="E511" s="784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83</v>
      </c>
      <c r="L511" s="37" t="s">
        <v>45</v>
      </c>
      <c r="M511" s="38" t="s">
        <v>82</v>
      </c>
      <c r="N511" s="38"/>
      <c r="O511" s="37">
        <v>50</v>
      </c>
      <c r="P511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1" s="786"/>
      <c r="R511" s="786"/>
      <c r="S511" s="786"/>
      <c r="T511" s="78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98"/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28" t="s">
        <v>830</v>
      </c>
      <c r="AG511" s="78"/>
      <c r="AJ511" s="84" t="s">
        <v>45</v>
      </c>
      <c r="AK511" s="84">
        <v>0</v>
      </c>
      <c r="BB511" s="629" t="s">
        <v>66</v>
      </c>
      <c r="BM511" s="78">
        <f t="shared" si="99"/>
        <v>0</v>
      </c>
      <c r="BN511" s="78">
        <f t="shared" si="100"/>
        <v>0</v>
      </c>
      <c r="BO511" s="78">
        <f t="shared" si="101"/>
        <v>0</v>
      </c>
      <c r="BP511" s="78">
        <f t="shared" si="102"/>
        <v>0</v>
      </c>
    </row>
    <row r="512" spans="1:68" x14ac:dyDescent="0.2">
      <c r="A512" s="774"/>
      <c r="B512" s="774"/>
      <c r="C512" s="774"/>
      <c r="D512" s="774"/>
      <c r="E512" s="774"/>
      <c r="F512" s="774"/>
      <c r="G512" s="774"/>
      <c r="H512" s="774"/>
      <c r="I512" s="774"/>
      <c r="J512" s="774"/>
      <c r="K512" s="774"/>
      <c r="L512" s="774"/>
      <c r="M512" s="774"/>
      <c r="N512" s="774"/>
      <c r="O512" s="775"/>
      <c r="P512" s="771" t="s">
        <v>40</v>
      </c>
      <c r="Q512" s="772"/>
      <c r="R512" s="772"/>
      <c r="S512" s="772"/>
      <c r="T512" s="772"/>
      <c r="U512" s="772"/>
      <c r="V512" s="773"/>
      <c r="W512" s="42" t="s">
        <v>39</v>
      </c>
      <c r="X512" s="43">
        <f>IFERROR(X505/H505,"0")+IFERROR(X506/H506,"0")+IFERROR(X507/H507,"0")+IFERROR(X508/H508,"0")+IFERROR(X509/H509,"0")+IFERROR(X510/H510,"0")+IFERROR(X511/H511,"0")</f>
        <v>0</v>
      </c>
      <c r="Y512" s="43">
        <f>IFERROR(Y505/H505,"0")+IFERROR(Y506/H506,"0")+IFERROR(Y507/H507,"0")+IFERROR(Y508/H508,"0")+IFERROR(Y509/H509,"0")+IFERROR(Y510/H510,"0")+IFERROR(Y511/H511,"0")</f>
        <v>0</v>
      </c>
      <c r="Z512" s="43">
        <f>IFERROR(IF(Z505="",0,Z505),"0")+IFERROR(IF(Z506="",0,Z506),"0")+IFERROR(IF(Z507="",0,Z507),"0")+IFERROR(IF(Z508="",0,Z508),"0")+IFERROR(IF(Z509="",0,Z509),"0")+IFERROR(IF(Z510="",0,Z510),"0")+IFERROR(IF(Z511="",0,Z511),"0")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774"/>
      <c r="B513" s="774"/>
      <c r="C513" s="774"/>
      <c r="D513" s="774"/>
      <c r="E513" s="774"/>
      <c r="F513" s="774"/>
      <c r="G513" s="774"/>
      <c r="H513" s="774"/>
      <c r="I513" s="774"/>
      <c r="J513" s="774"/>
      <c r="K513" s="774"/>
      <c r="L513" s="774"/>
      <c r="M513" s="774"/>
      <c r="N513" s="774"/>
      <c r="O513" s="775"/>
      <c r="P513" s="771" t="s">
        <v>40</v>
      </c>
      <c r="Q513" s="772"/>
      <c r="R513" s="772"/>
      <c r="S513" s="772"/>
      <c r="T513" s="772"/>
      <c r="U513" s="772"/>
      <c r="V513" s="773"/>
      <c r="W513" s="42" t="s">
        <v>0</v>
      </c>
      <c r="X513" s="43">
        <f>IFERROR(SUM(X505:X511),"0")</f>
        <v>0</v>
      </c>
      <c r="Y513" s="43">
        <f>IFERROR(SUM(Y505:Y511),"0")</f>
        <v>0</v>
      </c>
      <c r="Z513" s="42"/>
      <c r="AA513" s="67"/>
      <c r="AB513" s="67"/>
      <c r="AC513" s="67"/>
    </row>
    <row r="514" spans="1:68" ht="14.25" customHeight="1" x14ac:dyDescent="0.25">
      <c r="A514" s="783" t="s">
        <v>118</v>
      </c>
      <c r="B514" s="783"/>
      <c r="C514" s="783"/>
      <c r="D514" s="783"/>
      <c r="E514" s="783"/>
      <c r="F514" s="783"/>
      <c r="G514" s="783"/>
      <c r="H514" s="783"/>
      <c r="I514" s="783"/>
      <c r="J514" s="783"/>
      <c r="K514" s="783"/>
      <c r="L514" s="783"/>
      <c r="M514" s="783"/>
      <c r="N514" s="783"/>
      <c r="O514" s="783"/>
      <c r="P514" s="783"/>
      <c r="Q514" s="783"/>
      <c r="R514" s="783"/>
      <c r="S514" s="783"/>
      <c r="T514" s="783"/>
      <c r="U514" s="783"/>
      <c r="V514" s="783"/>
      <c r="W514" s="783"/>
      <c r="X514" s="783"/>
      <c r="Y514" s="783"/>
      <c r="Z514" s="783"/>
      <c r="AA514" s="66"/>
      <c r="AB514" s="66"/>
      <c r="AC514" s="80"/>
    </row>
    <row r="515" spans="1:68" ht="27" customHeight="1" x14ac:dyDescent="0.25">
      <c r="A515" s="63" t="s">
        <v>836</v>
      </c>
      <c r="B515" s="63" t="s">
        <v>837</v>
      </c>
      <c r="C515" s="36">
        <v>4301032046</v>
      </c>
      <c r="D515" s="784">
        <v>4680115884359</v>
      </c>
      <c r="E515" s="784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812</v>
      </c>
      <c r="L515" s="37" t="s">
        <v>45</v>
      </c>
      <c r="M515" s="38" t="s">
        <v>811</v>
      </c>
      <c r="N515" s="38"/>
      <c r="O515" s="37">
        <v>60</v>
      </c>
      <c r="P515" s="8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5" s="786"/>
      <c r="R515" s="786"/>
      <c r="S515" s="786"/>
      <c r="T515" s="787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815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774"/>
      <c r="B516" s="774"/>
      <c r="C516" s="774"/>
      <c r="D516" s="774"/>
      <c r="E516" s="774"/>
      <c r="F516" s="774"/>
      <c r="G516" s="774"/>
      <c r="H516" s="774"/>
      <c r="I516" s="774"/>
      <c r="J516" s="774"/>
      <c r="K516" s="774"/>
      <c r="L516" s="774"/>
      <c r="M516" s="774"/>
      <c r="N516" s="774"/>
      <c r="O516" s="775"/>
      <c r="P516" s="771" t="s">
        <v>40</v>
      </c>
      <c r="Q516" s="772"/>
      <c r="R516" s="772"/>
      <c r="S516" s="772"/>
      <c r="T516" s="772"/>
      <c r="U516" s="772"/>
      <c r="V516" s="77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774"/>
      <c r="B517" s="774"/>
      <c r="C517" s="774"/>
      <c r="D517" s="774"/>
      <c r="E517" s="774"/>
      <c r="F517" s="774"/>
      <c r="G517" s="774"/>
      <c r="H517" s="774"/>
      <c r="I517" s="774"/>
      <c r="J517" s="774"/>
      <c r="K517" s="774"/>
      <c r="L517" s="774"/>
      <c r="M517" s="774"/>
      <c r="N517" s="774"/>
      <c r="O517" s="775"/>
      <c r="P517" s="771" t="s">
        <v>40</v>
      </c>
      <c r="Q517" s="772"/>
      <c r="R517" s="772"/>
      <c r="S517" s="772"/>
      <c r="T517" s="772"/>
      <c r="U517" s="772"/>
      <c r="V517" s="77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4.25" customHeight="1" x14ac:dyDescent="0.25">
      <c r="A518" s="783" t="s">
        <v>838</v>
      </c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3"/>
      <c r="P518" s="783"/>
      <c r="Q518" s="783"/>
      <c r="R518" s="783"/>
      <c r="S518" s="783"/>
      <c r="T518" s="783"/>
      <c r="U518" s="783"/>
      <c r="V518" s="783"/>
      <c r="W518" s="783"/>
      <c r="X518" s="783"/>
      <c r="Y518" s="783"/>
      <c r="Z518" s="783"/>
      <c r="AA518" s="66"/>
      <c r="AB518" s="66"/>
      <c r="AC518" s="80"/>
    </row>
    <row r="519" spans="1:68" ht="27" customHeight="1" x14ac:dyDescent="0.25">
      <c r="A519" s="63" t="s">
        <v>839</v>
      </c>
      <c r="B519" s="63" t="s">
        <v>840</v>
      </c>
      <c r="C519" s="36">
        <v>4301040357</v>
      </c>
      <c r="D519" s="784">
        <v>4680115884564</v>
      </c>
      <c r="E519" s="784"/>
      <c r="F519" s="62">
        <v>0.15</v>
      </c>
      <c r="G519" s="37">
        <v>20</v>
      </c>
      <c r="H519" s="62">
        <v>3</v>
      </c>
      <c r="I519" s="62">
        <v>3.6</v>
      </c>
      <c r="J519" s="37">
        <v>200</v>
      </c>
      <c r="K519" s="37" t="s">
        <v>812</v>
      </c>
      <c r="L519" s="37" t="s">
        <v>45</v>
      </c>
      <c r="M519" s="38" t="s">
        <v>811</v>
      </c>
      <c r="N519" s="38"/>
      <c r="O519" s="37">
        <v>60</v>
      </c>
      <c r="P519" s="8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19" s="786"/>
      <c r="R519" s="786"/>
      <c r="S519" s="786"/>
      <c r="T519" s="787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2" t="s">
        <v>841</v>
      </c>
      <c r="AG519" s="78"/>
      <c r="AJ519" s="84" t="s">
        <v>45</v>
      </c>
      <c r="AK519" s="84">
        <v>0</v>
      </c>
      <c r="BB519" s="63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74"/>
      <c r="B520" s="774"/>
      <c r="C520" s="774"/>
      <c r="D520" s="774"/>
      <c r="E520" s="774"/>
      <c r="F520" s="774"/>
      <c r="G520" s="774"/>
      <c r="H520" s="774"/>
      <c r="I520" s="774"/>
      <c r="J520" s="774"/>
      <c r="K520" s="774"/>
      <c r="L520" s="774"/>
      <c r="M520" s="774"/>
      <c r="N520" s="774"/>
      <c r="O520" s="775"/>
      <c r="P520" s="771" t="s">
        <v>40</v>
      </c>
      <c r="Q520" s="772"/>
      <c r="R520" s="772"/>
      <c r="S520" s="772"/>
      <c r="T520" s="772"/>
      <c r="U520" s="772"/>
      <c r="V520" s="77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774"/>
      <c r="B521" s="774"/>
      <c r="C521" s="774"/>
      <c r="D521" s="774"/>
      <c r="E521" s="774"/>
      <c r="F521" s="774"/>
      <c r="G521" s="774"/>
      <c r="H521" s="774"/>
      <c r="I521" s="774"/>
      <c r="J521" s="774"/>
      <c r="K521" s="774"/>
      <c r="L521" s="774"/>
      <c r="M521" s="774"/>
      <c r="N521" s="774"/>
      <c r="O521" s="775"/>
      <c r="P521" s="771" t="s">
        <v>40</v>
      </c>
      <c r="Q521" s="772"/>
      <c r="R521" s="772"/>
      <c r="S521" s="772"/>
      <c r="T521" s="772"/>
      <c r="U521" s="772"/>
      <c r="V521" s="77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6.5" customHeight="1" x14ac:dyDescent="0.25">
      <c r="A522" s="794" t="s">
        <v>842</v>
      </c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794"/>
      <c r="P522" s="794"/>
      <c r="Q522" s="794"/>
      <c r="R522" s="794"/>
      <c r="S522" s="794"/>
      <c r="T522" s="794"/>
      <c r="U522" s="794"/>
      <c r="V522" s="794"/>
      <c r="W522" s="794"/>
      <c r="X522" s="794"/>
      <c r="Y522" s="794"/>
      <c r="Z522" s="794"/>
      <c r="AA522" s="65"/>
      <c r="AB522" s="65"/>
      <c r="AC522" s="79"/>
    </row>
    <row r="523" spans="1:68" ht="14.25" customHeight="1" x14ac:dyDescent="0.25">
      <c r="A523" s="783" t="s">
        <v>78</v>
      </c>
      <c r="B523" s="783"/>
      <c r="C523" s="783"/>
      <c r="D523" s="783"/>
      <c r="E523" s="783"/>
      <c r="F523" s="783"/>
      <c r="G523" s="783"/>
      <c r="H523" s="783"/>
      <c r="I523" s="783"/>
      <c r="J523" s="783"/>
      <c r="K523" s="783"/>
      <c r="L523" s="783"/>
      <c r="M523" s="783"/>
      <c r="N523" s="783"/>
      <c r="O523" s="783"/>
      <c r="P523" s="783"/>
      <c r="Q523" s="783"/>
      <c r="R523" s="783"/>
      <c r="S523" s="783"/>
      <c r="T523" s="783"/>
      <c r="U523" s="783"/>
      <c r="V523" s="783"/>
      <c r="W523" s="783"/>
      <c r="X523" s="783"/>
      <c r="Y523" s="783"/>
      <c r="Z523" s="783"/>
      <c r="AA523" s="66"/>
      <c r="AB523" s="66"/>
      <c r="AC523" s="80"/>
    </row>
    <row r="524" spans="1:68" ht="27" customHeight="1" x14ac:dyDescent="0.25">
      <c r="A524" s="63" t="s">
        <v>843</v>
      </c>
      <c r="B524" s="63" t="s">
        <v>844</v>
      </c>
      <c r="C524" s="36">
        <v>4301031294</v>
      </c>
      <c r="D524" s="784">
        <v>4680115885189</v>
      </c>
      <c r="E524" s="784"/>
      <c r="F524" s="62">
        <v>0.2</v>
      </c>
      <c r="G524" s="37">
        <v>6</v>
      </c>
      <c r="H524" s="62">
        <v>1.2</v>
      </c>
      <c r="I524" s="62">
        <v>1.3720000000000001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40</v>
      </c>
      <c r="P524" s="8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4" s="786"/>
      <c r="R524" s="786"/>
      <c r="S524" s="786"/>
      <c r="T524" s="787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845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846</v>
      </c>
      <c r="B525" s="63" t="s">
        <v>847</v>
      </c>
      <c r="C525" s="36">
        <v>4301031293</v>
      </c>
      <c r="D525" s="784">
        <v>4680115885172</v>
      </c>
      <c r="E525" s="784"/>
      <c r="F525" s="62">
        <v>0.2</v>
      </c>
      <c r="G525" s="37">
        <v>6</v>
      </c>
      <c r="H525" s="62">
        <v>1.2</v>
      </c>
      <c r="I525" s="62">
        <v>1.3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40</v>
      </c>
      <c r="P525" s="8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5" s="786"/>
      <c r="R525" s="786"/>
      <c r="S525" s="786"/>
      <c r="T525" s="787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845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848</v>
      </c>
      <c r="B526" s="63" t="s">
        <v>849</v>
      </c>
      <c r="C526" s="36">
        <v>4301031291</v>
      </c>
      <c r="D526" s="784">
        <v>4680115885110</v>
      </c>
      <c r="E526" s="784"/>
      <c r="F526" s="62">
        <v>0.2</v>
      </c>
      <c r="G526" s="37">
        <v>6</v>
      </c>
      <c r="H526" s="62">
        <v>1.2</v>
      </c>
      <c r="I526" s="62">
        <v>2.02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35</v>
      </c>
      <c r="P526" s="8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6" s="786"/>
      <c r="R526" s="786"/>
      <c r="S526" s="786"/>
      <c r="T526" s="787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850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851</v>
      </c>
      <c r="B527" s="63" t="s">
        <v>852</v>
      </c>
      <c r="C527" s="36">
        <v>4301031329</v>
      </c>
      <c r="D527" s="784">
        <v>4680115885219</v>
      </c>
      <c r="E527" s="784"/>
      <c r="F527" s="62">
        <v>0.28000000000000003</v>
      </c>
      <c r="G527" s="37">
        <v>6</v>
      </c>
      <c r="H527" s="62">
        <v>1.68</v>
      </c>
      <c r="I527" s="62">
        <v>2.5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35</v>
      </c>
      <c r="P527" s="85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27" s="786"/>
      <c r="R527" s="786"/>
      <c r="S527" s="786"/>
      <c r="T527" s="787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853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74"/>
      <c r="B528" s="774"/>
      <c r="C528" s="774"/>
      <c r="D528" s="774"/>
      <c r="E528" s="774"/>
      <c r="F528" s="774"/>
      <c r="G528" s="774"/>
      <c r="H528" s="774"/>
      <c r="I528" s="774"/>
      <c r="J528" s="774"/>
      <c r="K528" s="774"/>
      <c r="L528" s="774"/>
      <c r="M528" s="774"/>
      <c r="N528" s="774"/>
      <c r="O528" s="775"/>
      <c r="P528" s="771" t="s">
        <v>40</v>
      </c>
      <c r="Q528" s="772"/>
      <c r="R528" s="772"/>
      <c r="S528" s="772"/>
      <c r="T528" s="772"/>
      <c r="U528" s="772"/>
      <c r="V528" s="773"/>
      <c r="W528" s="42" t="s">
        <v>39</v>
      </c>
      <c r="X528" s="43">
        <f>IFERROR(X524/H524,"0")+IFERROR(X525/H525,"0")+IFERROR(X526/H526,"0")+IFERROR(X527/H527,"0")</f>
        <v>0</v>
      </c>
      <c r="Y528" s="43">
        <f>IFERROR(Y524/H524,"0")+IFERROR(Y525/H525,"0")+IFERROR(Y526/H526,"0")+IFERROR(Y527/H527,"0")</f>
        <v>0</v>
      </c>
      <c r="Z528" s="43">
        <f>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774"/>
      <c r="B529" s="774"/>
      <c r="C529" s="774"/>
      <c r="D529" s="774"/>
      <c r="E529" s="774"/>
      <c r="F529" s="774"/>
      <c r="G529" s="774"/>
      <c r="H529" s="774"/>
      <c r="I529" s="774"/>
      <c r="J529" s="774"/>
      <c r="K529" s="774"/>
      <c r="L529" s="774"/>
      <c r="M529" s="774"/>
      <c r="N529" s="774"/>
      <c r="O529" s="775"/>
      <c r="P529" s="771" t="s">
        <v>40</v>
      </c>
      <c r="Q529" s="772"/>
      <c r="R529" s="772"/>
      <c r="S529" s="772"/>
      <c r="T529" s="772"/>
      <c r="U529" s="772"/>
      <c r="V529" s="773"/>
      <c r="W529" s="42" t="s">
        <v>0</v>
      </c>
      <c r="X529" s="43">
        <f>IFERROR(SUM(X524:X527),"0")</f>
        <v>0</v>
      </c>
      <c r="Y529" s="43">
        <f>IFERROR(SUM(Y524:Y527),"0")</f>
        <v>0</v>
      </c>
      <c r="Z529" s="42"/>
      <c r="AA529" s="67"/>
      <c r="AB529" s="67"/>
      <c r="AC529" s="67"/>
    </row>
    <row r="530" spans="1:68" ht="16.5" customHeight="1" x14ac:dyDescent="0.25">
      <c r="A530" s="794" t="s">
        <v>854</v>
      </c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794"/>
      <c r="P530" s="794"/>
      <c r="Q530" s="794"/>
      <c r="R530" s="794"/>
      <c r="S530" s="794"/>
      <c r="T530" s="794"/>
      <c r="U530" s="794"/>
      <c r="V530" s="794"/>
      <c r="W530" s="794"/>
      <c r="X530" s="794"/>
      <c r="Y530" s="794"/>
      <c r="Z530" s="794"/>
      <c r="AA530" s="65"/>
      <c r="AB530" s="65"/>
      <c r="AC530" s="79"/>
    </row>
    <row r="531" spans="1:68" ht="14.25" customHeight="1" x14ac:dyDescent="0.25">
      <c r="A531" s="783" t="s">
        <v>78</v>
      </c>
      <c r="B531" s="783"/>
      <c r="C531" s="783"/>
      <c r="D531" s="783"/>
      <c r="E531" s="783"/>
      <c r="F531" s="783"/>
      <c r="G531" s="783"/>
      <c r="H531" s="783"/>
      <c r="I531" s="783"/>
      <c r="J531" s="783"/>
      <c r="K531" s="783"/>
      <c r="L531" s="783"/>
      <c r="M531" s="783"/>
      <c r="N531" s="783"/>
      <c r="O531" s="783"/>
      <c r="P531" s="783"/>
      <c r="Q531" s="783"/>
      <c r="R531" s="783"/>
      <c r="S531" s="783"/>
      <c r="T531" s="783"/>
      <c r="U531" s="783"/>
      <c r="V531" s="783"/>
      <c r="W531" s="783"/>
      <c r="X531" s="783"/>
      <c r="Y531" s="783"/>
      <c r="Z531" s="783"/>
      <c r="AA531" s="66"/>
      <c r="AB531" s="66"/>
      <c r="AC531" s="80"/>
    </row>
    <row r="532" spans="1:68" ht="27" customHeight="1" x14ac:dyDescent="0.25">
      <c r="A532" s="63" t="s">
        <v>855</v>
      </c>
      <c r="B532" s="63" t="s">
        <v>856</v>
      </c>
      <c r="C532" s="36">
        <v>4301031261</v>
      </c>
      <c r="D532" s="784">
        <v>4680115885103</v>
      </c>
      <c r="E532" s="784"/>
      <c r="F532" s="62">
        <v>0.27</v>
      </c>
      <c r="G532" s="37">
        <v>6</v>
      </c>
      <c r="H532" s="62">
        <v>1.62</v>
      </c>
      <c r="I532" s="62">
        <v>1.82</v>
      </c>
      <c r="J532" s="37">
        <v>156</v>
      </c>
      <c r="K532" s="37" t="s">
        <v>89</v>
      </c>
      <c r="L532" s="37" t="s">
        <v>45</v>
      </c>
      <c r="M532" s="38" t="s">
        <v>82</v>
      </c>
      <c r="N532" s="38"/>
      <c r="O532" s="37">
        <v>40</v>
      </c>
      <c r="P532" s="8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2" s="786"/>
      <c r="R532" s="786"/>
      <c r="S532" s="786"/>
      <c r="T532" s="787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IFERROR(IF(Y532=0,"",ROUNDUP(Y532/H532,0)*0.00753),"")</f>
        <v/>
      </c>
      <c r="AA532" s="68" t="s">
        <v>45</v>
      </c>
      <c r="AB532" s="69" t="s">
        <v>45</v>
      </c>
      <c r="AC532" s="642" t="s">
        <v>857</v>
      </c>
      <c r="AG532" s="78"/>
      <c r="AJ532" s="84" t="s">
        <v>45</v>
      </c>
      <c r="AK532" s="84">
        <v>0</v>
      </c>
      <c r="BB532" s="643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74"/>
      <c r="B533" s="774"/>
      <c r="C533" s="774"/>
      <c r="D533" s="774"/>
      <c r="E533" s="774"/>
      <c r="F533" s="774"/>
      <c r="G533" s="774"/>
      <c r="H533" s="774"/>
      <c r="I533" s="774"/>
      <c r="J533" s="774"/>
      <c r="K533" s="774"/>
      <c r="L533" s="774"/>
      <c r="M533" s="774"/>
      <c r="N533" s="774"/>
      <c r="O533" s="775"/>
      <c r="P533" s="771" t="s">
        <v>40</v>
      </c>
      <c r="Q533" s="772"/>
      <c r="R533" s="772"/>
      <c r="S533" s="772"/>
      <c r="T533" s="772"/>
      <c r="U533" s="772"/>
      <c r="V533" s="773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774"/>
      <c r="B534" s="774"/>
      <c r="C534" s="774"/>
      <c r="D534" s="774"/>
      <c r="E534" s="774"/>
      <c r="F534" s="774"/>
      <c r="G534" s="774"/>
      <c r="H534" s="774"/>
      <c r="I534" s="774"/>
      <c r="J534" s="774"/>
      <c r="K534" s="774"/>
      <c r="L534" s="774"/>
      <c r="M534" s="774"/>
      <c r="N534" s="774"/>
      <c r="O534" s="775"/>
      <c r="P534" s="771" t="s">
        <v>40</v>
      </c>
      <c r="Q534" s="772"/>
      <c r="R534" s="772"/>
      <c r="S534" s="772"/>
      <c r="T534" s="772"/>
      <c r="U534" s="772"/>
      <c r="V534" s="773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27.75" customHeight="1" x14ac:dyDescent="0.2">
      <c r="A535" s="816" t="s">
        <v>858</v>
      </c>
      <c r="B535" s="816"/>
      <c r="C535" s="816"/>
      <c r="D535" s="816"/>
      <c r="E535" s="816"/>
      <c r="F535" s="816"/>
      <c r="G535" s="816"/>
      <c r="H535" s="816"/>
      <c r="I535" s="816"/>
      <c r="J535" s="816"/>
      <c r="K535" s="816"/>
      <c r="L535" s="816"/>
      <c r="M535" s="816"/>
      <c r="N535" s="816"/>
      <c r="O535" s="816"/>
      <c r="P535" s="816"/>
      <c r="Q535" s="816"/>
      <c r="R535" s="816"/>
      <c r="S535" s="816"/>
      <c r="T535" s="816"/>
      <c r="U535" s="816"/>
      <c r="V535" s="816"/>
      <c r="W535" s="816"/>
      <c r="X535" s="816"/>
      <c r="Y535" s="816"/>
      <c r="Z535" s="816"/>
      <c r="AA535" s="54"/>
      <c r="AB535" s="54"/>
      <c r="AC535" s="54"/>
    </row>
    <row r="536" spans="1:68" ht="16.5" customHeight="1" x14ac:dyDescent="0.25">
      <c r="A536" s="794" t="s">
        <v>858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65"/>
      <c r="AB536" s="65"/>
      <c r="AC536" s="79"/>
    </row>
    <row r="537" spans="1:68" ht="14.25" customHeight="1" x14ac:dyDescent="0.25">
      <c r="A537" s="783" t="s">
        <v>129</v>
      </c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3"/>
      <c r="P537" s="783"/>
      <c r="Q537" s="783"/>
      <c r="R537" s="783"/>
      <c r="S537" s="783"/>
      <c r="T537" s="783"/>
      <c r="U537" s="783"/>
      <c r="V537" s="783"/>
      <c r="W537" s="783"/>
      <c r="X537" s="783"/>
      <c r="Y537" s="783"/>
      <c r="Z537" s="783"/>
      <c r="AA537" s="66"/>
      <c r="AB537" s="66"/>
      <c r="AC537" s="80"/>
    </row>
    <row r="538" spans="1:68" ht="27" customHeight="1" x14ac:dyDescent="0.25">
      <c r="A538" s="63" t="s">
        <v>859</v>
      </c>
      <c r="B538" s="63" t="s">
        <v>860</v>
      </c>
      <c r="C538" s="36">
        <v>4301011795</v>
      </c>
      <c r="D538" s="784">
        <v>4607091389067</v>
      </c>
      <c r="E538" s="784"/>
      <c r="F538" s="62">
        <v>0.88</v>
      </c>
      <c r="G538" s="37">
        <v>6</v>
      </c>
      <c r="H538" s="62">
        <v>5.28</v>
      </c>
      <c r="I538" s="62">
        <v>5.64</v>
      </c>
      <c r="J538" s="37">
        <v>104</v>
      </c>
      <c r="K538" s="37" t="s">
        <v>133</v>
      </c>
      <c r="L538" s="37" t="s">
        <v>45</v>
      </c>
      <c r="M538" s="38" t="s">
        <v>136</v>
      </c>
      <c r="N538" s="38"/>
      <c r="O538" s="37">
        <v>60</v>
      </c>
      <c r="P538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8" s="786"/>
      <c r="R538" s="786"/>
      <c r="S538" s="786"/>
      <c r="T538" s="787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ref="Y538:Y548" si="103">IFERROR(IF(X538="",0,CEILING((X538/$H538),1)*$H538),"")</f>
        <v>0</v>
      </c>
      <c r="Z538" s="41" t="str">
        <f t="shared" ref="Z538:Z543" si="104">IFERROR(IF(Y538=0,"",ROUNDUP(Y538/H538,0)*0.01196),"")</f>
        <v/>
      </c>
      <c r="AA538" s="68" t="s">
        <v>45</v>
      </c>
      <c r="AB538" s="69" t="s">
        <v>45</v>
      </c>
      <c r="AC538" s="644" t="s">
        <v>132</v>
      </c>
      <c r="AG538" s="78"/>
      <c r="AJ538" s="84" t="s">
        <v>45</v>
      </c>
      <c r="AK538" s="84">
        <v>0</v>
      </c>
      <c r="BB538" s="645" t="s">
        <v>66</v>
      </c>
      <c r="BM538" s="78">
        <f t="shared" ref="BM538:BM548" si="105">IFERROR(X538*I538/H538,"0")</f>
        <v>0</v>
      </c>
      <c r="BN538" s="78">
        <f t="shared" ref="BN538:BN548" si="106">IFERROR(Y538*I538/H538,"0")</f>
        <v>0</v>
      </c>
      <c r="BO538" s="78">
        <f t="shared" ref="BO538:BO548" si="107">IFERROR(1/J538*(X538/H538),"0")</f>
        <v>0</v>
      </c>
      <c r="BP538" s="78">
        <f t="shared" ref="BP538:BP548" si="108">IFERROR(1/J538*(Y538/H538),"0")</f>
        <v>0</v>
      </c>
    </row>
    <row r="539" spans="1:68" ht="27" customHeight="1" x14ac:dyDescent="0.25">
      <c r="A539" s="63" t="s">
        <v>861</v>
      </c>
      <c r="B539" s="63" t="s">
        <v>862</v>
      </c>
      <c r="C539" s="36">
        <v>4301011961</v>
      </c>
      <c r="D539" s="784">
        <v>4680115885271</v>
      </c>
      <c r="E539" s="784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133</v>
      </c>
      <c r="L539" s="37" t="s">
        <v>45</v>
      </c>
      <c r="M539" s="38" t="s">
        <v>136</v>
      </c>
      <c r="N539" s="38"/>
      <c r="O539" s="37">
        <v>60</v>
      </c>
      <c r="P539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39" s="786"/>
      <c r="R539" s="786"/>
      <c r="S539" s="786"/>
      <c r="T539" s="78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3"/>
        <v>0</v>
      </c>
      <c r="Z539" s="41" t="str">
        <f t="shared" si="104"/>
        <v/>
      </c>
      <c r="AA539" s="68" t="s">
        <v>45</v>
      </c>
      <c r="AB539" s="69" t="s">
        <v>45</v>
      </c>
      <c r="AC539" s="646" t="s">
        <v>863</v>
      </c>
      <c r="AG539" s="78"/>
      <c r="AJ539" s="84" t="s">
        <v>45</v>
      </c>
      <c r="AK539" s="84">
        <v>0</v>
      </c>
      <c r="BB539" s="647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16.5" customHeight="1" x14ac:dyDescent="0.25">
      <c r="A540" s="63" t="s">
        <v>864</v>
      </c>
      <c r="B540" s="63" t="s">
        <v>865</v>
      </c>
      <c r="C540" s="36">
        <v>4301011774</v>
      </c>
      <c r="D540" s="784">
        <v>4680115884502</v>
      </c>
      <c r="E540" s="784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133</v>
      </c>
      <c r="L540" s="37" t="s">
        <v>45</v>
      </c>
      <c r="M540" s="38" t="s">
        <v>136</v>
      </c>
      <c r="N540" s="38"/>
      <c r="O540" s="37">
        <v>60</v>
      </c>
      <c r="P54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0" s="786"/>
      <c r="R540" s="786"/>
      <c r="S540" s="786"/>
      <c r="T540" s="787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48" t="s">
        <v>866</v>
      </c>
      <c r="AG540" s="78"/>
      <c r="AJ540" s="84" t="s">
        <v>45</v>
      </c>
      <c r="AK540" s="84">
        <v>0</v>
      </c>
      <c r="BB540" s="649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27" customHeight="1" x14ac:dyDescent="0.25">
      <c r="A541" s="63" t="s">
        <v>867</v>
      </c>
      <c r="B541" s="63" t="s">
        <v>868</v>
      </c>
      <c r="C541" s="36">
        <v>4301011771</v>
      </c>
      <c r="D541" s="784">
        <v>4607091389104</v>
      </c>
      <c r="E541" s="784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133</v>
      </c>
      <c r="L541" s="37" t="s">
        <v>45</v>
      </c>
      <c r="M541" s="38" t="s">
        <v>136</v>
      </c>
      <c r="N541" s="38"/>
      <c r="O541" s="37">
        <v>60</v>
      </c>
      <c r="P541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1" s="786"/>
      <c r="R541" s="786"/>
      <c r="S541" s="786"/>
      <c r="T541" s="787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50" t="s">
        <v>869</v>
      </c>
      <c r="AG541" s="78"/>
      <c r="AJ541" s="84" t="s">
        <v>45</v>
      </c>
      <c r="AK541" s="84">
        <v>0</v>
      </c>
      <c r="BB541" s="651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16.5" customHeight="1" x14ac:dyDescent="0.25">
      <c r="A542" s="63" t="s">
        <v>870</v>
      </c>
      <c r="B542" s="63" t="s">
        <v>871</v>
      </c>
      <c r="C542" s="36">
        <v>4301011799</v>
      </c>
      <c r="D542" s="784">
        <v>4680115884519</v>
      </c>
      <c r="E542" s="784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133</v>
      </c>
      <c r="L542" s="37" t="s">
        <v>45</v>
      </c>
      <c r="M542" s="38" t="s">
        <v>88</v>
      </c>
      <c r="N542" s="38"/>
      <c r="O542" s="37">
        <v>60</v>
      </c>
      <c r="P542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2" s="786"/>
      <c r="R542" s="786"/>
      <c r="S542" s="786"/>
      <c r="T542" s="787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52" t="s">
        <v>872</v>
      </c>
      <c r="AG542" s="78"/>
      <c r="AJ542" s="84" t="s">
        <v>45</v>
      </c>
      <c r="AK542" s="84">
        <v>0</v>
      </c>
      <c r="BB542" s="65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27" customHeight="1" x14ac:dyDescent="0.25">
      <c r="A543" s="63" t="s">
        <v>873</v>
      </c>
      <c r="B543" s="63" t="s">
        <v>874</v>
      </c>
      <c r="C543" s="36">
        <v>4301011376</v>
      </c>
      <c r="D543" s="784">
        <v>4680115885226</v>
      </c>
      <c r="E543" s="784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133</v>
      </c>
      <c r="L543" s="37" t="s">
        <v>45</v>
      </c>
      <c r="M543" s="38" t="s">
        <v>88</v>
      </c>
      <c r="N543" s="38"/>
      <c r="O543" s="37">
        <v>60</v>
      </c>
      <c r="P543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3" s="786"/>
      <c r="R543" s="786"/>
      <c r="S543" s="786"/>
      <c r="T543" s="787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54" t="s">
        <v>875</v>
      </c>
      <c r="AG543" s="78"/>
      <c r="AJ543" s="84" t="s">
        <v>45</v>
      </c>
      <c r="AK543" s="84">
        <v>0</v>
      </c>
      <c r="BB543" s="65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876</v>
      </c>
      <c r="B544" s="63" t="s">
        <v>877</v>
      </c>
      <c r="C544" s="36">
        <v>4301011778</v>
      </c>
      <c r="D544" s="784">
        <v>4680115880603</v>
      </c>
      <c r="E544" s="784"/>
      <c r="F544" s="62">
        <v>0.6</v>
      </c>
      <c r="G544" s="37">
        <v>6</v>
      </c>
      <c r="H544" s="62">
        <v>3.6</v>
      </c>
      <c r="I544" s="62">
        <v>3.81</v>
      </c>
      <c r="J544" s="37">
        <v>132</v>
      </c>
      <c r="K544" s="37" t="s">
        <v>89</v>
      </c>
      <c r="L544" s="37" t="s">
        <v>45</v>
      </c>
      <c r="M544" s="38" t="s">
        <v>136</v>
      </c>
      <c r="N544" s="38"/>
      <c r="O544" s="37">
        <v>60</v>
      </c>
      <c r="P544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4" s="786"/>
      <c r="R544" s="786"/>
      <c r="S544" s="786"/>
      <c r="T544" s="787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56" t="s">
        <v>132</v>
      </c>
      <c r="AG544" s="78"/>
      <c r="AJ544" s="84" t="s">
        <v>45</v>
      </c>
      <c r="AK544" s="84">
        <v>0</v>
      </c>
      <c r="BB544" s="65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27" customHeight="1" x14ac:dyDescent="0.25">
      <c r="A545" s="63" t="s">
        <v>876</v>
      </c>
      <c r="B545" s="63" t="s">
        <v>878</v>
      </c>
      <c r="C545" s="36">
        <v>4301012035</v>
      </c>
      <c r="D545" s="784">
        <v>4680115880603</v>
      </c>
      <c r="E545" s="784"/>
      <c r="F545" s="62">
        <v>0.6</v>
      </c>
      <c r="G545" s="37">
        <v>8</v>
      </c>
      <c r="H545" s="62">
        <v>4.8</v>
      </c>
      <c r="I545" s="62">
        <v>6.96</v>
      </c>
      <c r="J545" s="37">
        <v>120</v>
      </c>
      <c r="K545" s="37" t="s">
        <v>89</v>
      </c>
      <c r="L545" s="37" t="s">
        <v>45</v>
      </c>
      <c r="M545" s="38" t="s">
        <v>136</v>
      </c>
      <c r="N545" s="38"/>
      <c r="O545" s="37">
        <v>60</v>
      </c>
      <c r="P545" s="8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6"/>
      <c r="R545" s="786"/>
      <c r="S545" s="786"/>
      <c r="T545" s="787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IFERROR(IF(Y545=0,"",ROUNDUP(Y545/H545,0)*0.00937),"")</f>
        <v/>
      </c>
      <c r="AA545" s="68" t="s">
        <v>45</v>
      </c>
      <c r="AB545" s="69" t="s">
        <v>45</v>
      </c>
      <c r="AC545" s="658" t="s">
        <v>132</v>
      </c>
      <c r="AG545" s="78"/>
      <c r="AJ545" s="84" t="s">
        <v>45</v>
      </c>
      <c r="AK545" s="84">
        <v>0</v>
      </c>
      <c r="BB545" s="65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4301012036</v>
      </c>
      <c r="D546" s="784">
        <v>4680115882782</v>
      </c>
      <c r="E546" s="784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89</v>
      </c>
      <c r="L546" s="37" t="s">
        <v>45</v>
      </c>
      <c r="M546" s="38" t="s">
        <v>136</v>
      </c>
      <c r="N546" s="38"/>
      <c r="O546" s="37">
        <v>60</v>
      </c>
      <c r="P546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6" s="786"/>
      <c r="R546" s="786"/>
      <c r="S546" s="786"/>
      <c r="T546" s="787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60" t="s">
        <v>863</v>
      </c>
      <c r="AG546" s="78"/>
      <c r="AJ546" s="84" t="s">
        <v>45</v>
      </c>
      <c r="AK546" s="84">
        <v>0</v>
      </c>
      <c r="BB546" s="66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4301011784</v>
      </c>
      <c r="D547" s="784">
        <v>4607091389982</v>
      </c>
      <c r="E547" s="784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89</v>
      </c>
      <c r="L547" s="37" t="s">
        <v>45</v>
      </c>
      <c r="M547" s="38" t="s">
        <v>136</v>
      </c>
      <c r="N547" s="38"/>
      <c r="O547" s="37">
        <v>60</v>
      </c>
      <c r="P547" s="8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7" s="786"/>
      <c r="R547" s="786"/>
      <c r="S547" s="786"/>
      <c r="T547" s="78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62" t="s">
        <v>869</v>
      </c>
      <c r="AG547" s="78"/>
      <c r="AJ547" s="84" t="s">
        <v>45</v>
      </c>
      <c r="AK547" s="84">
        <v>0</v>
      </c>
      <c r="BB547" s="66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881</v>
      </c>
      <c r="B548" s="63" t="s">
        <v>883</v>
      </c>
      <c r="C548" s="36">
        <v>4301012034</v>
      </c>
      <c r="D548" s="784">
        <v>4607091389982</v>
      </c>
      <c r="E548" s="784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89</v>
      </c>
      <c r="L548" s="37" t="s">
        <v>45</v>
      </c>
      <c r="M548" s="38" t="s">
        <v>136</v>
      </c>
      <c r="N548" s="38"/>
      <c r="O548" s="37">
        <v>60</v>
      </c>
      <c r="P548" s="8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8" s="786"/>
      <c r="R548" s="786"/>
      <c r="S548" s="786"/>
      <c r="T548" s="78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4" t="s">
        <v>869</v>
      </c>
      <c r="AG548" s="78"/>
      <c r="AJ548" s="84" t="s">
        <v>45</v>
      </c>
      <c r="AK548" s="84">
        <v>0</v>
      </c>
      <c r="BB548" s="66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x14ac:dyDescent="0.2">
      <c r="A549" s="774"/>
      <c r="B549" s="774"/>
      <c r="C549" s="774"/>
      <c r="D549" s="774"/>
      <c r="E549" s="774"/>
      <c r="F549" s="774"/>
      <c r="G549" s="774"/>
      <c r="H549" s="774"/>
      <c r="I549" s="774"/>
      <c r="J549" s="774"/>
      <c r="K549" s="774"/>
      <c r="L549" s="774"/>
      <c r="M549" s="774"/>
      <c r="N549" s="774"/>
      <c r="O549" s="775"/>
      <c r="P549" s="771" t="s">
        <v>40</v>
      </c>
      <c r="Q549" s="772"/>
      <c r="R549" s="772"/>
      <c r="S549" s="772"/>
      <c r="T549" s="772"/>
      <c r="U549" s="772"/>
      <c r="V549" s="773"/>
      <c r="W549" s="42" t="s">
        <v>39</v>
      </c>
      <c r="X549" s="43">
        <f>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43">
        <f>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43">
        <f>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74"/>
      <c r="B550" s="774"/>
      <c r="C550" s="774"/>
      <c r="D550" s="774"/>
      <c r="E550" s="774"/>
      <c r="F550" s="774"/>
      <c r="G550" s="774"/>
      <c r="H550" s="774"/>
      <c r="I550" s="774"/>
      <c r="J550" s="774"/>
      <c r="K550" s="774"/>
      <c r="L550" s="774"/>
      <c r="M550" s="774"/>
      <c r="N550" s="774"/>
      <c r="O550" s="775"/>
      <c r="P550" s="771" t="s">
        <v>40</v>
      </c>
      <c r="Q550" s="772"/>
      <c r="R550" s="772"/>
      <c r="S550" s="772"/>
      <c r="T550" s="772"/>
      <c r="U550" s="772"/>
      <c r="V550" s="773"/>
      <c r="W550" s="42" t="s">
        <v>0</v>
      </c>
      <c r="X550" s="43">
        <f>IFERROR(SUM(X538:X548),"0")</f>
        <v>0</v>
      </c>
      <c r="Y550" s="43">
        <f>IFERROR(SUM(Y538:Y548),"0")</f>
        <v>0</v>
      </c>
      <c r="Z550" s="42"/>
      <c r="AA550" s="67"/>
      <c r="AB550" s="67"/>
      <c r="AC550" s="67"/>
    </row>
    <row r="551" spans="1:68" ht="14.25" customHeight="1" x14ac:dyDescent="0.25">
      <c r="A551" s="783" t="s">
        <v>184</v>
      </c>
      <c r="B551" s="783"/>
      <c r="C551" s="783"/>
      <c r="D551" s="783"/>
      <c r="E551" s="783"/>
      <c r="F551" s="783"/>
      <c r="G551" s="783"/>
      <c r="H551" s="783"/>
      <c r="I551" s="783"/>
      <c r="J551" s="783"/>
      <c r="K551" s="783"/>
      <c r="L551" s="783"/>
      <c r="M551" s="783"/>
      <c r="N551" s="783"/>
      <c r="O551" s="783"/>
      <c r="P551" s="783"/>
      <c r="Q551" s="783"/>
      <c r="R551" s="783"/>
      <c r="S551" s="783"/>
      <c r="T551" s="783"/>
      <c r="U551" s="783"/>
      <c r="V551" s="783"/>
      <c r="W551" s="783"/>
      <c r="X551" s="783"/>
      <c r="Y551" s="783"/>
      <c r="Z551" s="783"/>
      <c r="AA551" s="66"/>
      <c r="AB551" s="66"/>
      <c r="AC551" s="80"/>
    </row>
    <row r="552" spans="1:68" ht="16.5" customHeight="1" x14ac:dyDescent="0.25">
      <c r="A552" s="63" t="s">
        <v>884</v>
      </c>
      <c r="B552" s="63" t="s">
        <v>885</v>
      </c>
      <c r="C552" s="36">
        <v>4301020222</v>
      </c>
      <c r="D552" s="784">
        <v>4607091388930</v>
      </c>
      <c r="E552" s="784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133</v>
      </c>
      <c r="L552" s="37" t="s">
        <v>45</v>
      </c>
      <c r="M552" s="38" t="s">
        <v>136</v>
      </c>
      <c r="N552" s="38"/>
      <c r="O552" s="37">
        <v>55</v>
      </c>
      <c r="P552" s="8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2" s="786"/>
      <c r="R552" s="786"/>
      <c r="S552" s="786"/>
      <c r="T552" s="787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66" t="s">
        <v>886</v>
      </c>
      <c r="AG552" s="78"/>
      <c r="AJ552" s="84" t="s">
        <v>45</v>
      </c>
      <c r="AK552" s="84">
        <v>0</v>
      </c>
      <c r="BB552" s="66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16.5" customHeight="1" x14ac:dyDescent="0.25">
      <c r="A553" s="63" t="s">
        <v>887</v>
      </c>
      <c r="B553" s="63" t="s">
        <v>888</v>
      </c>
      <c r="C553" s="36">
        <v>4301020364</v>
      </c>
      <c r="D553" s="784">
        <v>4680115880054</v>
      </c>
      <c r="E553" s="784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89</v>
      </c>
      <c r="L553" s="37" t="s">
        <v>45</v>
      </c>
      <c r="M553" s="38" t="s">
        <v>136</v>
      </c>
      <c r="N553" s="38"/>
      <c r="O553" s="37">
        <v>55</v>
      </c>
      <c r="P553" s="83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53" s="786"/>
      <c r="R553" s="786"/>
      <c r="S553" s="786"/>
      <c r="T553" s="787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8" t="s">
        <v>886</v>
      </c>
      <c r="AG553" s="78"/>
      <c r="AJ553" s="84" t="s">
        <v>45</v>
      </c>
      <c r="AK553" s="84">
        <v>0</v>
      </c>
      <c r="BB553" s="66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16.5" customHeight="1" x14ac:dyDescent="0.25">
      <c r="A554" s="63" t="s">
        <v>887</v>
      </c>
      <c r="B554" s="63" t="s">
        <v>889</v>
      </c>
      <c r="C554" s="36">
        <v>4301020206</v>
      </c>
      <c r="D554" s="784">
        <v>4680115880054</v>
      </c>
      <c r="E554" s="784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89</v>
      </c>
      <c r="L554" s="37" t="s">
        <v>45</v>
      </c>
      <c r="M554" s="38" t="s">
        <v>136</v>
      </c>
      <c r="N554" s="38"/>
      <c r="O554" s="37">
        <v>55</v>
      </c>
      <c r="P554" s="8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4" s="786"/>
      <c r="R554" s="786"/>
      <c r="S554" s="786"/>
      <c r="T554" s="787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70" t="s">
        <v>886</v>
      </c>
      <c r="AG554" s="78"/>
      <c r="AJ554" s="84" t="s">
        <v>45</v>
      </c>
      <c r="AK554" s="84">
        <v>0</v>
      </c>
      <c r="BB554" s="67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774"/>
      <c r="B555" s="774"/>
      <c r="C555" s="774"/>
      <c r="D555" s="774"/>
      <c r="E555" s="774"/>
      <c r="F555" s="774"/>
      <c r="G555" s="774"/>
      <c r="H555" s="774"/>
      <c r="I555" s="774"/>
      <c r="J555" s="774"/>
      <c r="K555" s="774"/>
      <c r="L555" s="774"/>
      <c r="M555" s="774"/>
      <c r="N555" s="774"/>
      <c r="O555" s="775"/>
      <c r="P555" s="771" t="s">
        <v>40</v>
      </c>
      <c r="Q555" s="772"/>
      <c r="R555" s="772"/>
      <c r="S555" s="772"/>
      <c r="T555" s="772"/>
      <c r="U555" s="772"/>
      <c r="V555" s="773"/>
      <c r="W555" s="42" t="s">
        <v>39</v>
      </c>
      <c r="X555" s="43">
        <f>IFERROR(X552/H552,"0")+IFERROR(X553/H553,"0")+IFERROR(X554/H554,"0")</f>
        <v>0</v>
      </c>
      <c r="Y555" s="43">
        <f>IFERROR(Y552/H552,"0")+IFERROR(Y553/H553,"0")+IFERROR(Y554/H554,"0")</f>
        <v>0</v>
      </c>
      <c r="Z555" s="43">
        <f>IFERROR(IF(Z552="",0,Z552),"0")+IFERROR(IF(Z553="",0,Z553),"0")+IFERROR(IF(Z554="",0,Z554),"0")</f>
        <v>0</v>
      </c>
      <c r="AA555" s="67"/>
      <c r="AB555" s="67"/>
      <c r="AC555" s="67"/>
    </row>
    <row r="556" spans="1:68" x14ac:dyDescent="0.2">
      <c r="A556" s="774"/>
      <c r="B556" s="774"/>
      <c r="C556" s="774"/>
      <c r="D556" s="774"/>
      <c r="E556" s="774"/>
      <c r="F556" s="774"/>
      <c r="G556" s="774"/>
      <c r="H556" s="774"/>
      <c r="I556" s="774"/>
      <c r="J556" s="774"/>
      <c r="K556" s="774"/>
      <c r="L556" s="774"/>
      <c r="M556" s="774"/>
      <c r="N556" s="774"/>
      <c r="O556" s="775"/>
      <c r="P556" s="771" t="s">
        <v>40</v>
      </c>
      <c r="Q556" s="772"/>
      <c r="R556" s="772"/>
      <c r="S556" s="772"/>
      <c r="T556" s="772"/>
      <c r="U556" s="772"/>
      <c r="V556" s="773"/>
      <c r="W556" s="42" t="s">
        <v>0</v>
      </c>
      <c r="X556" s="43">
        <f>IFERROR(SUM(X552:X554),"0")</f>
        <v>0</v>
      </c>
      <c r="Y556" s="43">
        <f>IFERROR(SUM(Y552:Y554),"0")</f>
        <v>0</v>
      </c>
      <c r="Z556" s="42"/>
      <c r="AA556" s="67"/>
      <c r="AB556" s="67"/>
      <c r="AC556" s="67"/>
    </row>
    <row r="557" spans="1:68" ht="14.25" customHeight="1" x14ac:dyDescent="0.25">
      <c r="A557" s="783" t="s">
        <v>78</v>
      </c>
      <c r="B557" s="783"/>
      <c r="C557" s="783"/>
      <c r="D557" s="783"/>
      <c r="E557" s="783"/>
      <c r="F557" s="783"/>
      <c r="G557" s="783"/>
      <c r="H557" s="783"/>
      <c r="I557" s="783"/>
      <c r="J557" s="783"/>
      <c r="K557" s="783"/>
      <c r="L557" s="783"/>
      <c r="M557" s="783"/>
      <c r="N557" s="783"/>
      <c r="O557" s="783"/>
      <c r="P557" s="783"/>
      <c r="Q557" s="783"/>
      <c r="R557" s="783"/>
      <c r="S557" s="783"/>
      <c r="T557" s="783"/>
      <c r="U557" s="783"/>
      <c r="V557" s="783"/>
      <c r="W557" s="783"/>
      <c r="X557" s="783"/>
      <c r="Y557" s="783"/>
      <c r="Z557" s="783"/>
      <c r="AA557" s="66"/>
      <c r="AB557" s="66"/>
      <c r="AC557" s="80"/>
    </row>
    <row r="558" spans="1:68" ht="27" customHeight="1" x14ac:dyDescent="0.25">
      <c r="A558" s="63" t="s">
        <v>890</v>
      </c>
      <c r="B558" s="63" t="s">
        <v>891</v>
      </c>
      <c r="C558" s="36">
        <v>4301031252</v>
      </c>
      <c r="D558" s="784">
        <v>4680115883116</v>
      </c>
      <c r="E558" s="784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133</v>
      </c>
      <c r="L558" s="37" t="s">
        <v>45</v>
      </c>
      <c r="M558" s="38" t="s">
        <v>136</v>
      </c>
      <c r="N558" s="38"/>
      <c r="O558" s="37">
        <v>60</v>
      </c>
      <c r="P558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58" s="786"/>
      <c r="R558" s="786"/>
      <c r="S558" s="786"/>
      <c r="T558" s="787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ref="Y558:Y566" si="109"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72" t="s">
        <v>892</v>
      </c>
      <c r="AG558" s="78"/>
      <c r="AJ558" s="84" t="s">
        <v>45</v>
      </c>
      <c r="AK558" s="84">
        <v>0</v>
      </c>
      <c r="BB558" s="673" t="s">
        <v>66</v>
      </c>
      <c r="BM558" s="78">
        <f t="shared" ref="BM558:BM566" si="110">IFERROR(X558*I558/H558,"0")</f>
        <v>0</v>
      </c>
      <c r="BN558" s="78">
        <f t="shared" ref="BN558:BN566" si="111">IFERROR(Y558*I558/H558,"0")</f>
        <v>0</v>
      </c>
      <c r="BO558" s="78">
        <f t="shared" ref="BO558:BO566" si="112">IFERROR(1/J558*(X558/H558),"0")</f>
        <v>0</v>
      </c>
      <c r="BP558" s="78">
        <f t="shared" ref="BP558:BP566" si="113">IFERROR(1/J558*(Y558/H558),"0")</f>
        <v>0</v>
      </c>
    </row>
    <row r="559" spans="1:68" ht="27" customHeight="1" x14ac:dyDescent="0.25">
      <c r="A559" s="63" t="s">
        <v>893</v>
      </c>
      <c r="B559" s="63" t="s">
        <v>894</v>
      </c>
      <c r="C559" s="36">
        <v>4301031248</v>
      </c>
      <c r="D559" s="784">
        <v>4680115883093</v>
      </c>
      <c r="E559" s="784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133</v>
      </c>
      <c r="L559" s="37" t="s">
        <v>45</v>
      </c>
      <c r="M559" s="38" t="s">
        <v>82</v>
      </c>
      <c r="N559" s="38"/>
      <c r="O559" s="37">
        <v>60</v>
      </c>
      <c r="P559" s="8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59" s="786"/>
      <c r="R559" s="786"/>
      <c r="S559" s="786"/>
      <c r="T559" s="787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4" t="s">
        <v>895</v>
      </c>
      <c r="AG559" s="78"/>
      <c r="AJ559" s="84" t="s">
        <v>45</v>
      </c>
      <c r="AK559" s="84">
        <v>0</v>
      </c>
      <c r="BB559" s="675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27" customHeight="1" x14ac:dyDescent="0.25">
      <c r="A560" s="63" t="s">
        <v>896</v>
      </c>
      <c r="B560" s="63" t="s">
        <v>897</v>
      </c>
      <c r="C560" s="36">
        <v>4301031250</v>
      </c>
      <c r="D560" s="784">
        <v>4680115883109</v>
      </c>
      <c r="E560" s="784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133</v>
      </c>
      <c r="L560" s="37" t="s">
        <v>45</v>
      </c>
      <c r="M560" s="38" t="s">
        <v>82</v>
      </c>
      <c r="N560" s="38"/>
      <c r="O560" s="37">
        <v>60</v>
      </c>
      <c r="P560" s="8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0" s="786"/>
      <c r="R560" s="786"/>
      <c r="S560" s="786"/>
      <c r="T560" s="78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6" t="s">
        <v>898</v>
      </c>
      <c r="AG560" s="78"/>
      <c r="AJ560" s="84" t="s">
        <v>45</v>
      </c>
      <c r="AK560" s="84">
        <v>0</v>
      </c>
      <c r="BB560" s="677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899</v>
      </c>
      <c r="B561" s="63" t="s">
        <v>900</v>
      </c>
      <c r="C561" s="36">
        <v>4301031249</v>
      </c>
      <c r="D561" s="784">
        <v>4680115882072</v>
      </c>
      <c r="E561" s="784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89</v>
      </c>
      <c r="L561" s="37" t="s">
        <v>45</v>
      </c>
      <c r="M561" s="38" t="s">
        <v>136</v>
      </c>
      <c r="N561" s="38"/>
      <c r="O561" s="37">
        <v>60</v>
      </c>
      <c r="P561" s="8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1" s="786"/>
      <c r="R561" s="786"/>
      <c r="S561" s="786"/>
      <c r="T561" s="78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8" t="s">
        <v>901</v>
      </c>
      <c r="AG561" s="78"/>
      <c r="AJ561" s="84" t="s">
        <v>45</v>
      </c>
      <c r="AK561" s="84">
        <v>0</v>
      </c>
      <c r="BB561" s="679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899</v>
      </c>
      <c r="B562" s="63" t="s">
        <v>902</v>
      </c>
      <c r="C562" s="36">
        <v>4301031383</v>
      </c>
      <c r="D562" s="784">
        <v>4680115882072</v>
      </c>
      <c r="E562" s="784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89</v>
      </c>
      <c r="L562" s="37" t="s">
        <v>45</v>
      </c>
      <c r="M562" s="38" t="s">
        <v>136</v>
      </c>
      <c r="N562" s="38"/>
      <c r="O562" s="37">
        <v>60</v>
      </c>
      <c r="P562" s="8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2" s="786"/>
      <c r="R562" s="786"/>
      <c r="S562" s="786"/>
      <c r="T562" s="787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80" t="s">
        <v>901</v>
      </c>
      <c r="AG562" s="78"/>
      <c r="AJ562" s="84" t="s">
        <v>45</v>
      </c>
      <c r="AK562" s="84">
        <v>0</v>
      </c>
      <c r="BB562" s="681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903</v>
      </c>
      <c r="B563" s="63" t="s">
        <v>904</v>
      </c>
      <c r="C563" s="36">
        <v>4301031251</v>
      </c>
      <c r="D563" s="784">
        <v>4680115882102</v>
      </c>
      <c r="E563" s="784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82</v>
      </c>
      <c r="N563" s="38"/>
      <c r="O563" s="37">
        <v>60</v>
      </c>
      <c r="P563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3" s="786"/>
      <c r="R563" s="786"/>
      <c r="S563" s="786"/>
      <c r="T563" s="787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2" t="s">
        <v>895</v>
      </c>
      <c r="AG563" s="78"/>
      <c r="AJ563" s="84" t="s">
        <v>45</v>
      </c>
      <c r="AK563" s="84">
        <v>0</v>
      </c>
      <c r="BB563" s="683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903</v>
      </c>
      <c r="B564" s="63" t="s">
        <v>905</v>
      </c>
      <c r="C564" s="36">
        <v>4301031385</v>
      </c>
      <c r="D564" s="784">
        <v>4680115882102</v>
      </c>
      <c r="E564" s="784"/>
      <c r="F564" s="62">
        <v>0.6</v>
      </c>
      <c r="G564" s="37">
        <v>8</v>
      </c>
      <c r="H564" s="62">
        <v>4.8</v>
      </c>
      <c r="I564" s="62">
        <v>6.69</v>
      </c>
      <c r="J564" s="37">
        <v>120</v>
      </c>
      <c r="K564" s="37" t="s">
        <v>89</v>
      </c>
      <c r="L564" s="37" t="s">
        <v>45</v>
      </c>
      <c r="M564" s="38" t="s">
        <v>82</v>
      </c>
      <c r="N564" s="38"/>
      <c r="O564" s="37">
        <v>60</v>
      </c>
      <c r="P564" s="83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4" s="786"/>
      <c r="R564" s="786"/>
      <c r="S564" s="786"/>
      <c r="T564" s="787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4" t="s">
        <v>906</v>
      </c>
      <c r="AG564" s="78"/>
      <c r="AJ564" s="84" t="s">
        <v>45</v>
      </c>
      <c r="AK564" s="84">
        <v>0</v>
      </c>
      <c r="BB564" s="685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907</v>
      </c>
      <c r="B565" s="63" t="s">
        <v>908</v>
      </c>
      <c r="C565" s="36">
        <v>4301031253</v>
      </c>
      <c r="D565" s="784">
        <v>4680115882096</v>
      </c>
      <c r="E565" s="784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82</v>
      </c>
      <c r="N565" s="38"/>
      <c r="O565" s="37">
        <v>60</v>
      </c>
      <c r="P565" s="8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5" s="786"/>
      <c r="R565" s="786"/>
      <c r="S565" s="786"/>
      <c r="T565" s="787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6" t="s">
        <v>898</v>
      </c>
      <c r="AG565" s="78"/>
      <c r="AJ565" s="84" t="s">
        <v>45</v>
      </c>
      <c r="AK565" s="84">
        <v>0</v>
      </c>
      <c r="BB565" s="687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907</v>
      </c>
      <c r="B566" s="63" t="s">
        <v>909</v>
      </c>
      <c r="C566" s="36">
        <v>4301031384</v>
      </c>
      <c r="D566" s="784">
        <v>4680115882096</v>
      </c>
      <c r="E566" s="784"/>
      <c r="F566" s="62">
        <v>0.6</v>
      </c>
      <c r="G566" s="37">
        <v>8</v>
      </c>
      <c r="H566" s="62">
        <v>4.8</v>
      </c>
      <c r="I566" s="62">
        <v>6.69</v>
      </c>
      <c r="J566" s="37">
        <v>120</v>
      </c>
      <c r="K566" s="37" t="s">
        <v>89</v>
      </c>
      <c r="L566" s="37" t="s">
        <v>45</v>
      </c>
      <c r="M566" s="38" t="s">
        <v>82</v>
      </c>
      <c r="N566" s="38"/>
      <c r="O566" s="37">
        <v>60</v>
      </c>
      <c r="P566" s="8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6" s="786"/>
      <c r="R566" s="786"/>
      <c r="S566" s="786"/>
      <c r="T566" s="787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8" t="s">
        <v>910</v>
      </c>
      <c r="AG566" s="78"/>
      <c r="AJ566" s="84" t="s">
        <v>45</v>
      </c>
      <c r="AK566" s="84">
        <v>0</v>
      </c>
      <c r="BB566" s="68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x14ac:dyDescent="0.2">
      <c r="A567" s="774"/>
      <c r="B567" s="774"/>
      <c r="C567" s="774"/>
      <c r="D567" s="774"/>
      <c r="E567" s="774"/>
      <c r="F567" s="774"/>
      <c r="G567" s="774"/>
      <c r="H567" s="774"/>
      <c r="I567" s="774"/>
      <c r="J567" s="774"/>
      <c r="K567" s="774"/>
      <c r="L567" s="774"/>
      <c r="M567" s="774"/>
      <c r="N567" s="774"/>
      <c r="O567" s="775"/>
      <c r="P567" s="771" t="s">
        <v>40</v>
      </c>
      <c r="Q567" s="772"/>
      <c r="R567" s="772"/>
      <c r="S567" s="772"/>
      <c r="T567" s="772"/>
      <c r="U567" s="772"/>
      <c r="V567" s="773"/>
      <c r="W567" s="42" t="s">
        <v>39</v>
      </c>
      <c r="X567" s="43">
        <f>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774"/>
      <c r="B568" s="774"/>
      <c r="C568" s="774"/>
      <c r="D568" s="774"/>
      <c r="E568" s="774"/>
      <c r="F568" s="774"/>
      <c r="G568" s="774"/>
      <c r="H568" s="774"/>
      <c r="I568" s="774"/>
      <c r="J568" s="774"/>
      <c r="K568" s="774"/>
      <c r="L568" s="774"/>
      <c r="M568" s="774"/>
      <c r="N568" s="774"/>
      <c r="O568" s="775"/>
      <c r="P568" s="771" t="s">
        <v>40</v>
      </c>
      <c r="Q568" s="772"/>
      <c r="R568" s="772"/>
      <c r="S568" s="772"/>
      <c r="T568" s="772"/>
      <c r="U568" s="772"/>
      <c r="V568" s="773"/>
      <c r="W568" s="42" t="s">
        <v>0</v>
      </c>
      <c r="X568" s="43">
        <f>IFERROR(SUM(X558:X566),"0")</f>
        <v>0</v>
      </c>
      <c r="Y568" s="43">
        <f>IFERROR(SUM(Y558:Y566),"0")</f>
        <v>0</v>
      </c>
      <c r="Z568" s="42"/>
      <c r="AA568" s="67"/>
      <c r="AB568" s="67"/>
      <c r="AC568" s="67"/>
    </row>
    <row r="569" spans="1:68" ht="14.25" customHeight="1" x14ac:dyDescent="0.25">
      <c r="A569" s="783" t="s">
        <v>84</v>
      </c>
      <c r="B569" s="783"/>
      <c r="C569" s="783"/>
      <c r="D569" s="783"/>
      <c r="E569" s="783"/>
      <c r="F569" s="783"/>
      <c r="G569" s="783"/>
      <c r="H569" s="783"/>
      <c r="I569" s="783"/>
      <c r="J569" s="783"/>
      <c r="K569" s="783"/>
      <c r="L569" s="783"/>
      <c r="M569" s="783"/>
      <c r="N569" s="783"/>
      <c r="O569" s="783"/>
      <c r="P569" s="783"/>
      <c r="Q569" s="783"/>
      <c r="R569" s="783"/>
      <c r="S569" s="783"/>
      <c r="T569" s="783"/>
      <c r="U569" s="783"/>
      <c r="V569" s="783"/>
      <c r="W569" s="783"/>
      <c r="X569" s="783"/>
      <c r="Y569" s="783"/>
      <c r="Z569" s="783"/>
      <c r="AA569" s="66"/>
      <c r="AB569" s="66"/>
      <c r="AC569" s="80"/>
    </row>
    <row r="570" spans="1:68" ht="27" customHeight="1" x14ac:dyDescent="0.25">
      <c r="A570" s="63" t="s">
        <v>911</v>
      </c>
      <c r="B570" s="63" t="s">
        <v>912</v>
      </c>
      <c r="C570" s="36">
        <v>4301051230</v>
      </c>
      <c r="D570" s="784">
        <v>4607091383409</v>
      </c>
      <c r="E570" s="784"/>
      <c r="F570" s="62">
        <v>1.3</v>
      </c>
      <c r="G570" s="37">
        <v>6</v>
      </c>
      <c r="H570" s="62">
        <v>7.8</v>
      </c>
      <c r="I570" s="62">
        <v>8.3460000000000001</v>
      </c>
      <c r="J570" s="37">
        <v>56</v>
      </c>
      <c r="K570" s="37" t="s">
        <v>133</v>
      </c>
      <c r="L570" s="37" t="s">
        <v>45</v>
      </c>
      <c r="M570" s="38" t="s">
        <v>82</v>
      </c>
      <c r="N570" s="38"/>
      <c r="O570" s="37">
        <v>45</v>
      </c>
      <c r="P570" s="8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0" s="786"/>
      <c r="R570" s="786"/>
      <c r="S570" s="786"/>
      <c r="T570" s="787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90" t="s">
        <v>913</v>
      </c>
      <c r="AG570" s="78"/>
      <c r="AJ570" s="84" t="s">
        <v>45</v>
      </c>
      <c r="AK570" s="84">
        <v>0</v>
      </c>
      <c r="BB570" s="69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914</v>
      </c>
      <c r="B571" s="63" t="s">
        <v>915</v>
      </c>
      <c r="C571" s="36">
        <v>4301051231</v>
      </c>
      <c r="D571" s="784">
        <v>4607091383416</v>
      </c>
      <c r="E571" s="784"/>
      <c r="F571" s="62">
        <v>1.3</v>
      </c>
      <c r="G571" s="37">
        <v>6</v>
      </c>
      <c r="H571" s="62">
        <v>7.8</v>
      </c>
      <c r="I571" s="62">
        <v>8.3460000000000001</v>
      </c>
      <c r="J571" s="37">
        <v>56</v>
      </c>
      <c r="K571" s="37" t="s">
        <v>133</v>
      </c>
      <c r="L571" s="37" t="s">
        <v>45</v>
      </c>
      <c r="M571" s="38" t="s">
        <v>82</v>
      </c>
      <c r="N571" s="38"/>
      <c r="O571" s="37">
        <v>45</v>
      </c>
      <c r="P571" s="8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1" s="786"/>
      <c r="R571" s="786"/>
      <c r="S571" s="786"/>
      <c r="T571" s="787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IFERROR(IF(Y571=0,"",ROUNDUP(Y571/H571,0)*0.02175),"")</f>
        <v/>
      </c>
      <c r="AA571" s="68" t="s">
        <v>45</v>
      </c>
      <c r="AB571" s="69" t="s">
        <v>45</v>
      </c>
      <c r="AC571" s="692" t="s">
        <v>916</v>
      </c>
      <c r="AG571" s="78"/>
      <c r="AJ571" s="84" t="s">
        <v>45</v>
      </c>
      <c r="AK571" s="84">
        <v>0</v>
      </c>
      <c r="BB571" s="69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37.5" customHeight="1" x14ac:dyDescent="0.25">
      <c r="A572" s="63" t="s">
        <v>917</v>
      </c>
      <c r="B572" s="63" t="s">
        <v>918</v>
      </c>
      <c r="C572" s="36">
        <v>4301051058</v>
      </c>
      <c r="D572" s="784">
        <v>4680115883536</v>
      </c>
      <c r="E572" s="784"/>
      <c r="F572" s="62">
        <v>0.3</v>
      </c>
      <c r="G572" s="37">
        <v>6</v>
      </c>
      <c r="H572" s="62">
        <v>1.8</v>
      </c>
      <c r="I572" s="62">
        <v>2.0659999999999998</v>
      </c>
      <c r="J572" s="37">
        <v>156</v>
      </c>
      <c r="K572" s="37" t="s">
        <v>89</v>
      </c>
      <c r="L572" s="37" t="s">
        <v>45</v>
      </c>
      <c r="M572" s="38" t="s">
        <v>82</v>
      </c>
      <c r="N572" s="38"/>
      <c r="O572" s="37">
        <v>45</v>
      </c>
      <c r="P572" s="8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2" s="786"/>
      <c r="R572" s="786"/>
      <c r="S572" s="786"/>
      <c r="T572" s="787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IFERROR(IF(Y572=0,"",ROUNDUP(Y572/H572,0)*0.00753),"")</f>
        <v/>
      </c>
      <c r="AA572" s="68" t="s">
        <v>45</v>
      </c>
      <c r="AB572" s="69" t="s">
        <v>45</v>
      </c>
      <c r="AC572" s="694" t="s">
        <v>919</v>
      </c>
      <c r="AG572" s="78"/>
      <c r="AJ572" s="84" t="s">
        <v>45</v>
      </c>
      <c r="AK572" s="84">
        <v>0</v>
      </c>
      <c r="BB572" s="69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74"/>
      <c r="B573" s="774"/>
      <c r="C573" s="774"/>
      <c r="D573" s="774"/>
      <c r="E573" s="774"/>
      <c r="F573" s="774"/>
      <c r="G573" s="774"/>
      <c r="H573" s="774"/>
      <c r="I573" s="774"/>
      <c r="J573" s="774"/>
      <c r="K573" s="774"/>
      <c r="L573" s="774"/>
      <c r="M573" s="774"/>
      <c r="N573" s="774"/>
      <c r="O573" s="775"/>
      <c r="P573" s="771" t="s">
        <v>40</v>
      </c>
      <c r="Q573" s="772"/>
      <c r="R573" s="772"/>
      <c r="S573" s="772"/>
      <c r="T573" s="772"/>
      <c r="U573" s="772"/>
      <c r="V573" s="77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74"/>
      <c r="B574" s="774"/>
      <c r="C574" s="774"/>
      <c r="D574" s="774"/>
      <c r="E574" s="774"/>
      <c r="F574" s="774"/>
      <c r="G574" s="774"/>
      <c r="H574" s="774"/>
      <c r="I574" s="774"/>
      <c r="J574" s="774"/>
      <c r="K574" s="774"/>
      <c r="L574" s="774"/>
      <c r="M574" s="774"/>
      <c r="N574" s="774"/>
      <c r="O574" s="775"/>
      <c r="P574" s="771" t="s">
        <v>40</v>
      </c>
      <c r="Q574" s="772"/>
      <c r="R574" s="772"/>
      <c r="S574" s="772"/>
      <c r="T574" s="772"/>
      <c r="U574" s="772"/>
      <c r="V574" s="77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783" t="s">
        <v>228</v>
      </c>
      <c r="B575" s="783"/>
      <c r="C575" s="783"/>
      <c r="D575" s="783"/>
      <c r="E575" s="783"/>
      <c r="F575" s="783"/>
      <c r="G575" s="783"/>
      <c r="H575" s="783"/>
      <c r="I575" s="783"/>
      <c r="J575" s="783"/>
      <c r="K575" s="783"/>
      <c r="L575" s="783"/>
      <c r="M575" s="783"/>
      <c r="N575" s="783"/>
      <c r="O575" s="783"/>
      <c r="P575" s="783"/>
      <c r="Q575" s="783"/>
      <c r="R575" s="783"/>
      <c r="S575" s="783"/>
      <c r="T575" s="783"/>
      <c r="U575" s="783"/>
      <c r="V575" s="783"/>
      <c r="W575" s="783"/>
      <c r="X575" s="783"/>
      <c r="Y575" s="783"/>
      <c r="Z575" s="783"/>
      <c r="AA575" s="66"/>
      <c r="AB575" s="66"/>
      <c r="AC575" s="80"/>
    </row>
    <row r="576" spans="1:68" ht="27" customHeight="1" x14ac:dyDescent="0.25">
      <c r="A576" s="63" t="s">
        <v>920</v>
      </c>
      <c r="B576" s="63" t="s">
        <v>921</v>
      </c>
      <c r="C576" s="36">
        <v>4301060363</v>
      </c>
      <c r="D576" s="784">
        <v>4680115885035</v>
      </c>
      <c r="E576" s="784"/>
      <c r="F576" s="62">
        <v>1</v>
      </c>
      <c r="G576" s="37">
        <v>4</v>
      </c>
      <c r="H576" s="62">
        <v>4</v>
      </c>
      <c r="I576" s="62">
        <v>4.4160000000000004</v>
      </c>
      <c r="J576" s="37">
        <v>104</v>
      </c>
      <c r="K576" s="37" t="s">
        <v>133</v>
      </c>
      <c r="L576" s="37" t="s">
        <v>45</v>
      </c>
      <c r="M576" s="38" t="s">
        <v>82</v>
      </c>
      <c r="N576" s="38"/>
      <c r="O576" s="37">
        <v>35</v>
      </c>
      <c r="P576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6" s="786"/>
      <c r="R576" s="786"/>
      <c r="S576" s="786"/>
      <c r="T576" s="787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96" t="s">
        <v>922</v>
      </c>
      <c r="AG576" s="78"/>
      <c r="AJ576" s="84" t="s">
        <v>45</v>
      </c>
      <c r="AK576" s="84">
        <v>0</v>
      </c>
      <c r="BB576" s="69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923</v>
      </c>
      <c r="B577" s="63" t="s">
        <v>924</v>
      </c>
      <c r="C577" s="36">
        <v>4301060436</v>
      </c>
      <c r="D577" s="784">
        <v>4680115885936</v>
      </c>
      <c r="E577" s="784"/>
      <c r="F577" s="62">
        <v>1.3</v>
      </c>
      <c r="G577" s="37">
        <v>6</v>
      </c>
      <c r="H577" s="62">
        <v>7.8</v>
      </c>
      <c r="I577" s="62">
        <v>8.2799999999999994</v>
      </c>
      <c r="J577" s="37">
        <v>56</v>
      </c>
      <c r="K577" s="37" t="s">
        <v>133</v>
      </c>
      <c r="L577" s="37" t="s">
        <v>45</v>
      </c>
      <c r="M577" s="38" t="s">
        <v>82</v>
      </c>
      <c r="N577" s="38"/>
      <c r="O577" s="37">
        <v>35</v>
      </c>
      <c r="P577" s="828" t="s">
        <v>925</v>
      </c>
      <c r="Q577" s="786"/>
      <c r="R577" s="786"/>
      <c r="S577" s="786"/>
      <c r="T577" s="787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8" t="s">
        <v>922</v>
      </c>
      <c r="AG577" s="78"/>
      <c r="AJ577" s="84" t="s">
        <v>45</v>
      </c>
      <c r="AK577" s="84">
        <v>0</v>
      </c>
      <c r="BB577" s="69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74"/>
      <c r="B578" s="774"/>
      <c r="C578" s="774"/>
      <c r="D578" s="774"/>
      <c r="E578" s="774"/>
      <c r="F578" s="774"/>
      <c r="G578" s="774"/>
      <c r="H578" s="774"/>
      <c r="I578" s="774"/>
      <c r="J578" s="774"/>
      <c r="K578" s="774"/>
      <c r="L578" s="774"/>
      <c r="M578" s="774"/>
      <c r="N578" s="774"/>
      <c r="O578" s="775"/>
      <c r="P578" s="771" t="s">
        <v>40</v>
      </c>
      <c r="Q578" s="772"/>
      <c r="R578" s="772"/>
      <c r="S578" s="772"/>
      <c r="T578" s="772"/>
      <c r="U578" s="772"/>
      <c r="V578" s="773"/>
      <c r="W578" s="42" t="s">
        <v>39</v>
      </c>
      <c r="X578" s="43">
        <f>IFERROR(X576/H576,"0")+IFERROR(X577/H577,"0")</f>
        <v>0</v>
      </c>
      <c r="Y578" s="43">
        <f>IFERROR(Y576/H576,"0")+IFERROR(Y577/H577,"0")</f>
        <v>0</v>
      </c>
      <c r="Z578" s="43">
        <f>IFERROR(IF(Z576="",0,Z576),"0")+IFERROR(IF(Z577="",0,Z577),"0")</f>
        <v>0</v>
      </c>
      <c r="AA578" s="67"/>
      <c r="AB578" s="67"/>
      <c r="AC578" s="67"/>
    </row>
    <row r="579" spans="1:68" x14ac:dyDescent="0.2">
      <c r="A579" s="774"/>
      <c r="B579" s="774"/>
      <c r="C579" s="774"/>
      <c r="D579" s="774"/>
      <c r="E579" s="774"/>
      <c r="F579" s="774"/>
      <c r="G579" s="774"/>
      <c r="H579" s="774"/>
      <c r="I579" s="774"/>
      <c r="J579" s="774"/>
      <c r="K579" s="774"/>
      <c r="L579" s="774"/>
      <c r="M579" s="774"/>
      <c r="N579" s="774"/>
      <c r="O579" s="775"/>
      <c r="P579" s="771" t="s">
        <v>40</v>
      </c>
      <c r="Q579" s="772"/>
      <c r="R579" s="772"/>
      <c r="S579" s="772"/>
      <c r="T579" s="772"/>
      <c r="U579" s="772"/>
      <c r="V579" s="773"/>
      <c r="W579" s="42" t="s">
        <v>0</v>
      </c>
      <c r="X579" s="43">
        <f>IFERROR(SUM(X576:X577),"0")</f>
        <v>0</v>
      </c>
      <c r="Y579" s="43">
        <f>IFERROR(SUM(Y576:Y577),"0")</f>
        <v>0</v>
      </c>
      <c r="Z579" s="42"/>
      <c r="AA579" s="67"/>
      <c r="AB579" s="67"/>
      <c r="AC579" s="67"/>
    </row>
    <row r="580" spans="1:68" ht="27.75" customHeight="1" x14ac:dyDescent="0.2">
      <c r="A580" s="816" t="s">
        <v>926</v>
      </c>
      <c r="B580" s="816"/>
      <c r="C580" s="816"/>
      <c r="D580" s="816"/>
      <c r="E580" s="816"/>
      <c r="F580" s="816"/>
      <c r="G580" s="816"/>
      <c r="H580" s="816"/>
      <c r="I580" s="816"/>
      <c r="J580" s="816"/>
      <c r="K580" s="816"/>
      <c r="L580" s="816"/>
      <c r="M580" s="816"/>
      <c r="N580" s="816"/>
      <c r="O580" s="816"/>
      <c r="P580" s="816"/>
      <c r="Q580" s="816"/>
      <c r="R580" s="816"/>
      <c r="S580" s="816"/>
      <c r="T580" s="816"/>
      <c r="U580" s="816"/>
      <c r="V580" s="816"/>
      <c r="W580" s="816"/>
      <c r="X580" s="816"/>
      <c r="Y580" s="816"/>
      <c r="Z580" s="816"/>
      <c r="AA580" s="54"/>
      <c r="AB580" s="54"/>
      <c r="AC580" s="54"/>
    </row>
    <row r="581" spans="1:68" ht="16.5" customHeight="1" x14ac:dyDescent="0.25">
      <c r="A581" s="794" t="s">
        <v>926</v>
      </c>
      <c r="B581" s="794"/>
      <c r="C581" s="794"/>
      <c r="D581" s="794"/>
      <c r="E581" s="794"/>
      <c r="F581" s="794"/>
      <c r="G581" s="794"/>
      <c r="H581" s="794"/>
      <c r="I581" s="794"/>
      <c r="J581" s="794"/>
      <c r="K581" s="794"/>
      <c r="L581" s="794"/>
      <c r="M581" s="794"/>
      <c r="N581" s="794"/>
      <c r="O581" s="794"/>
      <c r="P581" s="794"/>
      <c r="Q581" s="794"/>
      <c r="R581" s="794"/>
      <c r="S581" s="794"/>
      <c r="T581" s="794"/>
      <c r="U581" s="794"/>
      <c r="V581" s="794"/>
      <c r="W581" s="794"/>
      <c r="X581" s="794"/>
      <c r="Y581" s="794"/>
      <c r="Z581" s="794"/>
      <c r="AA581" s="65"/>
      <c r="AB581" s="65"/>
      <c r="AC581" s="79"/>
    </row>
    <row r="582" spans="1:68" ht="14.25" customHeight="1" x14ac:dyDescent="0.25">
      <c r="A582" s="783" t="s">
        <v>129</v>
      </c>
      <c r="B582" s="783"/>
      <c r="C582" s="783"/>
      <c r="D582" s="783"/>
      <c r="E582" s="783"/>
      <c r="F582" s="783"/>
      <c r="G582" s="783"/>
      <c r="H582" s="783"/>
      <c r="I582" s="783"/>
      <c r="J582" s="783"/>
      <c r="K582" s="783"/>
      <c r="L582" s="783"/>
      <c r="M582" s="783"/>
      <c r="N582" s="783"/>
      <c r="O582" s="783"/>
      <c r="P582" s="783"/>
      <c r="Q582" s="783"/>
      <c r="R582" s="783"/>
      <c r="S582" s="783"/>
      <c r="T582" s="783"/>
      <c r="U582" s="783"/>
      <c r="V582" s="783"/>
      <c r="W582" s="783"/>
      <c r="X582" s="783"/>
      <c r="Y582" s="783"/>
      <c r="Z582" s="783"/>
      <c r="AA582" s="66"/>
      <c r="AB582" s="66"/>
      <c r="AC582" s="80"/>
    </row>
    <row r="583" spans="1:68" ht="27" customHeight="1" x14ac:dyDescent="0.25">
      <c r="A583" s="63" t="s">
        <v>927</v>
      </c>
      <c r="B583" s="63" t="s">
        <v>928</v>
      </c>
      <c r="C583" s="36">
        <v>4301011763</v>
      </c>
      <c r="D583" s="784">
        <v>4640242181011</v>
      </c>
      <c r="E583" s="784"/>
      <c r="F583" s="62">
        <v>1.35</v>
      </c>
      <c r="G583" s="37">
        <v>8</v>
      </c>
      <c r="H583" s="62">
        <v>10.8</v>
      </c>
      <c r="I583" s="62">
        <v>11.28</v>
      </c>
      <c r="J583" s="37">
        <v>56</v>
      </c>
      <c r="K583" s="37" t="s">
        <v>133</v>
      </c>
      <c r="L583" s="37" t="s">
        <v>45</v>
      </c>
      <c r="M583" s="38" t="s">
        <v>88</v>
      </c>
      <c r="N583" s="38"/>
      <c r="O583" s="37">
        <v>55</v>
      </c>
      <c r="P583" s="817" t="s">
        <v>929</v>
      </c>
      <c r="Q583" s="786"/>
      <c r="R583" s="786"/>
      <c r="S583" s="786"/>
      <c r="T583" s="787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ref="Y583:Y589" si="114"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0" t="s">
        <v>930</v>
      </c>
      <c r="AG583" s="78"/>
      <c r="AJ583" s="84" t="s">
        <v>45</v>
      </c>
      <c r="AK583" s="84">
        <v>0</v>
      </c>
      <c r="BB583" s="701" t="s">
        <v>66</v>
      </c>
      <c r="BM583" s="78">
        <f t="shared" ref="BM583:BM589" si="115">IFERROR(X583*I583/H583,"0")</f>
        <v>0</v>
      </c>
      <c r="BN583" s="78">
        <f t="shared" ref="BN583:BN589" si="116">IFERROR(Y583*I583/H583,"0")</f>
        <v>0</v>
      </c>
      <c r="BO583" s="78">
        <f t="shared" ref="BO583:BO589" si="117">IFERROR(1/J583*(X583/H583),"0")</f>
        <v>0</v>
      </c>
      <c r="BP583" s="78">
        <f t="shared" ref="BP583:BP589" si="118">IFERROR(1/J583*(Y583/H583),"0")</f>
        <v>0</v>
      </c>
    </row>
    <row r="584" spans="1:68" ht="27" customHeight="1" x14ac:dyDescent="0.25">
      <c r="A584" s="63" t="s">
        <v>931</v>
      </c>
      <c r="B584" s="63" t="s">
        <v>932</v>
      </c>
      <c r="C584" s="36">
        <v>4301011585</v>
      </c>
      <c r="D584" s="784">
        <v>4640242180441</v>
      </c>
      <c r="E584" s="784"/>
      <c r="F584" s="62">
        <v>1.5</v>
      </c>
      <c r="G584" s="37">
        <v>8</v>
      </c>
      <c r="H584" s="62">
        <v>12</v>
      </c>
      <c r="I584" s="62">
        <v>12.48</v>
      </c>
      <c r="J584" s="37">
        <v>56</v>
      </c>
      <c r="K584" s="37" t="s">
        <v>133</v>
      </c>
      <c r="L584" s="37" t="s">
        <v>45</v>
      </c>
      <c r="M584" s="38" t="s">
        <v>136</v>
      </c>
      <c r="N584" s="38"/>
      <c r="O584" s="37">
        <v>50</v>
      </c>
      <c r="P584" s="818" t="s">
        <v>933</v>
      </c>
      <c r="Q584" s="786"/>
      <c r="R584" s="786"/>
      <c r="S584" s="786"/>
      <c r="T584" s="787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4"/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2" t="s">
        <v>934</v>
      </c>
      <c r="AG584" s="78"/>
      <c r="AJ584" s="84" t="s">
        <v>45</v>
      </c>
      <c r="AK584" s="84">
        <v>0</v>
      </c>
      <c r="BB584" s="703" t="s">
        <v>66</v>
      </c>
      <c r="BM584" s="78">
        <f t="shared" si="115"/>
        <v>0</v>
      </c>
      <c r="BN584" s="78">
        <f t="shared" si="116"/>
        <v>0</v>
      </c>
      <c r="BO584" s="78">
        <f t="shared" si="117"/>
        <v>0</v>
      </c>
      <c r="BP584" s="78">
        <f t="shared" si="118"/>
        <v>0</v>
      </c>
    </row>
    <row r="585" spans="1:68" ht="27" customHeight="1" x14ac:dyDescent="0.25">
      <c r="A585" s="63" t="s">
        <v>935</v>
      </c>
      <c r="B585" s="63" t="s">
        <v>936</v>
      </c>
      <c r="C585" s="36">
        <v>4301011584</v>
      </c>
      <c r="D585" s="784">
        <v>4640242180564</v>
      </c>
      <c r="E585" s="784"/>
      <c r="F585" s="62">
        <v>1.5</v>
      </c>
      <c r="G585" s="37">
        <v>8</v>
      </c>
      <c r="H585" s="62">
        <v>12</v>
      </c>
      <c r="I585" s="62">
        <v>12.48</v>
      </c>
      <c r="J585" s="37">
        <v>56</v>
      </c>
      <c r="K585" s="37" t="s">
        <v>133</v>
      </c>
      <c r="L585" s="37" t="s">
        <v>45</v>
      </c>
      <c r="M585" s="38" t="s">
        <v>136</v>
      </c>
      <c r="N585" s="38"/>
      <c r="O585" s="37">
        <v>50</v>
      </c>
      <c r="P585" s="819" t="s">
        <v>937</v>
      </c>
      <c r="Q585" s="786"/>
      <c r="R585" s="786"/>
      <c r="S585" s="786"/>
      <c r="T585" s="78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4"/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4" t="s">
        <v>938</v>
      </c>
      <c r="AG585" s="78"/>
      <c r="AJ585" s="84" t="s">
        <v>45</v>
      </c>
      <c r="AK585" s="84">
        <v>0</v>
      </c>
      <c r="BB585" s="705" t="s">
        <v>66</v>
      </c>
      <c r="BM585" s="78">
        <f t="shared" si="115"/>
        <v>0</v>
      </c>
      <c r="BN585" s="78">
        <f t="shared" si="116"/>
        <v>0</v>
      </c>
      <c r="BO585" s="78">
        <f t="shared" si="117"/>
        <v>0</v>
      </c>
      <c r="BP585" s="78">
        <f t="shared" si="118"/>
        <v>0</v>
      </c>
    </row>
    <row r="586" spans="1:68" ht="27" customHeight="1" x14ac:dyDescent="0.25">
      <c r="A586" s="63" t="s">
        <v>939</v>
      </c>
      <c r="B586" s="63" t="s">
        <v>940</v>
      </c>
      <c r="C586" s="36">
        <v>4301011762</v>
      </c>
      <c r="D586" s="784">
        <v>4640242180922</v>
      </c>
      <c r="E586" s="784"/>
      <c r="F586" s="62">
        <v>1.35</v>
      </c>
      <c r="G586" s="37">
        <v>8</v>
      </c>
      <c r="H586" s="62">
        <v>10.8</v>
      </c>
      <c r="I586" s="62">
        <v>11.28</v>
      </c>
      <c r="J586" s="37">
        <v>56</v>
      </c>
      <c r="K586" s="37" t="s">
        <v>133</v>
      </c>
      <c r="L586" s="37" t="s">
        <v>45</v>
      </c>
      <c r="M586" s="38" t="s">
        <v>136</v>
      </c>
      <c r="N586" s="38"/>
      <c r="O586" s="37">
        <v>55</v>
      </c>
      <c r="P586" s="820" t="s">
        <v>941</v>
      </c>
      <c r="Q586" s="786"/>
      <c r="R586" s="786"/>
      <c r="S586" s="786"/>
      <c r="T586" s="78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4"/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942</v>
      </c>
      <c r="AG586" s="78"/>
      <c r="AJ586" s="84" t="s">
        <v>45</v>
      </c>
      <c r="AK586" s="84">
        <v>0</v>
      </c>
      <c r="BB586" s="707" t="s">
        <v>66</v>
      </c>
      <c r="BM586" s="78">
        <f t="shared" si="115"/>
        <v>0</v>
      </c>
      <c r="BN586" s="78">
        <f t="shared" si="116"/>
        <v>0</v>
      </c>
      <c r="BO586" s="78">
        <f t="shared" si="117"/>
        <v>0</v>
      </c>
      <c r="BP586" s="78">
        <f t="shared" si="118"/>
        <v>0</v>
      </c>
    </row>
    <row r="587" spans="1:68" ht="27" customHeight="1" x14ac:dyDescent="0.25">
      <c r="A587" s="63" t="s">
        <v>943</v>
      </c>
      <c r="B587" s="63" t="s">
        <v>944</v>
      </c>
      <c r="C587" s="36">
        <v>4301011764</v>
      </c>
      <c r="D587" s="784">
        <v>4640242181189</v>
      </c>
      <c r="E587" s="784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89</v>
      </c>
      <c r="L587" s="37" t="s">
        <v>45</v>
      </c>
      <c r="M587" s="38" t="s">
        <v>88</v>
      </c>
      <c r="N587" s="38"/>
      <c r="O587" s="37">
        <v>55</v>
      </c>
      <c r="P587" s="821" t="s">
        <v>945</v>
      </c>
      <c r="Q587" s="786"/>
      <c r="R587" s="786"/>
      <c r="S587" s="786"/>
      <c r="T587" s="78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4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08" t="s">
        <v>930</v>
      </c>
      <c r="AG587" s="78"/>
      <c r="AJ587" s="84" t="s">
        <v>45</v>
      </c>
      <c r="AK587" s="84">
        <v>0</v>
      </c>
      <c r="BB587" s="709" t="s">
        <v>66</v>
      </c>
      <c r="BM587" s="78">
        <f t="shared" si="115"/>
        <v>0</v>
      </c>
      <c r="BN587" s="78">
        <f t="shared" si="116"/>
        <v>0</v>
      </c>
      <c r="BO587" s="78">
        <f t="shared" si="117"/>
        <v>0</v>
      </c>
      <c r="BP587" s="78">
        <f t="shared" si="118"/>
        <v>0</v>
      </c>
    </row>
    <row r="588" spans="1:68" ht="27" customHeight="1" x14ac:dyDescent="0.25">
      <c r="A588" s="63" t="s">
        <v>946</v>
      </c>
      <c r="B588" s="63" t="s">
        <v>947</v>
      </c>
      <c r="C588" s="36">
        <v>4301011551</v>
      </c>
      <c r="D588" s="784">
        <v>4640242180038</v>
      </c>
      <c r="E588" s="784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89</v>
      </c>
      <c r="L588" s="37" t="s">
        <v>45</v>
      </c>
      <c r="M588" s="38" t="s">
        <v>136</v>
      </c>
      <c r="N588" s="38"/>
      <c r="O588" s="37">
        <v>50</v>
      </c>
      <c r="P588" s="822" t="s">
        <v>948</v>
      </c>
      <c r="Q588" s="786"/>
      <c r="R588" s="786"/>
      <c r="S588" s="786"/>
      <c r="T588" s="78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4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710" t="s">
        <v>938</v>
      </c>
      <c r="AG588" s="78"/>
      <c r="AJ588" s="84" t="s">
        <v>45</v>
      </c>
      <c r="AK588" s="84">
        <v>0</v>
      </c>
      <c r="BB588" s="711" t="s">
        <v>66</v>
      </c>
      <c r="BM588" s="78">
        <f t="shared" si="115"/>
        <v>0</v>
      </c>
      <c r="BN588" s="78">
        <f t="shared" si="116"/>
        <v>0</v>
      </c>
      <c r="BO588" s="78">
        <f t="shared" si="117"/>
        <v>0</v>
      </c>
      <c r="BP588" s="78">
        <f t="shared" si="118"/>
        <v>0</v>
      </c>
    </row>
    <row r="589" spans="1:68" ht="27" customHeight="1" x14ac:dyDescent="0.25">
      <c r="A589" s="63" t="s">
        <v>949</v>
      </c>
      <c r="B589" s="63" t="s">
        <v>950</v>
      </c>
      <c r="C589" s="36">
        <v>4301011765</v>
      </c>
      <c r="D589" s="784">
        <v>4640242181172</v>
      </c>
      <c r="E589" s="784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89</v>
      </c>
      <c r="L589" s="37" t="s">
        <v>45</v>
      </c>
      <c r="M589" s="38" t="s">
        <v>136</v>
      </c>
      <c r="N589" s="38"/>
      <c r="O589" s="37">
        <v>55</v>
      </c>
      <c r="P589" s="823" t="s">
        <v>951</v>
      </c>
      <c r="Q589" s="786"/>
      <c r="R589" s="786"/>
      <c r="S589" s="786"/>
      <c r="T589" s="787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14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2" t="s">
        <v>942</v>
      </c>
      <c r="AG589" s="78"/>
      <c r="AJ589" s="84" t="s">
        <v>45</v>
      </c>
      <c r="AK589" s="84">
        <v>0</v>
      </c>
      <c r="BB589" s="713" t="s">
        <v>66</v>
      </c>
      <c r="BM589" s="78">
        <f t="shared" si="115"/>
        <v>0</v>
      </c>
      <c r="BN589" s="78">
        <f t="shared" si="116"/>
        <v>0</v>
      </c>
      <c r="BO589" s="78">
        <f t="shared" si="117"/>
        <v>0</v>
      </c>
      <c r="BP589" s="78">
        <f t="shared" si="118"/>
        <v>0</v>
      </c>
    </row>
    <row r="590" spans="1:68" x14ac:dyDescent="0.2">
      <c r="A590" s="774"/>
      <c r="B590" s="774"/>
      <c r="C590" s="774"/>
      <c r="D590" s="774"/>
      <c r="E590" s="774"/>
      <c r="F590" s="774"/>
      <c r="G590" s="774"/>
      <c r="H590" s="774"/>
      <c r="I590" s="774"/>
      <c r="J590" s="774"/>
      <c r="K590" s="774"/>
      <c r="L590" s="774"/>
      <c r="M590" s="774"/>
      <c r="N590" s="774"/>
      <c r="O590" s="775"/>
      <c r="P590" s="771" t="s">
        <v>40</v>
      </c>
      <c r="Q590" s="772"/>
      <c r="R590" s="772"/>
      <c r="S590" s="772"/>
      <c r="T590" s="772"/>
      <c r="U590" s="772"/>
      <c r="V590" s="773"/>
      <c r="W590" s="42" t="s">
        <v>39</v>
      </c>
      <c r="X590" s="43">
        <f>IFERROR(X583/H583,"0")+IFERROR(X584/H584,"0")+IFERROR(X585/H585,"0")+IFERROR(X586/H586,"0")+IFERROR(X587/H587,"0")+IFERROR(X588/H588,"0")+IFERROR(X589/H589,"0")</f>
        <v>0</v>
      </c>
      <c r="Y590" s="43">
        <f>IFERROR(Y583/H583,"0")+IFERROR(Y584/H584,"0")+IFERROR(Y585/H585,"0")+IFERROR(Y586/H586,"0")+IFERROR(Y587/H587,"0")+IFERROR(Y588/H588,"0")+IFERROR(Y589/H589,"0")</f>
        <v>0</v>
      </c>
      <c r="Z590" s="43">
        <f>IFERROR(IF(Z583="",0,Z583),"0")+IFERROR(IF(Z584="",0,Z584),"0")+IFERROR(IF(Z585="",0,Z585),"0")+IFERROR(IF(Z586="",0,Z586),"0")+IFERROR(IF(Z587="",0,Z587),"0")+IFERROR(IF(Z588="",0,Z588),"0")+IFERROR(IF(Z589="",0,Z589),"0")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774"/>
      <c r="B591" s="774"/>
      <c r="C591" s="774"/>
      <c r="D591" s="774"/>
      <c r="E591" s="774"/>
      <c r="F591" s="774"/>
      <c r="G591" s="774"/>
      <c r="H591" s="774"/>
      <c r="I591" s="774"/>
      <c r="J591" s="774"/>
      <c r="K591" s="774"/>
      <c r="L591" s="774"/>
      <c r="M591" s="774"/>
      <c r="N591" s="774"/>
      <c r="O591" s="775"/>
      <c r="P591" s="771" t="s">
        <v>40</v>
      </c>
      <c r="Q591" s="772"/>
      <c r="R591" s="772"/>
      <c r="S591" s="772"/>
      <c r="T591" s="772"/>
      <c r="U591" s="772"/>
      <c r="V591" s="773"/>
      <c r="W591" s="42" t="s">
        <v>0</v>
      </c>
      <c r="X591" s="43">
        <f>IFERROR(SUM(X583:X589),"0")</f>
        <v>0</v>
      </c>
      <c r="Y591" s="43">
        <f>IFERROR(SUM(Y583:Y589),"0")</f>
        <v>0</v>
      </c>
      <c r="Z591" s="42"/>
      <c r="AA591" s="67"/>
      <c r="AB591" s="67"/>
      <c r="AC591" s="67"/>
    </row>
    <row r="592" spans="1:68" ht="14.25" customHeight="1" x14ac:dyDescent="0.25">
      <c r="A592" s="783" t="s">
        <v>184</v>
      </c>
      <c r="B592" s="783"/>
      <c r="C592" s="783"/>
      <c r="D592" s="783"/>
      <c r="E592" s="783"/>
      <c r="F592" s="783"/>
      <c r="G592" s="783"/>
      <c r="H592" s="783"/>
      <c r="I592" s="783"/>
      <c r="J592" s="783"/>
      <c r="K592" s="783"/>
      <c r="L592" s="783"/>
      <c r="M592" s="783"/>
      <c r="N592" s="783"/>
      <c r="O592" s="783"/>
      <c r="P592" s="783"/>
      <c r="Q592" s="783"/>
      <c r="R592" s="783"/>
      <c r="S592" s="783"/>
      <c r="T592" s="783"/>
      <c r="U592" s="783"/>
      <c r="V592" s="783"/>
      <c r="W592" s="783"/>
      <c r="X592" s="783"/>
      <c r="Y592" s="783"/>
      <c r="Z592" s="783"/>
      <c r="AA592" s="66"/>
      <c r="AB592" s="66"/>
      <c r="AC592" s="80"/>
    </row>
    <row r="593" spans="1:68" ht="16.5" customHeight="1" x14ac:dyDescent="0.25">
      <c r="A593" s="63" t="s">
        <v>952</v>
      </c>
      <c r="B593" s="63" t="s">
        <v>953</v>
      </c>
      <c r="C593" s="36">
        <v>4301020269</v>
      </c>
      <c r="D593" s="784">
        <v>4640242180519</v>
      </c>
      <c r="E593" s="784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133</v>
      </c>
      <c r="L593" s="37" t="s">
        <v>45</v>
      </c>
      <c r="M593" s="38" t="s">
        <v>88</v>
      </c>
      <c r="N593" s="38"/>
      <c r="O593" s="37">
        <v>50</v>
      </c>
      <c r="P593" s="811" t="s">
        <v>954</v>
      </c>
      <c r="Q593" s="786"/>
      <c r="R593" s="786"/>
      <c r="S593" s="786"/>
      <c r="T593" s="787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4" t="s">
        <v>955</v>
      </c>
      <c r="AG593" s="78"/>
      <c r="AJ593" s="84" t="s">
        <v>45</v>
      </c>
      <c r="AK593" s="84">
        <v>0</v>
      </c>
      <c r="BB593" s="71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956</v>
      </c>
      <c r="B594" s="63" t="s">
        <v>957</v>
      </c>
      <c r="C594" s="36">
        <v>4301020260</v>
      </c>
      <c r="D594" s="784">
        <v>4640242180526</v>
      </c>
      <c r="E594" s="784"/>
      <c r="F594" s="62">
        <v>1.8</v>
      </c>
      <c r="G594" s="37">
        <v>6</v>
      </c>
      <c r="H594" s="62">
        <v>10.8</v>
      </c>
      <c r="I594" s="62">
        <v>11.28</v>
      </c>
      <c r="J594" s="37">
        <v>56</v>
      </c>
      <c r="K594" s="37" t="s">
        <v>133</v>
      </c>
      <c r="L594" s="37" t="s">
        <v>45</v>
      </c>
      <c r="M594" s="38" t="s">
        <v>136</v>
      </c>
      <c r="N594" s="38"/>
      <c r="O594" s="37">
        <v>50</v>
      </c>
      <c r="P594" s="812" t="s">
        <v>958</v>
      </c>
      <c r="Q594" s="786"/>
      <c r="R594" s="786"/>
      <c r="S594" s="786"/>
      <c r="T594" s="787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6" t="s">
        <v>955</v>
      </c>
      <c r="AG594" s="78"/>
      <c r="AJ594" s="84" t="s">
        <v>45</v>
      </c>
      <c r="AK594" s="84">
        <v>0</v>
      </c>
      <c r="BB594" s="71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959</v>
      </c>
      <c r="B595" s="63" t="s">
        <v>960</v>
      </c>
      <c r="C595" s="36">
        <v>4301020309</v>
      </c>
      <c r="D595" s="784">
        <v>4640242180090</v>
      </c>
      <c r="E595" s="784"/>
      <c r="F595" s="62">
        <v>1.35</v>
      </c>
      <c r="G595" s="37">
        <v>8</v>
      </c>
      <c r="H595" s="62">
        <v>10.8</v>
      </c>
      <c r="I595" s="62">
        <v>11.28</v>
      </c>
      <c r="J595" s="37">
        <v>56</v>
      </c>
      <c r="K595" s="37" t="s">
        <v>133</v>
      </c>
      <c r="L595" s="37" t="s">
        <v>45</v>
      </c>
      <c r="M595" s="38" t="s">
        <v>136</v>
      </c>
      <c r="N595" s="38"/>
      <c r="O595" s="37">
        <v>50</v>
      </c>
      <c r="P595" s="813" t="s">
        <v>961</v>
      </c>
      <c r="Q595" s="786"/>
      <c r="R595" s="786"/>
      <c r="S595" s="786"/>
      <c r="T595" s="78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962</v>
      </c>
      <c r="AG595" s="78"/>
      <c r="AJ595" s="84" t="s">
        <v>45</v>
      </c>
      <c r="AK595" s="84">
        <v>0</v>
      </c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963</v>
      </c>
      <c r="B596" s="63" t="s">
        <v>964</v>
      </c>
      <c r="C596" s="36">
        <v>4301020295</v>
      </c>
      <c r="D596" s="784">
        <v>4640242181363</v>
      </c>
      <c r="E596" s="784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89</v>
      </c>
      <c r="L596" s="37" t="s">
        <v>45</v>
      </c>
      <c r="M596" s="38" t="s">
        <v>136</v>
      </c>
      <c r="N596" s="38"/>
      <c r="O596" s="37">
        <v>50</v>
      </c>
      <c r="P596" s="814" t="s">
        <v>965</v>
      </c>
      <c r="Q596" s="786"/>
      <c r="R596" s="786"/>
      <c r="S596" s="786"/>
      <c r="T596" s="78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20" t="s">
        <v>962</v>
      </c>
      <c r="AG596" s="78"/>
      <c r="AJ596" s="84" t="s">
        <v>45</v>
      </c>
      <c r="AK596" s="84">
        <v>0</v>
      </c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74"/>
      <c r="B597" s="774"/>
      <c r="C597" s="774"/>
      <c r="D597" s="774"/>
      <c r="E597" s="774"/>
      <c r="F597" s="774"/>
      <c r="G597" s="774"/>
      <c r="H597" s="774"/>
      <c r="I597" s="774"/>
      <c r="J597" s="774"/>
      <c r="K597" s="774"/>
      <c r="L597" s="774"/>
      <c r="M597" s="774"/>
      <c r="N597" s="774"/>
      <c r="O597" s="775"/>
      <c r="P597" s="771" t="s">
        <v>40</v>
      </c>
      <c r="Q597" s="772"/>
      <c r="R597" s="772"/>
      <c r="S597" s="772"/>
      <c r="T597" s="772"/>
      <c r="U597" s="772"/>
      <c r="V597" s="773"/>
      <c r="W597" s="42" t="s">
        <v>39</v>
      </c>
      <c r="X597" s="43">
        <f>IFERROR(X593/H593,"0")+IFERROR(X594/H594,"0")+IFERROR(X595/H595,"0")+IFERROR(X596/H596,"0")</f>
        <v>0</v>
      </c>
      <c r="Y597" s="43">
        <f>IFERROR(Y593/H593,"0")+IFERROR(Y594/H594,"0")+IFERROR(Y595/H595,"0")+IFERROR(Y596/H596,"0")</f>
        <v>0</v>
      </c>
      <c r="Z597" s="43">
        <f>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74"/>
      <c r="B598" s="774"/>
      <c r="C598" s="774"/>
      <c r="D598" s="774"/>
      <c r="E598" s="774"/>
      <c r="F598" s="774"/>
      <c r="G598" s="774"/>
      <c r="H598" s="774"/>
      <c r="I598" s="774"/>
      <c r="J598" s="774"/>
      <c r="K598" s="774"/>
      <c r="L598" s="774"/>
      <c r="M598" s="774"/>
      <c r="N598" s="774"/>
      <c r="O598" s="775"/>
      <c r="P598" s="771" t="s">
        <v>40</v>
      </c>
      <c r="Q598" s="772"/>
      <c r="R598" s="772"/>
      <c r="S598" s="772"/>
      <c r="T598" s="772"/>
      <c r="U598" s="772"/>
      <c r="V598" s="773"/>
      <c r="W598" s="42" t="s">
        <v>0</v>
      </c>
      <c r="X598" s="43">
        <f>IFERROR(SUM(X593:X596),"0")</f>
        <v>0</v>
      </c>
      <c r="Y598" s="43">
        <f>IFERROR(SUM(Y593:Y596),"0")</f>
        <v>0</v>
      </c>
      <c r="Z598" s="42"/>
      <c r="AA598" s="67"/>
      <c r="AB598" s="67"/>
      <c r="AC598" s="67"/>
    </row>
    <row r="599" spans="1:68" ht="14.25" customHeight="1" x14ac:dyDescent="0.25">
      <c r="A599" s="783" t="s">
        <v>78</v>
      </c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3"/>
      <c r="P599" s="783"/>
      <c r="Q599" s="783"/>
      <c r="R599" s="783"/>
      <c r="S599" s="783"/>
      <c r="T599" s="783"/>
      <c r="U599" s="783"/>
      <c r="V599" s="783"/>
      <c r="W599" s="783"/>
      <c r="X599" s="783"/>
      <c r="Y599" s="783"/>
      <c r="Z599" s="783"/>
      <c r="AA599" s="66"/>
      <c r="AB599" s="66"/>
      <c r="AC599" s="80"/>
    </row>
    <row r="600" spans="1:68" ht="27" customHeight="1" x14ac:dyDescent="0.25">
      <c r="A600" s="63" t="s">
        <v>966</v>
      </c>
      <c r="B600" s="63" t="s">
        <v>967</v>
      </c>
      <c r="C600" s="36">
        <v>4301031280</v>
      </c>
      <c r="D600" s="784">
        <v>4640242180816</v>
      </c>
      <c r="E600" s="784"/>
      <c r="F600" s="62">
        <v>0.7</v>
      </c>
      <c r="G600" s="37">
        <v>6</v>
      </c>
      <c r="H600" s="62">
        <v>4.2</v>
      </c>
      <c r="I600" s="62">
        <v>4.46</v>
      </c>
      <c r="J600" s="37">
        <v>156</v>
      </c>
      <c r="K600" s="37" t="s">
        <v>89</v>
      </c>
      <c r="L600" s="37" t="s">
        <v>45</v>
      </c>
      <c r="M600" s="38" t="s">
        <v>82</v>
      </c>
      <c r="N600" s="38"/>
      <c r="O600" s="37">
        <v>40</v>
      </c>
      <c r="P600" s="815" t="s">
        <v>968</v>
      </c>
      <c r="Q600" s="786"/>
      <c r="R600" s="786"/>
      <c r="S600" s="786"/>
      <c r="T600" s="787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9">IFERROR(IF(X600="",0,CEILING((X600/$H600),1)*$H600),"")</f>
        <v>0</v>
      </c>
      <c r="Z600" s="41" t="str">
        <f>IFERROR(IF(Y600=0,"",ROUNDUP(Y600/H600,0)*0.00753),"")</f>
        <v/>
      </c>
      <c r="AA600" s="68" t="s">
        <v>45</v>
      </c>
      <c r="AB600" s="69" t="s">
        <v>45</v>
      </c>
      <c r="AC600" s="722" t="s">
        <v>969</v>
      </c>
      <c r="AG600" s="78"/>
      <c r="AJ600" s="84" t="s">
        <v>45</v>
      </c>
      <c r="AK600" s="84">
        <v>0</v>
      </c>
      <c r="BB600" s="723" t="s">
        <v>66</v>
      </c>
      <c r="BM600" s="78">
        <f t="shared" ref="BM600:BM606" si="120">IFERROR(X600*I600/H600,"0")</f>
        <v>0</v>
      </c>
      <c r="BN600" s="78">
        <f t="shared" ref="BN600:BN606" si="121">IFERROR(Y600*I600/H600,"0")</f>
        <v>0</v>
      </c>
      <c r="BO600" s="78">
        <f t="shared" ref="BO600:BO606" si="122">IFERROR(1/J600*(X600/H600),"0")</f>
        <v>0</v>
      </c>
      <c r="BP600" s="78">
        <f t="shared" ref="BP600:BP606" si="123">IFERROR(1/J600*(Y600/H600),"0")</f>
        <v>0</v>
      </c>
    </row>
    <row r="601" spans="1:68" ht="27" customHeight="1" x14ac:dyDescent="0.25">
      <c r="A601" s="63" t="s">
        <v>970</v>
      </c>
      <c r="B601" s="63" t="s">
        <v>971</v>
      </c>
      <c r="C601" s="36">
        <v>4301031244</v>
      </c>
      <c r="D601" s="784">
        <v>4640242180595</v>
      </c>
      <c r="E601" s="784"/>
      <c r="F601" s="62">
        <v>0.7</v>
      </c>
      <c r="G601" s="37">
        <v>6</v>
      </c>
      <c r="H601" s="62">
        <v>4.2</v>
      </c>
      <c r="I601" s="62">
        <v>4.46</v>
      </c>
      <c r="J601" s="37">
        <v>156</v>
      </c>
      <c r="K601" s="37" t="s">
        <v>89</v>
      </c>
      <c r="L601" s="37" t="s">
        <v>45</v>
      </c>
      <c r="M601" s="38" t="s">
        <v>82</v>
      </c>
      <c r="N601" s="38"/>
      <c r="O601" s="37">
        <v>40</v>
      </c>
      <c r="P601" s="804" t="s">
        <v>972</v>
      </c>
      <c r="Q601" s="786"/>
      <c r="R601" s="786"/>
      <c r="S601" s="786"/>
      <c r="T601" s="787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9"/>
        <v>0</v>
      </c>
      <c r="Z601" s="41" t="str">
        <f>IFERROR(IF(Y601=0,"",ROUNDUP(Y601/H601,0)*0.00753),"")</f>
        <v/>
      </c>
      <c r="AA601" s="68" t="s">
        <v>45</v>
      </c>
      <c r="AB601" s="69" t="s">
        <v>45</v>
      </c>
      <c r="AC601" s="724" t="s">
        <v>973</v>
      </c>
      <c r="AG601" s="78"/>
      <c r="AJ601" s="84" t="s">
        <v>45</v>
      </c>
      <c r="AK601" s="84">
        <v>0</v>
      </c>
      <c r="BB601" s="725" t="s">
        <v>66</v>
      </c>
      <c r="BM601" s="78">
        <f t="shared" si="120"/>
        <v>0</v>
      </c>
      <c r="BN601" s="78">
        <f t="shared" si="121"/>
        <v>0</v>
      </c>
      <c r="BO601" s="78">
        <f t="shared" si="122"/>
        <v>0</v>
      </c>
      <c r="BP601" s="78">
        <f t="shared" si="123"/>
        <v>0</v>
      </c>
    </row>
    <row r="602" spans="1:68" ht="27" customHeight="1" x14ac:dyDescent="0.25">
      <c r="A602" s="63" t="s">
        <v>974</v>
      </c>
      <c r="B602" s="63" t="s">
        <v>975</v>
      </c>
      <c r="C602" s="36">
        <v>4301031289</v>
      </c>
      <c r="D602" s="784">
        <v>4640242181615</v>
      </c>
      <c r="E602" s="784"/>
      <c r="F602" s="62">
        <v>0.7</v>
      </c>
      <c r="G602" s="37">
        <v>6</v>
      </c>
      <c r="H602" s="62">
        <v>4.2</v>
      </c>
      <c r="I602" s="62">
        <v>4.4000000000000004</v>
      </c>
      <c r="J602" s="37">
        <v>156</v>
      </c>
      <c r="K602" s="37" t="s">
        <v>89</v>
      </c>
      <c r="L602" s="37" t="s">
        <v>45</v>
      </c>
      <c r="M602" s="38" t="s">
        <v>82</v>
      </c>
      <c r="N602" s="38"/>
      <c r="O602" s="37">
        <v>45</v>
      </c>
      <c r="P602" s="805" t="s">
        <v>976</v>
      </c>
      <c r="Q602" s="786"/>
      <c r="R602" s="786"/>
      <c r="S602" s="786"/>
      <c r="T602" s="78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9"/>
        <v>0</v>
      </c>
      <c r="Z602" s="41" t="str">
        <f>IFERROR(IF(Y602=0,"",ROUNDUP(Y602/H602,0)*0.00753),"")</f>
        <v/>
      </c>
      <c r="AA602" s="68" t="s">
        <v>45</v>
      </c>
      <c r="AB602" s="69" t="s">
        <v>45</v>
      </c>
      <c r="AC602" s="726" t="s">
        <v>977</v>
      </c>
      <c r="AG602" s="78"/>
      <c r="AJ602" s="84" t="s">
        <v>45</v>
      </c>
      <c r="AK602" s="84">
        <v>0</v>
      </c>
      <c r="BB602" s="727" t="s">
        <v>66</v>
      </c>
      <c r="BM602" s="78">
        <f t="shared" si="120"/>
        <v>0</v>
      </c>
      <c r="BN602" s="78">
        <f t="shared" si="121"/>
        <v>0</v>
      </c>
      <c r="BO602" s="78">
        <f t="shared" si="122"/>
        <v>0</v>
      </c>
      <c r="BP602" s="78">
        <f t="shared" si="123"/>
        <v>0</v>
      </c>
    </row>
    <row r="603" spans="1:68" ht="27" customHeight="1" x14ac:dyDescent="0.25">
      <c r="A603" s="63" t="s">
        <v>978</v>
      </c>
      <c r="B603" s="63" t="s">
        <v>979</v>
      </c>
      <c r="C603" s="36">
        <v>4301031285</v>
      </c>
      <c r="D603" s="784">
        <v>4640242181639</v>
      </c>
      <c r="E603" s="784"/>
      <c r="F603" s="62">
        <v>0.7</v>
      </c>
      <c r="G603" s="37">
        <v>6</v>
      </c>
      <c r="H603" s="62">
        <v>4.2</v>
      </c>
      <c r="I603" s="62">
        <v>4.4000000000000004</v>
      </c>
      <c r="J603" s="37">
        <v>156</v>
      </c>
      <c r="K603" s="37" t="s">
        <v>89</v>
      </c>
      <c r="L603" s="37" t="s">
        <v>45</v>
      </c>
      <c r="M603" s="38" t="s">
        <v>82</v>
      </c>
      <c r="N603" s="38"/>
      <c r="O603" s="37">
        <v>45</v>
      </c>
      <c r="P603" s="806" t="s">
        <v>980</v>
      </c>
      <c r="Q603" s="786"/>
      <c r="R603" s="786"/>
      <c r="S603" s="786"/>
      <c r="T603" s="78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9"/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28" t="s">
        <v>981</v>
      </c>
      <c r="AG603" s="78"/>
      <c r="AJ603" s="84" t="s">
        <v>45</v>
      </c>
      <c r="AK603" s="84">
        <v>0</v>
      </c>
      <c r="BB603" s="729" t="s">
        <v>66</v>
      </c>
      <c r="BM603" s="78">
        <f t="shared" si="120"/>
        <v>0</v>
      </c>
      <c r="BN603" s="78">
        <f t="shared" si="121"/>
        <v>0</v>
      </c>
      <c r="BO603" s="78">
        <f t="shared" si="122"/>
        <v>0</v>
      </c>
      <c r="BP603" s="78">
        <f t="shared" si="123"/>
        <v>0</v>
      </c>
    </row>
    <row r="604" spans="1:68" ht="27" customHeight="1" x14ac:dyDescent="0.25">
      <c r="A604" s="63" t="s">
        <v>982</v>
      </c>
      <c r="B604" s="63" t="s">
        <v>983</v>
      </c>
      <c r="C604" s="36">
        <v>4301031287</v>
      </c>
      <c r="D604" s="784">
        <v>4640242181622</v>
      </c>
      <c r="E604" s="784"/>
      <c r="F604" s="62">
        <v>0.7</v>
      </c>
      <c r="G604" s="37">
        <v>6</v>
      </c>
      <c r="H604" s="62">
        <v>4.2</v>
      </c>
      <c r="I604" s="62">
        <v>4.4000000000000004</v>
      </c>
      <c r="J604" s="37">
        <v>156</v>
      </c>
      <c r="K604" s="37" t="s">
        <v>89</v>
      </c>
      <c r="L604" s="37" t="s">
        <v>45</v>
      </c>
      <c r="M604" s="38" t="s">
        <v>82</v>
      </c>
      <c r="N604" s="38"/>
      <c r="O604" s="37">
        <v>45</v>
      </c>
      <c r="P604" s="807" t="s">
        <v>984</v>
      </c>
      <c r="Q604" s="786"/>
      <c r="R604" s="786"/>
      <c r="S604" s="786"/>
      <c r="T604" s="78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9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30" t="s">
        <v>985</v>
      </c>
      <c r="AG604" s="78"/>
      <c r="AJ604" s="84" t="s">
        <v>45</v>
      </c>
      <c r="AK604" s="84">
        <v>0</v>
      </c>
      <c r="BB604" s="731" t="s">
        <v>66</v>
      </c>
      <c r="BM604" s="78">
        <f t="shared" si="120"/>
        <v>0</v>
      </c>
      <c r="BN604" s="78">
        <f t="shared" si="121"/>
        <v>0</v>
      </c>
      <c r="BO604" s="78">
        <f t="shared" si="122"/>
        <v>0</v>
      </c>
      <c r="BP604" s="78">
        <f t="shared" si="123"/>
        <v>0</v>
      </c>
    </row>
    <row r="605" spans="1:68" ht="27" customHeight="1" x14ac:dyDescent="0.25">
      <c r="A605" s="63" t="s">
        <v>986</v>
      </c>
      <c r="B605" s="63" t="s">
        <v>987</v>
      </c>
      <c r="C605" s="36">
        <v>4301031203</v>
      </c>
      <c r="D605" s="784">
        <v>4640242180908</v>
      </c>
      <c r="E605" s="784"/>
      <c r="F605" s="62">
        <v>0.28000000000000003</v>
      </c>
      <c r="G605" s="37">
        <v>6</v>
      </c>
      <c r="H605" s="62">
        <v>1.68</v>
      </c>
      <c r="I605" s="62">
        <v>1.81</v>
      </c>
      <c r="J605" s="37">
        <v>234</v>
      </c>
      <c r="K605" s="37" t="s">
        <v>83</v>
      </c>
      <c r="L605" s="37" t="s">
        <v>45</v>
      </c>
      <c r="M605" s="38" t="s">
        <v>82</v>
      </c>
      <c r="N605" s="38"/>
      <c r="O605" s="37">
        <v>40</v>
      </c>
      <c r="P605" s="808" t="s">
        <v>988</v>
      </c>
      <c r="Q605" s="786"/>
      <c r="R605" s="786"/>
      <c r="S605" s="786"/>
      <c r="T605" s="78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9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32" t="s">
        <v>969</v>
      </c>
      <c r="AG605" s="78"/>
      <c r="AJ605" s="84" t="s">
        <v>45</v>
      </c>
      <c r="AK605" s="84">
        <v>0</v>
      </c>
      <c r="BB605" s="733" t="s">
        <v>66</v>
      </c>
      <c r="BM605" s="78">
        <f t="shared" si="120"/>
        <v>0</v>
      </c>
      <c r="BN605" s="78">
        <f t="shared" si="121"/>
        <v>0</v>
      </c>
      <c r="BO605" s="78">
        <f t="shared" si="122"/>
        <v>0</v>
      </c>
      <c r="BP605" s="78">
        <f t="shared" si="123"/>
        <v>0</v>
      </c>
    </row>
    <row r="606" spans="1:68" ht="27" customHeight="1" x14ac:dyDescent="0.25">
      <c r="A606" s="63" t="s">
        <v>989</v>
      </c>
      <c r="B606" s="63" t="s">
        <v>990</v>
      </c>
      <c r="C606" s="36">
        <v>4301031200</v>
      </c>
      <c r="D606" s="784">
        <v>4640242180489</v>
      </c>
      <c r="E606" s="784"/>
      <c r="F606" s="62">
        <v>0.28000000000000003</v>
      </c>
      <c r="G606" s="37">
        <v>6</v>
      </c>
      <c r="H606" s="62">
        <v>1.68</v>
      </c>
      <c r="I606" s="62">
        <v>1.84</v>
      </c>
      <c r="J606" s="37">
        <v>234</v>
      </c>
      <c r="K606" s="37" t="s">
        <v>83</v>
      </c>
      <c r="L606" s="37" t="s">
        <v>45</v>
      </c>
      <c r="M606" s="38" t="s">
        <v>82</v>
      </c>
      <c r="N606" s="38"/>
      <c r="O606" s="37">
        <v>40</v>
      </c>
      <c r="P606" s="809" t="s">
        <v>991</v>
      </c>
      <c r="Q606" s="786"/>
      <c r="R606" s="786"/>
      <c r="S606" s="786"/>
      <c r="T606" s="78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9"/>
        <v>0</v>
      </c>
      <c r="Z606" s="41" t="str">
        <f>IFERROR(IF(Y606=0,"",ROUNDUP(Y606/H606,0)*0.00502),"")</f>
        <v/>
      </c>
      <c r="AA606" s="68" t="s">
        <v>45</v>
      </c>
      <c r="AB606" s="69" t="s">
        <v>45</v>
      </c>
      <c r="AC606" s="734" t="s">
        <v>973</v>
      </c>
      <c r="AG606" s="78"/>
      <c r="AJ606" s="84" t="s">
        <v>45</v>
      </c>
      <c r="AK606" s="84">
        <v>0</v>
      </c>
      <c r="BB606" s="735" t="s">
        <v>66</v>
      </c>
      <c r="BM606" s="78">
        <f t="shared" si="120"/>
        <v>0</v>
      </c>
      <c r="BN606" s="78">
        <f t="shared" si="121"/>
        <v>0</v>
      </c>
      <c r="BO606" s="78">
        <f t="shared" si="122"/>
        <v>0</v>
      </c>
      <c r="BP606" s="78">
        <f t="shared" si="123"/>
        <v>0</v>
      </c>
    </row>
    <row r="607" spans="1:68" x14ac:dyDescent="0.2">
      <c r="A607" s="774"/>
      <c r="B607" s="774"/>
      <c r="C607" s="774"/>
      <c r="D607" s="774"/>
      <c r="E607" s="774"/>
      <c r="F607" s="774"/>
      <c r="G607" s="774"/>
      <c r="H607" s="774"/>
      <c r="I607" s="774"/>
      <c r="J607" s="774"/>
      <c r="K607" s="774"/>
      <c r="L607" s="774"/>
      <c r="M607" s="774"/>
      <c r="N607" s="774"/>
      <c r="O607" s="775"/>
      <c r="P607" s="771" t="s">
        <v>40</v>
      </c>
      <c r="Q607" s="772"/>
      <c r="R607" s="772"/>
      <c r="S607" s="772"/>
      <c r="T607" s="772"/>
      <c r="U607" s="772"/>
      <c r="V607" s="773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x14ac:dyDescent="0.2">
      <c r="A608" s="774"/>
      <c r="B608" s="774"/>
      <c r="C608" s="774"/>
      <c r="D608" s="774"/>
      <c r="E608" s="774"/>
      <c r="F608" s="774"/>
      <c r="G608" s="774"/>
      <c r="H608" s="774"/>
      <c r="I608" s="774"/>
      <c r="J608" s="774"/>
      <c r="K608" s="774"/>
      <c r="L608" s="774"/>
      <c r="M608" s="774"/>
      <c r="N608" s="774"/>
      <c r="O608" s="775"/>
      <c r="P608" s="771" t="s">
        <v>40</v>
      </c>
      <c r="Q608" s="772"/>
      <c r="R608" s="772"/>
      <c r="S608" s="772"/>
      <c r="T608" s="772"/>
      <c r="U608" s="772"/>
      <c r="V608" s="773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customHeight="1" x14ac:dyDescent="0.25">
      <c r="A609" s="783" t="s">
        <v>84</v>
      </c>
      <c r="B609" s="783"/>
      <c r="C609" s="783"/>
      <c r="D609" s="783"/>
      <c r="E609" s="783"/>
      <c r="F609" s="783"/>
      <c r="G609" s="783"/>
      <c r="H609" s="783"/>
      <c r="I609" s="783"/>
      <c r="J609" s="783"/>
      <c r="K609" s="783"/>
      <c r="L609" s="783"/>
      <c r="M609" s="783"/>
      <c r="N609" s="783"/>
      <c r="O609" s="783"/>
      <c r="P609" s="783"/>
      <c r="Q609" s="783"/>
      <c r="R609" s="783"/>
      <c r="S609" s="783"/>
      <c r="T609" s="783"/>
      <c r="U609" s="783"/>
      <c r="V609" s="783"/>
      <c r="W609" s="783"/>
      <c r="X609" s="783"/>
      <c r="Y609" s="783"/>
      <c r="Z609" s="783"/>
      <c r="AA609" s="66"/>
      <c r="AB609" s="66"/>
      <c r="AC609" s="80"/>
    </row>
    <row r="610" spans="1:68" ht="27" customHeight="1" x14ac:dyDescent="0.25">
      <c r="A610" s="63" t="s">
        <v>992</v>
      </c>
      <c r="B610" s="63" t="s">
        <v>993</v>
      </c>
      <c r="C610" s="36">
        <v>4301051746</v>
      </c>
      <c r="D610" s="784">
        <v>4640242180533</v>
      </c>
      <c r="E610" s="784"/>
      <c r="F610" s="62">
        <v>1.3</v>
      </c>
      <c r="G610" s="37">
        <v>6</v>
      </c>
      <c r="H610" s="62">
        <v>7.8</v>
      </c>
      <c r="I610" s="62">
        <v>8.3640000000000008</v>
      </c>
      <c r="J610" s="37">
        <v>56</v>
      </c>
      <c r="K610" s="37" t="s">
        <v>133</v>
      </c>
      <c r="L610" s="37" t="s">
        <v>45</v>
      </c>
      <c r="M610" s="38" t="s">
        <v>88</v>
      </c>
      <c r="N610" s="38"/>
      <c r="O610" s="37">
        <v>40</v>
      </c>
      <c r="P610" s="810" t="s">
        <v>994</v>
      </c>
      <c r="Q610" s="786"/>
      <c r="R610" s="786"/>
      <c r="S610" s="786"/>
      <c r="T610" s="787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ref="Y610:Y617" si="124"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6" t="s">
        <v>995</v>
      </c>
      <c r="AG610" s="78"/>
      <c r="AJ610" s="84" t="s">
        <v>45</v>
      </c>
      <c r="AK610" s="84">
        <v>0</v>
      </c>
      <c r="BB610" s="737" t="s">
        <v>66</v>
      </c>
      <c r="BM610" s="78">
        <f t="shared" ref="BM610:BM617" si="125">IFERROR(X610*I610/H610,"0")</f>
        <v>0</v>
      </c>
      <c r="BN610" s="78">
        <f t="shared" ref="BN610:BN617" si="126">IFERROR(Y610*I610/H610,"0")</f>
        <v>0</v>
      </c>
      <c r="BO610" s="78">
        <f t="shared" ref="BO610:BO617" si="127">IFERROR(1/J610*(X610/H610),"0")</f>
        <v>0</v>
      </c>
      <c r="BP610" s="78">
        <f t="shared" ref="BP610:BP617" si="128">IFERROR(1/J610*(Y610/H610),"0")</f>
        <v>0</v>
      </c>
    </row>
    <row r="611" spans="1:68" ht="27" customHeight="1" x14ac:dyDescent="0.25">
      <c r="A611" s="63" t="s">
        <v>992</v>
      </c>
      <c r="B611" s="63" t="s">
        <v>996</v>
      </c>
      <c r="C611" s="36">
        <v>4301051887</v>
      </c>
      <c r="D611" s="784">
        <v>4640242180533</v>
      </c>
      <c r="E611" s="784"/>
      <c r="F611" s="62">
        <v>1.3</v>
      </c>
      <c r="G611" s="37">
        <v>6</v>
      </c>
      <c r="H611" s="62">
        <v>7.8</v>
      </c>
      <c r="I611" s="62">
        <v>8.3640000000000008</v>
      </c>
      <c r="J611" s="37">
        <v>56</v>
      </c>
      <c r="K611" s="37" t="s">
        <v>133</v>
      </c>
      <c r="L611" s="37" t="s">
        <v>45</v>
      </c>
      <c r="M611" s="38" t="s">
        <v>88</v>
      </c>
      <c r="N611" s="38"/>
      <c r="O611" s="37">
        <v>45</v>
      </c>
      <c r="P611" s="797" t="s">
        <v>997</v>
      </c>
      <c r="Q611" s="786"/>
      <c r="R611" s="786"/>
      <c r="S611" s="786"/>
      <c r="T611" s="787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24"/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8" t="s">
        <v>995</v>
      </c>
      <c r="AG611" s="78"/>
      <c r="AJ611" s="84" t="s">
        <v>45</v>
      </c>
      <c r="AK611" s="84">
        <v>0</v>
      </c>
      <c r="BB611" s="739" t="s">
        <v>66</v>
      </c>
      <c r="BM611" s="78">
        <f t="shared" si="125"/>
        <v>0</v>
      </c>
      <c r="BN611" s="78">
        <f t="shared" si="126"/>
        <v>0</v>
      </c>
      <c r="BO611" s="78">
        <f t="shared" si="127"/>
        <v>0</v>
      </c>
      <c r="BP611" s="78">
        <f t="shared" si="128"/>
        <v>0</v>
      </c>
    </row>
    <row r="612" spans="1:68" ht="27" customHeight="1" x14ac:dyDescent="0.25">
      <c r="A612" s="63" t="s">
        <v>998</v>
      </c>
      <c r="B612" s="63" t="s">
        <v>999</v>
      </c>
      <c r="C612" s="36">
        <v>4301051510</v>
      </c>
      <c r="D612" s="784">
        <v>4640242180540</v>
      </c>
      <c r="E612" s="784"/>
      <c r="F612" s="62">
        <v>1.3</v>
      </c>
      <c r="G612" s="37">
        <v>6</v>
      </c>
      <c r="H612" s="62">
        <v>7.8</v>
      </c>
      <c r="I612" s="62">
        <v>8.3640000000000008</v>
      </c>
      <c r="J612" s="37">
        <v>56</v>
      </c>
      <c r="K612" s="37" t="s">
        <v>133</v>
      </c>
      <c r="L612" s="37" t="s">
        <v>45</v>
      </c>
      <c r="M612" s="38" t="s">
        <v>82</v>
      </c>
      <c r="N612" s="38"/>
      <c r="O612" s="37">
        <v>30</v>
      </c>
      <c r="P612" s="798" t="s">
        <v>1000</v>
      </c>
      <c r="Q612" s="786"/>
      <c r="R612" s="786"/>
      <c r="S612" s="786"/>
      <c r="T612" s="787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24"/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40" t="s">
        <v>1001</v>
      </c>
      <c r="AG612" s="78"/>
      <c r="AJ612" s="84" t="s">
        <v>45</v>
      </c>
      <c r="AK612" s="84">
        <v>0</v>
      </c>
      <c r="BB612" s="741" t="s">
        <v>66</v>
      </c>
      <c r="BM612" s="78">
        <f t="shared" si="125"/>
        <v>0</v>
      </c>
      <c r="BN612" s="78">
        <f t="shared" si="126"/>
        <v>0</v>
      </c>
      <c r="BO612" s="78">
        <f t="shared" si="127"/>
        <v>0</v>
      </c>
      <c r="BP612" s="78">
        <f t="shared" si="128"/>
        <v>0</v>
      </c>
    </row>
    <row r="613" spans="1:68" ht="27" customHeight="1" x14ac:dyDescent="0.25">
      <c r="A613" s="63" t="s">
        <v>998</v>
      </c>
      <c r="B613" s="63" t="s">
        <v>1002</v>
      </c>
      <c r="C613" s="36">
        <v>4301051933</v>
      </c>
      <c r="D613" s="784">
        <v>4640242180540</v>
      </c>
      <c r="E613" s="784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133</v>
      </c>
      <c r="L613" s="37" t="s">
        <v>45</v>
      </c>
      <c r="M613" s="38" t="s">
        <v>88</v>
      </c>
      <c r="N613" s="38"/>
      <c r="O613" s="37">
        <v>45</v>
      </c>
      <c r="P613" s="799" t="s">
        <v>1003</v>
      </c>
      <c r="Q613" s="786"/>
      <c r="R613" s="786"/>
      <c r="S613" s="786"/>
      <c r="T613" s="787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4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42" t="s">
        <v>1001</v>
      </c>
      <c r="AG613" s="78"/>
      <c r="AJ613" s="84" t="s">
        <v>45</v>
      </c>
      <c r="AK613" s="84">
        <v>0</v>
      </c>
      <c r="BB613" s="743" t="s">
        <v>66</v>
      </c>
      <c r="BM613" s="78">
        <f t="shared" si="125"/>
        <v>0</v>
      </c>
      <c r="BN613" s="78">
        <f t="shared" si="126"/>
        <v>0</v>
      </c>
      <c r="BO613" s="78">
        <f t="shared" si="127"/>
        <v>0</v>
      </c>
      <c r="BP613" s="78">
        <f t="shared" si="128"/>
        <v>0</v>
      </c>
    </row>
    <row r="614" spans="1:68" ht="27" customHeight="1" x14ac:dyDescent="0.25">
      <c r="A614" s="63" t="s">
        <v>1004</v>
      </c>
      <c r="B614" s="63" t="s">
        <v>1005</v>
      </c>
      <c r="C614" s="36">
        <v>4301051390</v>
      </c>
      <c r="D614" s="784">
        <v>4640242181233</v>
      </c>
      <c r="E614" s="784"/>
      <c r="F614" s="62">
        <v>0.3</v>
      </c>
      <c r="G614" s="37">
        <v>6</v>
      </c>
      <c r="H614" s="62">
        <v>1.8</v>
      </c>
      <c r="I614" s="62">
        <v>1.984</v>
      </c>
      <c r="J614" s="37">
        <v>234</v>
      </c>
      <c r="K614" s="37" t="s">
        <v>83</v>
      </c>
      <c r="L614" s="37" t="s">
        <v>45</v>
      </c>
      <c r="M614" s="38" t="s">
        <v>82</v>
      </c>
      <c r="N614" s="38"/>
      <c r="O614" s="37">
        <v>40</v>
      </c>
      <c r="P614" s="800" t="s">
        <v>1006</v>
      </c>
      <c r="Q614" s="786"/>
      <c r="R614" s="786"/>
      <c r="S614" s="786"/>
      <c r="T614" s="787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4"/>
        <v>0</v>
      </c>
      <c r="Z614" s="41" t="str">
        <f>IFERROR(IF(Y614=0,"",ROUNDUP(Y614/H614,0)*0.00502),"")</f>
        <v/>
      </c>
      <c r="AA614" s="68" t="s">
        <v>45</v>
      </c>
      <c r="AB614" s="69" t="s">
        <v>45</v>
      </c>
      <c r="AC614" s="744" t="s">
        <v>995</v>
      </c>
      <c r="AG614" s="78"/>
      <c r="AJ614" s="84" t="s">
        <v>45</v>
      </c>
      <c r="AK614" s="84">
        <v>0</v>
      </c>
      <c r="BB614" s="745" t="s">
        <v>66</v>
      </c>
      <c r="BM614" s="78">
        <f t="shared" si="125"/>
        <v>0</v>
      </c>
      <c r="BN614" s="78">
        <f t="shared" si="126"/>
        <v>0</v>
      </c>
      <c r="BO614" s="78">
        <f t="shared" si="127"/>
        <v>0</v>
      </c>
      <c r="BP614" s="78">
        <f t="shared" si="128"/>
        <v>0</v>
      </c>
    </row>
    <row r="615" spans="1:68" ht="27" customHeight="1" x14ac:dyDescent="0.25">
      <c r="A615" s="63" t="s">
        <v>1004</v>
      </c>
      <c r="B615" s="63" t="s">
        <v>1007</v>
      </c>
      <c r="C615" s="36">
        <v>4301051920</v>
      </c>
      <c r="D615" s="784">
        <v>4640242181233</v>
      </c>
      <c r="E615" s="784"/>
      <c r="F615" s="62">
        <v>0.3</v>
      </c>
      <c r="G615" s="37">
        <v>6</v>
      </c>
      <c r="H615" s="62">
        <v>1.8</v>
      </c>
      <c r="I615" s="62">
        <v>2.0640000000000001</v>
      </c>
      <c r="J615" s="37">
        <v>182</v>
      </c>
      <c r="K615" s="37" t="s">
        <v>195</v>
      </c>
      <c r="L615" s="37" t="s">
        <v>45</v>
      </c>
      <c r="M615" s="38" t="s">
        <v>177</v>
      </c>
      <c r="N615" s="38"/>
      <c r="O615" s="37">
        <v>45</v>
      </c>
      <c r="P615" s="801" t="s">
        <v>1008</v>
      </c>
      <c r="Q615" s="786"/>
      <c r="R615" s="786"/>
      <c r="S615" s="786"/>
      <c r="T615" s="787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4"/>
        <v>0</v>
      </c>
      <c r="Z615" s="41" t="str">
        <f>IFERROR(IF(Y615=0,"",ROUNDUP(Y615/H615,0)*0.00651),"")</f>
        <v/>
      </c>
      <c r="AA615" s="68" t="s">
        <v>45</v>
      </c>
      <c r="AB615" s="69" t="s">
        <v>45</v>
      </c>
      <c r="AC615" s="746" t="s">
        <v>995</v>
      </c>
      <c r="AG615" s="78"/>
      <c r="AJ615" s="84" t="s">
        <v>45</v>
      </c>
      <c r="AK615" s="84">
        <v>0</v>
      </c>
      <c r="BB615" s="747" t="s">
        <v>66</v>
      </c>
      <c r="BM615" s="78">
        <f t="shared" si="125"/>
        <v>0</v>
      </c>
      <c r="BN615" s="78">
        <f t="shared" si="126"/>
        <v>0</v>
      </c>
      <c r="BO615" s="78">
        <f t="shared" si="127"/>
        <v>0</v>
      </c>
      <c r="BP615" s="78">
        <f t="shared" si="128"/>
        <v>0</v>
      </c>
    </row>
    <row r="616" spans="1:68" ht="27" customHeight="1" x14ac:dyDescent="0.25">
      <c r="A616" s="63" t="s">
        <v>1009</v>
      </c>
      <c r="B616" s="63" t="s">
        <v>1010</v>
      </c>
      <c r="C616" s="36">
        <v>4301051448</v>
      </c>
      <c r="D616" s="784">
        <v>4640242181226</v>
      </c>
      <c r="E616" s="784"/>
      <c r="F616" s="62">
        <v>0.3</v>
      </c>
      <c r="G616" s="37">
        <v>6</v>
      </c>
      <c r="H616" s="62">
        <v>1.8</v>
      </c>
      <c r="I616" s="62">
        <v>1.972</v>
      </c>
      <c r="J616" s="37">
        <v>234</v>
      </c>
      <c r="K616" s="37" t="s">
        <v>83</v>
      </c>
      <c r="L616" s="37" t="s">
        <v>45</v>
      </c>
      <c r="M616" s="38" t="s">
        <v>82</v>
      </c>
      <c r="N616" s="38"/>
      <c r="O616" s="37">
        <v>30</v>
      </c>
      <c r="P616" s="802" t="s">
        <v>1011</v>
      </c>
      <c r="Q616" s="786"/>
      <c r="R616" s="786"/>
      <c r="S616" s="786"/>
      <c r="T616" s="787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4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48" t="s">
        <v>1001</v>
      </c>
      <c r="AG616" s="78"/>
      <c r="AJ616" s="84" t="s">
        <v>45</v>
      </c>
      <c r="AK616" s="84">
        <v>0</v>
      </c>
      <c r="BB616" s="749" t="s">
        <v>66</v>
      </c>
      <c r="BM616" s="78">
        <f t="shared" si="125"/>
        <v>0</v>
      </c>
      <c r="BN616" s="78">
        <f t="shared" si="126"/>
        <v>0</v>
      </c>
      <c r="BO616" s="78">
        <f t="shared" si="127"/>
        <v>0</v>
      </c>
      <c r="BP616" s="78">
        <f t="shared" si="128"/>
        <v>0</v>
      </c>
    </row>
    <row r="617" spans="1:68" ht="27" customHeight="1" x14ac:dyDescent="0.25">
      <c r="A617" s="63" t="s">
        <v>1009</v>
      </c>
      <c r="B617" s="63" t="s">
        <v>1012</v>
      </c>
      <c r="C617" s="36">
        <v>4301051921</v>
      </c>
      <c r="D617" s="784">
        <v>4640242181226</v>
      </c>
      <c r="E617" s="784"/>
      <c r="F617" s="62">
        <v>0.3</v>
      </c>
      <c r="G617" s="37">
        <v>6</v>
      </c>
      <c r="H617" s="62">
        <v>1.8</v>
      </c>
      <c r="I617" s="62">
        <v>2.052</v>
      </c>
      <c r="J617" s="37">
        <v>182</v>
      </c>
      <c r="K617" s="37" t="s">
        <v>195</v>
      </c>
      <c r="L617" s="37" t="s">
        <v>45</v>
      </c>
      <c r="M617" s="38" t="s">
        <v>177</v>
      </c>
      <c r="N617" s="38"/>
      <c r="O617" s="37">
        <v>45</v>
      </c>
      <c r="P617" s="803" t="s">
        <v>1013</v>
      </c>
      <c r="Q617" s="786"/>
      <c r="R617" s="786"/>
      <c r="S617" s="786"/>
      <c r="T617" s="787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4"/>
        <v>0</v>
      </c>
      <c r="Z617" s="41" t="str">
        <f>IFERROR(IF(Y617=0,"",ROUNDUP(Y617/H617,0)*0.00651),"")</f>
        <v/>
      </c>
      <c r="AA617" s="68" t="s">
        <v>45</v>
      </c>
      <c r="AB617" s="69" t="s">
        <v>45</v>
      </c>
      <c r="AC617" s="750" t="s">
        <v>1001</v>
      </c>
      <c r="AG617" s="78"/>
      <c r="AJ617" s="84" t="s">
        <v>45</v>
      </c>
      <c r="AK617" s="84">
        <v>0</v>
      </c>
      <c r="BB617" s="751" t="s">
        <v>66</v>
      </c>
      <c r="BM617" s="78">
        <f t="shared" si="125"/>
        <v>0</v>
      </c>
      <c r="BN617" s="78">
        <f t="shared" si="126"/>
        <v>0</v>
      </c>
      <c r="BO617" s="78">
        <f t="shared" si="127"/>
        <v>0</v>
      </c>
      <c r="BP617" s="78">
        <f t="shared" si="128"/>
        <v>0</v>
      </c>
    </row>
    <row r="618" spans="1:68" x14ac:dyDescent="0.2">
      <c r="A618" s="774"/>
      <c r="B618" s="774"/>
      <c r="C618" s="774"/>
      <c r="D618" s="774"/>
      <c r="E618" s="774"/>
      <c r="F618" s="774"/>
      <c r="G618" s="774"/>
      <c r="H618" s="774"/>
      <c r="I618" s="774"/>
      <c r="J618" s="774"/>
      <c r="K618" s="774"/>
      <c r="L618" s="774"/>
      <c r="M618" s="774"/>
      <c r="N618" s="774"/>
      <c r="O618" s="775"/>
      <c r="P618" s="771" t="s">
        <v>40</v>
      </c>
      <c r="Q618" s="772"/>
      <c r="R618" s="772"/>
      <c r="S618" s="772"/>
      <c r="T618" s="772"/>
      <c r="U618" s="772"/>
      <c r="V618" s="773"/>
      <c r="W618" s="42" t="s">
        <v>39</v>
      </c>
      <c r="X618" s="43">
        <f>IFERROR(X610/H610,"0")+IFERROR(X611/H611,"0")+IFERROR(X612/H612,"0")+IFERROR(X613/H613,"0")+IFERROR(X614/H614,"0")+IFERROR(X615/H615,"0")+IFERROR(X616/H616,"0")+IFERROR(X617/H617,"0")</f>
        <v>0</v>
      </c>
      <c r="Y618" s="43">
        <f>IFERROR(Y610/H610,"0")+IFERROR(Y611/H611,"0")+IFERROR(Y612/H612,"0")+IFERROR(Y613/H613,"0")+IFERROR(Y614/H614,"0")+IFERROR(Y615/H615,"0")+IFERROR(Y616/H616,"0")+IFERROR(Y617/H617,"0")</f>
        <v>0</v>
      </c>
      <c r="Z618" s="43">
        <f>IFERROR(IF(Z610="",0,Z610),"0")+IFERROR(IF(Z611="",0,Z611),"0")+IFERROR(IF(Z612="",0,Z612),"0")+IFERROR(IF(Z613="",0,Z613),"0")+IFERROR(IF(Z614="",0,Z614),"0")+IFERROR(IF(Z615="",0,Z615),"0")+IFERROR(IF(Z616="",0,Z616),"0")+IFERROR(IF(Z617="",0,Z617),"0")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774"/>
      <c r="B619" s="774"/>
      <c r="C619" s="774"/>
      <c r="D619" s="774"/>
      <c r="E619" s="774"/>
      <c r="F619" s="774"/>
      <c r="G619" s="774"/>
      <c r="H619" s="774"/>
      <c r="I619" s="774"/>
      <c r="J619" s="774"/>
      <c r="K619" s="774"/>
      <c r="L619" s="774"/>
      <c r="M619" s="774"/>
      <c r="N619" s="774"/>
      <c r="O619" s="775"/>
      <c r="P619" s="771" t="s">
        <v>40</v>
      </c>
      <c r="Q619" s="772"/>
      <c r="R619" s="772"/>
      <c r="S619" s="772"/>
      <c r="T619" s="772"/>
      <c r="U619" s="772"/>
      <c r="V619" s="773"/>
      <c r="W619" s="42" t="s">
        <v>0</v>
      </c>
      <c r="X619" s="43">
        <f>IFERROR(SUM(X610:X617),"0")</f>
        <v>0</v>
      </c>
      <c r="Y619" s="43">
        <f>IFERROR(SUM(Y610:Y617),"0")</f>
        <v>0</v>
      </c>
      <c r="Z619" s="42"/>
      <c r="AA619" s="67"/>
      <c r="AB619" s="67"/>
      <c r="AC619" s="67"/>
    </row>
    <row r="620" spans="1:68" ht="14.25" customHeight="1" x14ac:dyDescent="0.25">
      <c r="A620" s="783" t="s">
        <v>228</v>
      </c>
      <c r="B620" s="783"/>
      <c r="C620" s="783"/>
      <c r="D620" s="783"/>
      <c r="E620" s="783"/>
      <c r="F620" s="783"/>
      <c r="G620" s="783"/>
      <c r="H620" s="783"/>
      <c r="I620" s="783"/>
      <c r="J620" s="783"/>
      <c r="K620" s="783"/>
      <c r="L620" s="783"/>
      <c r="M620" s="783"/>
      <c r="N620" s="783"/>
      <c r="O620" s="783"/>
      <c r="P620" s="783"/>
      <c r="Q620" s="783"/>
      <c r="R620" s="783"/>
      <c r="S620" s="783"/>
      <c r="T620" s="783"/>
      <c r="U620" s="783"/>
      <c r="V620" s="783"/>
      <c r="W620" s="783"/>
      <c r="X620" s="783"/>
      <c r="Y620" s="783"/>
      <c r="Z620" s="783"/>
      <c r="AA620" s="66"/>
      <c r="AB620" s="66"/>
      <c r="AC620" s="80"/>
    </row>
    <row r="621" spans="1:68" ht="27" customHeight="1" x14ac:dyDescent="0.25">
      <c r="A621" s="63" t="s">
        <v>1014</v>
      </c>
      <c r="B621" s="63" t="s">
        <v>1015</v>
      </c>
      <c r="C621" s="36">
        <v>4301060354</v>
      </c>
      <c r="D621" s="784">
        <v>4640242180120</v>
      </c>
      <c r="E621" s="784"/>
      <c r="F621" s="62">
        <v>1.3</v>
      </c>
      <c r="G621" s="37">
        <v>6</v>
      </c>
      <c r="H621" s="62">
        <v>7.8</v>
      </c>
      <c r="I621" s="62">
        <v>8.2799999999999994</v>
      </c>
      <c r="J621" s="37">
        <v>56</v>
      </c>
      <c r="K621" s="37" t="s">
        <v>133</v>
      </c>
      <c r="L621" s="37" t="s">
        <v>45</v>
      </c>
      <c r="M621" s="38" t="s">
        <v>82</v>
      </c>
      <c r="N621" s="38"/>
      <c r="O621" s="37">
        <v>40</v>
      </c>
      <c r="P621" s="790" t="s">
        <v>1016</v>
      </c>
      <c r="Q621" s="786"/>
      <c r="R621" s="786"/>
      <c r="S621" s="786"/>
      <c r="T621" s="787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IFERROR(IF(Y621=0,"",ROUNDUP(Y621/H621,0)*0.02175),"")</f>
        <v/>
      </c>
      <c r="AA621" s="68" t="s">
        <v>45</v>
      </c>
      <c r="AB621" s="69" t="s">
        <v>45</v>
      </c>
      <c r="AC621" s="752" t="s">
        <v>1017</v>
      </c>
      <c r="AG621" s="78"/>
      <c r="AJ621" s="84" t="s">
        <v>45</v>
      </c>
      <c r="AK621" s="84">
        <v>0</v>
      </c>
      <c r="BB621" s="753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1014</v>
      </c>
      <c r="B622" s="63" t="s">
        <v>1018</v>
      </c>
      <c r="C622" s="36">
        <v>4301060408</v>
      </c>
      <c r="D622" s="784">
        <v>4640242180120</v>
      </c>
      <c r="E622" s="784"/>
      <c r="F622" s="62">
        <v>1.3</v>
      </c>
      <c r="G622" s="37">
        <v>6</v>
      </c>
      <c r="H622" s="62">
        <v>7.8</v>
      </c>
      <c r="I622" s="62">
        <v>8.2799999999999994</v>
      </c>
      <c r="J622" s="37">
        <v>56</v>
      </c>
      <c r="K622" s="37" t="s">
        <v>133</v>
      </c>
      <c r="L622" s="37" t="s">
        <v>45</v>
      </c>
      <c r="M622" s="38" t="s">
        <v>82</v>
      </c>
      <c r="N622" s="38"/>
      <c r="O622" s="37">
        <v>40</v>
      </c>
      <c r="P622" s="791" t="s">
        <v>1019</v>
      </c>
      <c r="Q622" s="786"/>
      <c r="R622" s="786"/>
      <c r="S622" s="786"/>
      <c r="T622" s="787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54" t="s">
        <v>1017</v>
      </c>
      <c r="AG622" s="78"/>
      <c r="AJ622" s="84" t="s">
        <v>45</v>
      </c>
      <c r="AK622" s="84">
        <v>0</v>
      </c>
      <c r="BB622" s="755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1020</v>
      </c>
      <c r="B623" s="63" t="s">
        <v>1021</v>
      </c>
      <c r="C623" s="36">
        <v>4301060355</v>
      </c>
      <c r="D623" s="784">
        <v>4640242180137</v>
      </c>
      <c r="E623" s="784"/>
      <c r="F623" s="62">
        <v>1.3</v>
      </c>
      <c r="G623" s="37">
        <v>6</v>
      </c>
      <c r="H623" s="62">
        <v>7.8</v>
      </c>
      <c r="I623" s="62">
        <v>8.2799999999999994</v>
      </c>
      <c r="J623" s="37">
        <v>56</v>
      </c>
      <c r="K623" s="37" t="s">
        <v>133</v>
      </c>
      <c r="L623" s="37" t="s">
        <v>45</v>
      </c>
      <c r="M623" s="38" t="s">
        <v>82</v>
      </c>
      <c r="N623" s="38"/>
      <c r="O623" s="37">
        <v>40</v>
      </c>
      <c r="P623" s="792" t="s">
        <v>1022</v>
      </c>
      <c r="Q623" s="786"/>
      <c r="R623" s="786"/>
      <c r="S623" s="786"/>
      <c r="T623" s="787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56" t="s">
        <v>1023</v>
      </c>
      <c r="AG623" s="78"/>
      <c r="AJ623" s="84" t="s">
        <v>45</v>
      </c>
      <c r="AK623" s="84">
        <v>0</v>
      </c>
      <c r="BB623" s="75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1020</v>
      </c>
      <c r="B624" s="63" t="s">
        <v>1024</v>
      </c>
      <c r="C624" s="36">
        <v>4301060407</v>
      </c>
      <c r="D624" s="784">
        <v>4640242180137</v>
      </c>
      <c r="E624" s="784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133</v>
      </c>
      <c r="L624" s="37" t="s">
        <v>45</v>
      </c>
      <c r="M624" s="38" t="s">
        <v>82</v>
      </c>
      <c r="N624" s="38"/>
      <c r="O624" s="37">
        <v>40</v>
      </c>
      <c r="P624" s="793" t="s">
        <v>1025</v>
      </c>
      <c r="Q624" s="786"/>
      <c r="R624" s="786"/>
      <c r="S624" s="786"/>
      <c r="T624" s="787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58" t="s">
        <v>1023</v>
      </c>
      <c r="AG624" s="78"/>
      <c r="AJ624" s="84" t="s">
        <v>45</v>
      </c>
      <c r="AK624" s="84">
        <v>0</v>
      </c>
      <c r="BB624" s="759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x14ac:dyDescent="0.2">
      <c r="A625" s="774"/>
      <c r="B625" s="774"/>
      <c r="C625" s="774"/>
      <c r="D625" s="774"/>
      <c r="E625" s="774"/>
      <c r="F625" s="774"/>
      <c r="G625" s="774"/>
      <c r="H625" s="774"/>
      <c r="I625" s="774"/>
      <c r="J625" s="774"/>
      <c r="K625" s="774"/>
      <c r="L625" s="774"/>
      <c r="M625" s="774"/>
      <c r="N625" s="774"/>
      <c r="O625" s="775"/>
      <c r="P625" s="771" t="s">
        <v>40</v>
      </c>
      <c r="Q625" s="772"/>
      <c r="R625" s="772"/>
      <c r="S625" s="772"/>
      <c r="T625" s="772"/>
      <c r="U625" s="772"/>
      <c r="V625" s="773"/>
      <c r="W625" s="42" t="s">
        <v>39</v>
      </c>
      <c r="X625" s="43">
        <f>IFERROR(X621/H621,"0")+IFERROR(X622/H622,"0")+IFERROR(X623/H623,"0")+IFERROR(X624/H624,"0")</f>
        <v>0</v>
      </c>
      <c r="Y625" s="43">
        <f>IFERROR(Y621/H621,"0")+IFERROR(Y622/H622,"0")+IFERROR(Y623/H623,"0")+IFERROR(Y624/H624,"0")</f>
        <v>0</v>
      </c>
      <c r="Z625" s="43">
        <f>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774"/>
      <c r="B626" s="774"/>
      <c r="C626" s="774"/>
      <c r="D626" s="774"/>
      <c r="E626" s="774"/>
      <c r="F626" s="774"/>
      <c r="G626" s="774"/>
      <c r="H626" s="774"/>
      <c r="I626" s="774"/>
      <c r="J626" s="774"/>
      <c r="K626" s="774"/>
      <c r="L626" s="774"/>
      <c r="M626" s="774"/>
      <c r="N626" s="774"/>
      <c r="O626" s="775"/>
      <c r="P626" s="771" t="s">
        <v>40</v>
      </c>
      <c r="Q626" s="772"/>
      <c r="R626" s="772"/>
      <c r="S626" s="772"/>
      <c r="T626" s="772"/>
      <c r="U626" s="772"/>
      <c r="V626" s="773"/>
      <c r="W626" s="42" t="s">
        <v>0</v>
      </c>
      <c r="X626" s="43">
        <f>IFERROR(SUM(X621:X624),"0")</f>
        <v>0</v>
      </c>
      <c r="Y626" s="43">
        <f>IFERROR(SUM(Y621:Y624),"0")</f>
        <v>0</v>
      </c>
      <c r="Z626" s="42"/>
      <c r="AA626" s="67"/>
      <c r="AB626" s="67"/>
      <c r="AC626" s="67"/>
    </row>
    <row r="627" spans="1:68" ht="16.5" customHeight="1" x14ac:dyDescent="0.25">
      <c r="A627" s="794" t="s">
        <v>1026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65"/>
      <c r="AB627" s="65"/>
      <c r="AC627" s="79"/>
    </row>
    <row r="628" spans="1:68" ht="14.25" customHeight="1" x14ac:dyDescent="0.25">
      <c r="A628" s="783" t="s">
        <v>129</v>
      </c>
      <c r="B628" s="783"/>
      <c r="C628" s="783"/>
      <c r="D628" s="783"/>
      <c r="E628" s="783"/>
      <c r="F628" s="783"/>
      <c r="G628" s="783"/>
      <c r="H628" s="783"/>
      <c r="I628" s="783"/>
      <c r="J628" s="783"/>
      <c r="K628" s="783"/>
      <c r="L628" s="783"/>
      <c r="M628" s="783"/>
      <c r="N628" s="783"/>
      <c r="O628" s="783"/>
      <c r="P628" s="783"/>
      <c r="Q628" s="783"/>
      <c r="R628" s="783"/>
      <c r="S628" s="783"/>
      <c r="T628" s="783"/>
      <c r="U628" s="783"/>
      <c r="V628" s="783"/>
      <c r="W628" s="783"/>
      <c r="X628" s="783"/>
      <c r="Y628" s="783"/>
      <c r="Z628" s="783"/>
      <c r="AA628" s="66"/>
      <c r="AB628" s="66"/>
      <c r="AC628" s="80"/>
    </row>
    <row r="629" spans="1:68" ht="27" customHeight="1" x14ac:dyDescent="0.25">
      <c r="A629" s="63" t="s">
        <v>1027</v>
      </c>
      <c r="B629" s="63" t="s">
        <v>1028</v>
      </c>
      <c r="C629" s="36">
        <v>4301011951</v>
      </c>
      <c r="D629" s="784">
        <v>4640242180045</v>
      </c>
      <c r="E629" s="784"/>
      <c r="F629" s="62">
        <v>1.5</v>
      </c>
      <c r="G629" s="37">
        <v>8</v>
      </c>
      <c r="H629" s="62">
        <v>12</v>
      </c>
      <c r="I629" s="62">
        <v>12.48</v>
      </c>
      <c r="J629" s="37">
        <v>56</v>
      </c>
      <c r="K629" s="37" t="s">
        <v>133</v>
      </c>
      <c r="L629" s="37" t="s">
        <v>45</v>
      </c>
      <c r="M629" s="38" t="s">
        <v>136</v>
      </c>
      <c r="N629" s="38"/>
      <c r="O629" s="37">
        <v>55</v>
      </c>
      <c r="P629" s="795" t="s">
        <v>1029</v>
      </c>
      <c r="Q629" s="786"/>
      <c r="R629" s="786"/>
      <c r="S629" s="786"/>
      <c r="T629" s="787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60" t="s">
        <v>1030</v>
      </c>
      <c r="AG629" s="78"/>
      <c r="AJ629" s="84" t="s">
        <v>45</v>
      </c>
      <c r="AK629" s="84">
        <v>0</v>
      </c>
      <c r="BB629" s="761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1031</v>
      </c>
      <c r="B630" s="63" t="s">
        <v>1032</v>
      </c>
      <c r="C630" s="36">
        <v>4301011950</v>
      </c>
      <c r="D630" s="784">
        <v>4640242180601</v>
      </c>
      <c r="E630" s="784"/>
      <c r="F630" s="62">
        <v>1.5</v>
      </c>
      <c r="G630" s="37">
        <v>8</v>
      </c>
      <c r="H630" s="62">
        <v>12</v>
      </c>
      <c r="I630" s="62">
        <v>12.48</v>
      </c>
      <c r="J630" s="37">
        <v>56</v>
      </c>
      <c r="K630" s="37" t="s">
        <v>133</v>
      </c>
      <c r="L630" s="37" t="s">
        <v>45</v>
      </c>
      <c r="M630" s="38" t="s">
        <v>136</v>
      </c>
      <c r="N630" s="38"/>
      <c r="O630" s="37">
        <v>55</v>
      </c>
      <c r="P630" s="796" t="s">
        <v>1033</v>
      </c>
      <c r="Q630" s="786"/>
      <c r="R630" s="786"/>
      <c r="S630" s="786"/>
      <c r="T630" s="787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62" t="s">
        <v>1034</v>
      </c>
      <c r="AG630" s="78"/>
      <c r="AJ630" s="84" t="s">
        <v>45</v>
      </c>
      <c r="AK630" s="84">
        <v>0</v>
      </c>
      <c r="BB630" s="76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774"/>
      <c r="B631" s="774"/>
      <c r="C631" s="774"/>
      <c r="D631" s="774"/>
      <c r="E631" s="774"/>
      <c r="F631" s="774"/>
      <c r="G631" s="774"/>
      <c r="H631" s="774"/>
      <c r="I631" s="774"/>
      <c r="J631" s="774"/>
      <c r="K631" s="774"/>
      <c r="L631" s="774"/>
      <c r="M631" s="774"/>
      <c r="N631" s="774"/>
      <c r="O631" s="775"/>
      <c r="P631" s="771" t="s">
        <v>40</v>
      </c>
      <c r="Q631" s="772"/>
      <c r="R631" s="772"/>
      <c r="S631" s="772"/>
      <c r="T631" s="772"/>
      <c r="U631" s="772"/>
      <c r="V631" s="773"/>
      <c r="W631" s="42" t="s">
        <v>39</v>
      </c>
      <c r="X631" s="43">
        <f>IFERROR(X629/H629,"0")+IFERROR(X630/H630,"0")</f>
        <v>0</v>
      </c>
      <c r="Y631" s="43">
        <f>IFERROR(Y629/H629,"0")+IFERROR(Y630/H630,"0")</f>
        <v>0</v>
      </c>
      <c r="Z631" s="43">
        <f>IFERROR(IF(Z629="",0,Z629),"0")+IFERROR(IF(Z630="",0,Z630),"0")</f>
        <v>0</v>
      </c>
      <c r="AA631" s="67"/>
      <c r="AB631" s="67"/>
      <c r="AC631" s="67"/>
    </row>
    <row r="632" spans="1:68" x14ac:dyDescent="0.2">
      <c r="A632" s="774"/>
      <c r="B632" s="774"/>
      <c r="C632" s="774"/>
      <c r="D632" s="774"/>
      <c r="E632" s="774"/>
      <c r="F632" s="774"/>
      <c r="G632" s="774"/>
      <c r="H632" s="774"/>
      <c r="I632" s="774"/>
      <c r="J632" s="774"/>
      <c r="K632" s="774"/>
      <c r="L632" s="774"/>
      <c r="M632" s="774"/>
      <c r="N632" s="774"/>
      <c r="O632" s="775"/>
      <c r="P632" s="771" t="s">
        <v>40</v>
      </c>
      <c r="Q632" s="772"/>
      <c r="R632" s="772"/>
      <c r="S632" s="772"/>
      <c r="T632" s="772"/>
      <c r="U632" s="772"/>
      <c r="V632" s="773"/>
      <c r="W632" s="42" t="s">
        <v>0</v>
      </c>
      <c r="X632" s="43">
        <f>IFERROR(SUM(X629:X630),"0")</f>
        <v>0</v>
      </c>
      <c r="Y632" s="43">
        <f>IFERROR(SUM(Y629:Y630),"0")</f>
        <v>0</v>
      </c>
      <c r="Z632" s="42"/>
      <c r="AA632" s="67"/>
      <c r="AB632" s="67"/>
      <c r="AC632" s="67"/>
    </row>
    <row r="633" spans="1:68" ht="14.25" customHeight="1" x14ac:dyDescent="0.25">
      <c r="A633" s="783" t="s">
        <v>184</v>
      </c>
      <c r="B633" s="783"/>
      <c r="C633" s="783"/>
      <c r="D633" s="783"/>
      <c r="E633" s="783"/>
      <c r="F633" s="783"/>
      <c r="G633" s="783"/>
      <c r="H633" s="783"/>
      <c r="I633" s="783"/>
      <c r="J633" s="783"/>
      <c r="K633" s="783"/>
      <c r="L633" s="783"/>
      <c r="M633" s="783"/>
      <c r="N633" s="783"/>
      <c r="O633" s="783"/>
      <c r="P633" s="783"/>
      <c r="Q633" s="783"/>
      <c r="R633" s="783"/>
      <c r="S633" s="783"/>
      <c r="T633" s="783"/>
      <c r="U633" s="783"/>
      <c r="V633" s="783"/>
      <c r="W633" s="783"/>
      <c r="X633" s="783"/>
      <c r="Y633" s="783"/>
      <c r="Z633" s="783"/>
      <c r="AA633" s="66"/>
      <c r="AB633" s="66"/>
      <c r="AC633" s="80"/>
    </row>
    <row r="634" spans="1:68" ht="27" customHeight="1" x14ac:dyDescent="0.25">
      <c r="A634" s="63" t="s">
        <v>1035</v>
      </c>
      <c r="B634" s="63" t="s">
        <v>1036</v>
      </c>
      <c r="C634" s="36">
        <v>4301020314</v>
      </c>
      <c r="D634" s="784">
        <v>4640242180090</v>
      </c>
      <c r="E634" s="784"/>
      <c r="F634" s="62">
        <v>1.5</v>
      </c>
      <c r="G634" s="37">
        <v>8</v>
      </c>
      <c r="H634" s="62">
        <v>12</v>
      </c>
      <c r="I634" s="62">
        <v>12.48</v>
      </c>
      <c r="J634" s="37">
        <v>56</v>
      </c>
      <c r="K634" s="37" t="s">
        <v>133</v>
      </c>
      <c r="L634" s="37" t="s">
        <v>45</v>
      </c>
      <c r="M634" s="38" t="s">
        <v>136</v>
      </c>
      <c r="N634" s="38"/>
      <c r="O634" s="37">
        <v>50</v>
      </c>
      <c r="P634" s="785" t="s">
        <v>1037</v>
      </c>
      <c r="Q634" s="786"/>
      <c r="R634" s="786"/>
      <c r="S634" s="786"/>
      <c r="T634" s="787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1038</v>
      </c>
      <c r="AG634" s="78"/>
      <c r="AJ634" s="84" t="s">
        <v>45</v>
      </c>
      <c r="AK634" s="84">
        <v>0</v>
      </c>
      <c r="BB634" s="76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774"/>
      <c r="B635" s="774"/>
      <c r="C635" s="774"/>
      <c r="D635" s="774"/>
      <c r="E635" s="774"/>
      <c r="F635" s="774"/>
      <c r="G635" s="774"/>
      <c r="H635" s="774"/>
      <c r="I635" s="774"/>
      <c r="J635" s="774"/>
      <c r="K635" s="774"/>
      <c r="L635" s="774"/>
      <c r="M635" s="774"/>
      <c r="N635" s="774"/>
      <c r="O635" s="775"/>
      <c r="P635" s="771" t="s">
        <v>40</v>
      </c>
      <c r="Q635" s="772"/>
      <c r="R635" s="772"/>
      <c r="S635" s="772"/>
      <c r="T635" s="772"/>
      <c r="U635" s="772"/>
      <c r="V635" s="773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774"/>
      <c r="B636" s="774"/>
      <c r="C636" s="774"/>
      <c r="D636" s="774"/>
      <c r="E636" s="774"/>
      <c r="F636" s="774"/>
      <c r="G636" s="774"/>
      <c r="H636" s="774"/>
      <c r="I636" s="774"/>
      <c r="J636" s="774"/>
      <c r="K636" s="774"/>
      <c r="L636" s="774"/>
      <c r="M636" s="774"/>
      <c r="N636" s="774"/>
      <c r="O636" s="775"/>
      <c r="P636" s="771" t="s">
        <v>40</v>
      </c>
      <c r="Q636" s="772"/>
      <c r="R636" s="772"/>
      <c r="S636" s="772"/>
      <c r="T636" s="772"/>
      <c r="U636" s="772"/>
      <c r="V636" s="773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783" t="s">
        <v>78</v>
      </c>
      <c r="B637" s="783"/>
      <c r="C637" s="783"/>
      <c r="D637" s="783"/>
      <c r="E637" s="783"/>
      <c r="F637" s="783"/>
      <c r="G637" s="783"/>
      <c r="H637" s="783"/>
      <c r="I637" s="783"/>
      <c r="J637" s="783"/>
      <c r="K637" s="783"/>
      <c r="L637" s="783"/>
      <c r="M637" s="783"/>
      <c r="N637" s="783"/>
      <c r="O637" s="783"/>
      <c r="P637" s="783"/>
      <c r="Q637" s="783"/>
      <c r="R637" s="783"/>
      <c r="S637" s="783"/>
      <c r="T637" s="783"/>
      <c r="U637" s="783"/>
      <c r="V637" s="783"/>
      <c r="W637" s="783"/>
      <c r="X637" s="783"/>
      <c r="Y637" s="783"/>
      <c r="Z637" s="783"/>
      <c r="AA637" s="66"/>
      <c r="AB637" s="66"/>
      <c r="AC637" s="80"/>
    </row>
    <row r="638" spans="1:68" ht="27" customHeight="1" x14ac:dyDescent="0.25">
      <c r="A638" s="63" t="s">
        <v>1039</v>
      </c>
      <c r="B638" s="63" t="s">
        <v>1040</v>
      </c>
      <c r="C638" s="36">
        <v>4301031321</v>
      </c>
      <c r="D638" s="784">
        <v>4640242180076</v>
      </c>
      <c r="E638" s="784"/>
      <c r="F638" s="62">
        <v>0.7</v>
      </c>
      <c r="G638" s="37">
        <v>6</v>
      </c>
      <c r="H638" s="62">
        <v>4.2</v>
      </c>
      <c r="I638" s="62">
        <v>4.4000000000000004</v>
      </c>
      <c r="J638" s="37">
        <v>156</v>
      </c>
      <c r="K638" s="37" t="s">
        <v>89</v>
      </c>
      <c r="L638" s="37" t="s">
        <v>45</v>
      </c>
      <c r="M638" s="38" t="s">
        <v>82</v>
      </c>
      <c r="N638" s="38"/>
      <c r="O638" s="37">
        <v>40</v>
      </c>
      <c r="P638" s="788" t="s">
        <v>1041</v>
      </c>
      <c r="Q638" s="786"/>
      <c r="R638" s="786"/>
      <c r="S638" s="786"/>
      <c r="T638" s="787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IFERROR(IF(Y638=0,"",ROUNDUP(Y638/H638,0)*0.00753),"")</f>
        <v/>
      </c>
      <c r="AA638" s="68" t="s">
        <v>45</v>
      </c>
      <c r="AB638" s="69" t="s">
        <v>45</v>
      </c>
      <c r="AC638" s="766" t="s">
        <v>1042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x14ac:dyDescent="0.2">
      <c r="A639" s="774"/>
      <c r="B639" s="774"/>
      <c r="C639" s="774"/>
      <c r="D639" s="774"/>
      <c r="E639" s="774"/>
      <c r="F639" s="774"/>
      <c r="G639" s="774"/>
      <c r="H639" s="774"/>
      <c r="I639" s="774"/>
      <c r="J639" s="774"/>
      <c r="K639" s="774"/>
      <c r="L639" s="774"/>
      <c r="M639" s="774"/>
      <c r="N639" s="774"/>
      <c r="O639" s="775"/>
      <c r="P639" s="771" t="s">
        <v>40</v>
      </c>
      <c r="Q639" s="772"/>
      <c r="R639" s="772"/>
      <c r="S639" s="772"/>
      <c r="T639" s="772"/>
      <c r="U639" s="772"/>
      <c r="V639" s="773"/>
      <c r="W639" s="42" t="s">
        <v>39</v>
      </c>
      <c r="X639" s="43">
        <f>IFERROR(X638/H638,"0")</f>
        <v>0</v>
      </c>
      <c r="Y639" s="43">
        <f>IFERROR(Y638/H638,"0")</f>
        <v>0</v>
      </c>
      <c r="Z639" s="43">
        <f>IFERROR(IF(Z638="",0,Z638),"0")</f>
        <v>0</v>
      </c>
      <c r="AA639" s="67"/>
      <c r="AB639" s="67"/>
      <c r="AC639" s="67"/>
    </row>
    <row r="640" spans="1:68" x14ac:dyDescent="0.2">
      <c r="A640" s="774"/>
      <c r="B640" s="774"/>
      <c r="C640" s="774"/>
      <c r="D640" s="774"/>
      <c r="E640" s="774"/>
      <c r="F640" s="774"/>
      <c r="G640" s="774"/>
      <c r="H640" s="774"/>
      <c r="I640" s="774"/>
      <c r="J640" s="774"/>
      <c r="K640" s="774"/>
      <c r="L640" s="774"/>
      <c r="M640" s="774"/>
      <c r="N640" s="774"/>
      <c r="O640" s="775"/>
      <c r="P640" s="771" t="s">
        <v>40</v>
      </c>
      <c r="Q640" s="772"/>
      <c r="R640" s="772"/>
      <c r="S640" s="772"/>
      <c r="T640" s="772"/>
      <c r="U640" s="772"/>
      <c r="V640" s="773"/>
      <c r="W640" s="42" t="s">
        <v>0</v>
      </c>
      <c r="X640" s="43">
        <f>IFERROR(SUM(X638:X638),"0")</f>
        <v>0</v>
      </c>
      <c r="Y640" s="43">
        <f>IFERROR(SUM(Y638:Y638),"0")</f>
        <v>0</v>
      </c>
      <c r="Z640" s="42"/>
      <c r="AA640" s="67"/>
      <c r="AB640" s="67"/>
      <c r="AC640" s="67"/>
    </row>
    <row r="641" spans="1:68" ht="14.25" customHeight="1" x14ac:dyDescent="0.25">
      <c r="A641" s="783" t="s">
        <v>84</v>
      </c>
      <c r="B641" s="783"/>
      <c r="C641" s="783"/>
      <c r="D641" s="783"/>
      <c r="E641" s="783"/>
      <c r="F641" s="783"/>
      <c r="G641" s="783"/>
      <c r="H641" s="783"/>
      <c r="I641" s="783"/>
      <c r="J641" s="783"/>
      <c r="K641" s="783"/>
      <c r="L641" s="783"/>
      <c r="M641" s="783"/>
      <c r="N641" s="783"/>
      <c r="O641" s="783"/>
      <c r="P641" s="783"/>
      <c r="Q641" s="783"/>
      <c r="R641" s="783"/>
      <c r="S641" s="783"/>
      <c r="T641" s="783"/>
      <c r="U641" s="783"/>
      <c r="V641" s="783"/>
      <c r="W641" s="783"/>
      <c r="X641" s="783"/>
      <c r="Y641" s="783"/>
      <c r="Z641" s="783"/>
      <c r="AA641" s="66"/>
      <c r="AB641" s="66"/>
      <c r="AC641" s="80"/>
    </row>
    <row r="642" spans="1:68" ht="27" customHeight="1" x14ac:dyDescent="0.25">
      <c r="A642" s="63" t="s">
        <v>1043</v>
      </c>
      <c r="B642" s="63" t="s">
        <v>1044</v>
      </c>
      <c r="C642" s="36">
        <v>4301051780</v>
      </c>
      <c r="D642" s="784">
        <v>4640242180106</v>
      </c>
      <c r="E642" s="784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133</v>
      </c>
      <c r="L642" s="37" t="s">
        <v>45</v>
      </c>
      <c r="M642" s="38" t="s">
        <v>82</v>
      </c>
      <c r="N642" s="38"/>
      <c r="O642" s="37">
        <v>45</v>
      </c>
      <c r="P642" s="789" t="s">
        <v>1045</v>
      </c>
      <c r="Q642" s="786"/>
      <c r="R642" s="786"/>
      <c r="S642" s="786"/>
      <c r="T642" s="787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8" t="s">
        <v>1046</v>
      </c>
      <c r="AG642" s="78"/>
      <c r="AJ642" s="84" t="s">
        <v>45</v>
      </c>
      <c r="AK642" s="84">
        <v>0</v>
      </c>
      <c r="BB642" s="769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774"/>
      <c r="B643" s="774"/>
      <c r="C643" s="774"/>
      <c r="D643" s="774"/>
      <c r="E643" s="774"/>
      <c r="F643" s="774"/>
      <c r="G643" s="774"/>
      <c r="H643" s="774"/>
      <c r="I643" s="774"/>
      <c r="J643" s="774"/>
      <c r="K643" s="774"/>
      <c r="L643" s="774"/>
      <c r="M643" s="774"/>
      <c r="N643" s="774"/>
      <c r="O643" s="775"/>
      <c r="P643" s="771" t="s">
        <v>40</v>
      </c>
      <c r="Q643" s="772"/>
      <c r="R643" s="772"/>
      <c r="S643" s="772"/>
      <c r="T643" s="772"/>
      <c r="U643" s="772"/>
      <c r="V643" s="773"/>
      <c r="W643" s="42" t="s">
        <v>39</v>
      </c>
      <c r="X643" s="43">
        <f>IFERROR(X642/H642,"0")</f>
        <v>0</v>
      </c>
      <c r="Y643" s="43">
        <f>IFERROR(Y642/H642,"0")</f>
        <v>0</v>
      </c>
      <c r="Z643" s="43">
        <f>IFERROR(IF(Z642="",0,Z642),"0")</f>
        <v>0</v>
      </c>
      <c r="AA643" s="67"/>
      <c r="AB643" s="67"/>
      <c r="AC643" s="67"/>
    </row>
    <row r="644" spans="1:68" x14ac:dyDescent="0.2">
      <c r="A644" s="774"/>
      <c r="B644" s="774"/>
      <c r="C644" s="774"/>
      <c r="D644" s="774"/>
      <c r="E644" s="774"/>
      <c r="F644" s="774"/>
      <c r="G644" s="774"/>
      <c r="H644" s="774"/>
      <c r="I644" s="774"/>
      <c r="J644" s="774"/>
      <c r="K644" s="774"/>
      <c r="L644" s="774"/>
      <c r="M644" s="774"/>
      <c r="N644" s="774"/>
      <c r="O644" s="775"/>
      <c r="P644" s="771" t="s">
        <v>40</v>
      </c>
      <c r="Q644" s="772"/>
      <c r="R644" s="772"/>
      <c r="S644" s="772"/>
      <c r="T644" s="772"/>
      <c r="U644" s="772"/>
      <c r="V644" s="773"/>
      <c r="W644" s="42" t="s">
        <v>0</v>
      </c>
      <c r="X644" s="43">
        <f>IFERROR(SUM(X642:X642),"0")</f>
        <v>0</v>
      </c>
      <c r="Y644" s="43">
        <f>IFERROR(SUM(Y642:Y642),"0")</f>
        <v>0</v>
      </c>
      <c r="Z644" s="42"/>
      <c r="AA644" s="67"/>
      <c r="AB644" s="67"/>
      <c r="AC644" s="67"/>
    </row>
    <row r="645" spans="1:68" ht="15" customHeight="1" x14ac:dyDescent="0.2">
      <c r="A645" s="774"/>
      <c r="B645" s="774"/>
      <c r="C645" s="774"/>
      <c r="D645" s="774"/>
      <c r="E645" s="774"/>
      <c r="F645" s="774"/>
      <c r="G645" s="774"/>
      <c r="H645" s="774"/>
      <c r="I645" s="774"/>
      <c r="J645" s="774"/>
      <c r="K645" s="774"/>
      <c r="L645" s="774"/>
      <c r="M645" s="774"/>
      <c r="N645" s="774"/>
      <c r="O645" s="779"/>
      <c r="P645" s="776" t="s">
        <v>33</v>
      </c>
      <c r="Q645" s="777"/>
      <c r="R645" s="777"/>
      <c r="S645" s="777"/>
      <c r="T645" s="777"/>
      <c r="U645" s="777"/>
      <c r="V645" s="778"/>
      <c r="W645" s="42" t="s">
        <v>0</v>
      </c>
      <c r="X645" s="43">
        <f>IFERROR(X24+X37+X41+X45+X56+X61+X74+X81+X90+X99+X105+X112+X121+X130+X137+X147+X152+X157+X165+X170+X176+X187+X193+X198+X209+X223+X231+X243+X256+X260+X274+X279+X286+X296+X301+X305+X309+X314+X318+X323+X328+X333+X337+X350+X357+X366+X372+X379+X385+X390+X396+X412+X417+X422+X426+X438+X443+X451+X455+X461+X488+X493+X498+X503+X513+X517+X521+X529+X534+X550+X556+X568+X574+X579+X591+X598+X608+X619+X626+X632+X636+X640+X644,"0")</f>
        <v>0</v>
      </c>
      <c r="Y645" s="43">
        <f>IFERROR(Y24+Y37+Y41+Y45+Y56+Y61+Y74+Y81+Y90+Y99+Y105+Y112+Y121+Y130+Y137+Y147+Y152+Y157+Y165+Y170+Y176+Y187+Y193+Y198+Y209+Y223+Y231+Y243+Y256+Y260+Y274+Y279+Y286+Y296+Y301+Y305+Y309+Y314+Y318+Y323+Y328+Y333+Y337+Y350+Y357+Y366+Y372+Y379+Y385+Y390+Y396+Y412+Y417+Y422+Y426+Y438+Y443+Y451+Y455+Y461+Y488+Y493+Y498+Y503+Y513+Y517+Y521+Y529+Y534+Y550+Y556+Y568+Y574+Y579+Y591+Y598+Y608+Y619+Y626+Y632+Y636+Y640+Y644,"0")</f>
        <v>0</v>
      </c>
      <c r="Z645" s="42"/>
      <c r="AA645" s="67"/>
      <c r="AB645" s="67"/>
      <c r="AC645" s="67"/>
    </row>
    <row r="646" spans="1:68" x14ac:dyDescent="0.2">
      <c r="A646" s="774"/>
      <c r="B646" s="774"/>
      <c r="C646" s="774"/>
      <c r="D646" s="774"/>
      <c r="E646" s="774"/>
      <c r="F646" s="774"/>
      <c r="G646" s="774"/>
      <c r="H646" s="774"/>
      <c r="I646" s="774"/>
      <c r="J646" s="774"/>
      <c r="K646" s="774"/>
      <c r="L646" s="774"/>
      <c r="M646" s="774"/>
      <c r="N646" s="774"/>
      <c r="O646" s="779"/>
      <c r="P646" s="776" t="s">
        <v>34</v>
      </c>
      <c r="Q646" s="777"/>
      <c r="R646" s="777"/>
      <c r="S646" s="777"/>
      <c r="T646" s="777"/>
      <c r="U646" s="777"/>
      <c r="V646" s="778"/>
      <c r="W646" s="42" t="s">
        <v>0</v>
      </c>
      <c r="X646" s="43">
        <f>IFERROR(SUM(BM22:BM642),"0")</f>
        <v>0</v>
      </c>
      <c r="Y646" s="43">
        <f>IFERROR(SUM(BN22:BN642),"0")</f>
        <v>0</v>
      </c>
      <c r="Z646" s="42"/>
      <c r="AA646" s="67"/>
      <c r="AB646" s="67"/>
      <c r="AC646" s="67"/>
    </row>
    <row r="647" spans="1:68" x14ac:dyDescent="0.2">
      <c r="A647" s="774"/>
      <c r="B647" s="774"/>
      <c r="C647" s="774"/>
      <c r="D647" s="774"/>
      <c r="E647" s="774"/>
      <c r="F647" s="774"/>
      <c r="G647" s="774"/>
      <c r="H647" s="774"/>
      <c r="I647" s="774"/>
      <c r="J647" s="774"/>
      <c r="K647" s="774"/>
      <c r="L647" s="774"/>
      <c r="M647" s="774"/>
      <c r="N647" s="774"/>
      <c r="O647" s="779"/>
      <c r="P647" s="776" t="s">
        <v>35</v>
      </c>
      <c r="Q647" s="777"/>
      <c r="R647" s="777"/>
      <c r="S647" s="777"/>
      <c r="T647" s="777"/>
      <c r="U647" s="777"/>
      <c r="V647" s="778"/>
      <c r="W647" s="42" t="s">
        <v>20</v>
      </c>
      <c r="X647" s="44">
        <f>ROUNDUP(SUM(BO22:BO642),0)</f>
        <v>0</v>
      </c>
      <c r="Y647" s="44">
        <f>ROUNDUP(SUM(BP22:BP642),0)</f>
        <v>0</v>
      </c>
      <c r="Z647" s="42"/>
      <c r="AA647" s="67"/>
      <c r="AB647" s="67"/>
      <c r="AC647" s="67"/>
    </row>
    <row r="648" spans="1:68" x14ac:dyDescent="0.2">
      <c r="A648" s="774"/>
      <c r="B648" s="774"/>
      <c r="C648" s="774"/>
      <c r="D648" s="774"/>
      <c r="E648" s="774"/>
      <c r="F648" s="774"/>
      <c r="G648" s="774"/>
      <c r="H648" s="774"/>
      <c r="I648" s="774"/>
      <c r="J648" s="774"/>
      <c r="K648" s="774"/>
      <c r="L648" s="774"/>
      <c r="M648" s="774"/>
      <c r="N648" s="774"/>
      <c r="O648" s="779"/>
      <c r="P648" s="776" t="s">
        <v>36</v>
      </c>
      <c r="Q648" s="777"/>
      <c r="R648" s="777"/>
      <c r="S648" s="777"/>
      <c r="T648" s="777"/>
      <c r="U648" s="777"/>
      <c r="V648" s="778"/>
      <c r="W648" s="42" t="s">
        <v>0</v>
      </c>
      <c r="X648" s="43">
        <f>GrossWeightTotal+PalletQtyTotal*25</f>
        <v>0</v>
      </c>
      <c r="Y648" s="43">
        <f>GrossWeightTotalR+PalletQtyTotalR*25</f>
        <v>0</v>
      </c>
      <c r="Z648" s="42"/>
      <c r="AA648" s="67"/>
      <c r="AB648" s="67"/>
      <c r="AC648" s="67"/>
    </row>
    <row r="649" spans="1:68" x14ac:dyDescent="0.2">
      <c r="A649" s="774"/>
      <c r="B649" s="774"/>
      <c r="C649" s="774"/>
      <c r="D649" s="774"/>
      <c r="E649" s="774"/>
      <c r="F649" s="774"/>
      <c r="G649" s="774"/>
      <c r="H649" s="774"/>
      <c r="I649" s="774"/>
      <c r="J649" s="774"/>
      <c r="K649" s="774"/>
      <c r="L649" s="774"/>
      <c r="M649" s="774"/>
      <c r="N649" s="774"/>
      <c r="O649" s="779"/>
      <c r="P649" s="776" t="s">
        <v>37</v>
      </c>
      <c r="Q649" s="777"/>
      <c r="R649" s="777"/>
      <c r="S649" s="777"/>
      <c r="T649" s="777"/>
      <c r="U649" s="777"/>
      <c r="V649" s="778"/>
      <c r="W649" s="42" t="s">
        <v>20</v>
      </c>
      <c r="X649" s="43">
        <f>IFERROR(X23+X36+X40+X44+X55+X60+X73+X80+X89+X98+X104+X111+X120+X129+X136+X146+X151+X156+X164+X169+X175+X186+X192+X197+X208+X222+X230+X242+X255+X259+X273+X278+X285+X295+X300+X304+X308+X313+X317+X322+X327+X332+X336+X349+X356+X365+X371+X378+X384+X389+X395+X411+X416+X421+X425+X437+X442+X450+X454+X460+X487+X492+X497+X502+X512+X516+X520+X528+X533+X549+X555+X567+X573+X578+X590+X597+X607+X618+X625+X631+X635+X639+X643,"0")</f>
        <v>0</v>
      </c>
      <c r="Y649" s="43">
        <f>IFERROR(Y23+Y36+Y40+Y44+Y55+Y60+Y73+Y80+Y89+Y98+Y104+Y111+Y120+Y129+Y136+Y146+Y151+Y156+Y164+Y169+Y175+Y186+Y192+Y197+Y208+Y222+Y230+Y242+Y255+Y259+Y273+Y278+Y285+Y295+Y300+Y304+Y308+Y313+Y317+Y322+Y327+Y332+Y336+Y349+Y356+Y365+Y371+Y378+Y384+Y389+Y395+Y411+Y416+Y421+Y425+Y437+Y442+Y450+Y454+Y460+Y487+Y492+Y497+Y502+Y512+Y516+Y520+Y528+Y533+Y549+Y555+Y567+Y573+Y578+Y590+Y597+Y607+Y618+Y625+Y631+Y635+Y639+Y643,"0")</f>
        <v>0</v>
      </c>
      <c r="Z649" s="42"/>
      <c r="AA649" s="67"/>
      <c r="AB649" s="67"/>
      <c r="AC649" s="67"/>
    </row>
    <row r="650" spans="1:68" ht="14.25" x14ac:dyDescent="0.2">
      <c r="A650" s="774"/>
      <c r="B650" s="774"/>
      <c r="C650" s="774"/>
      <c r="D650" s="774"/>
      <c r="E650" s="774"/>
      <c r="F650" s="774"/>
      <c r="G650" s="774"/>
      <c r="H650" s="774"/>
      <c r="I650" s="774"/>
      <c r="J650" s="774"/>
      <c r="K650" s="774"/>
      <c r="L650" s="774"/>
      <c r="M650" s="774"/>
      <c r="N650" s="774"/>
      <c r="O650" s="779"/>
      <c r="P650" s="776" t="s">
        <v>38</v>
      </c>
      <c r="Q650" s="777"/>
      <c r="R650" s="777"/>
      <c r="S650" s="777"/>
      <c r="T650" s="777"/>
      <c r="U650" s="777"/>
      <c r="V650" s="778"/>
      <c r="W650" s="45" t="s">
        <v>51</v>
      </c>
      <c r="X650" s="42"/>
      <c r="Y650" s="42"/>
      <c r="Z650" s="42">
        <f>IFERROR(Z23+Z36+Z40+Z44+Z55+Z60+Z73+Z80+Z89+Z98+Z104+Z111+Z120+Z129+Z136+Z146+Z151+Z156+Z164+Z169+Z175+Z186+Z192+Z197+Z208+Z222+Z230+Z242+Z255+Z259+Z273+Z278+Z285+Z295+Z300+Z304+Z308+Z313+Z317+Z322+Z327+Z332+Z336+Z349+Z356+Z365+Z371+Z378+Z384+Z389+Z395+Z411+Z416+Z421+Z425+Z437+Z442+Z450+Z454+Z460+Z487+Z492+Z497+Z502+Z512+Z516+Z520+Z528+Z533+Z549+Z555+Z567+Z573+Z578+Z590+Z597+Z607+Z618+Z625+Z631+Z635+Z639+Z643,"0")</f>
        <v>0</v>
      </c>
      <c r="AA650" s="67"/>
      <c r="AB650" s="67"/>
      <c r="AC650" s="67"/>
    </row>
    <row r="651" spans="1:68" ht="13.5" thickBot="1" x14ac:dyDescent="0.25"/>
    <row r="652" spans="1:68" ht="27" thickTop="1" thickBot="1" x14ac:dyDescent="0.25">
      <c r="A652" s="46" t="s">
        <v>9</v>
      </c>
      <c r="B652" s="85" t="s">
        <v>77</v>
      </c>
      <c r="C652" s="770" t="s">
        <v>127</v>
      </c>
      <c r="D652" s="770" t="s">
        <v>127</v>
      </c>
      <c r="E652" s="770" t="s">
        <v>127</v>
      </c>
      <c r="F652" s="770" t="s">
        <v>127</v>
      </c>
      <c r="G652" s="770" t="s">
        <v>127</v>
      </c>
      <c r="H652" s="770" t="s">
        <v>328</v>
      </c>
      <c r="I652" s="770" t="s">
        <v>328</v>
      </c>
      <c r="J652" s="770" t="s">
        <v>328</v>
      </c>
      <c r="K652" s="770" t="s">
        <v>328</v>
      </c>
      <c r="L652" s="770" t="s">
        <v>328</v>
      </c>
      <c r="M652" s="770" t="s">
        <v>328</v>
      </c>
      <c r="N652" s="780"/>
      <c r="O652" s="770" t="s">
        <v>328</v>
      </c>
      <c r="P652" s="770" t="s">
        <v>328</v>
      </c>
      <c r="Q652" s="770" t="s">
        <v>328</v>
      </c>
      <c r="R652" s="770" t="s">
        <v>328</v>
      </c>
      <c r="S652" s="770" t="s">
        <v>328</v>
      </c>
      <c r="T652" s="770" t="s">
        <v>328</v>
      </c>
      <c r="U652" s="770" t="s">
        <v>328</v>
      </c>
      <c r="V652" s="770" t="s">
        <v>659</v>
      </c>
      <c r="W652" s="770" t="s">
        <v>659</v>
      </c>
      <c r="X652" s="770" t="s">
        <v>748</v>
      </c>
      <c r="Y652" s="770" t="s">
        <v>748</v>
      </c>
      <c r="Z652" s="770" t="s">
        <v>748</v>
      </c>
      <c r="AA652" s="770" t="s">
        <v>748</v>
      </c>
      <c r="AB652" s="85" t="s">
        <v>858</v>
      </c>
      <c r="AC652" s="770" t="s">
        <v>926</v>
      </c>
      <c r="AD652" s="770" t="s">
        <v>926</v>
      </c>
      <c r="AF652" s="1"/>
    </row>
    <row r="653" spans="1:68" ht="14.25" customHeight="1" thickTop="1" x14ac:dyDescent="0.2">
      <c r="A653" s="781" t="s">
        <v>10</v>
      </c>
      <c r="B653" s="770" t="s">
        <v>77</v>
      </c>
      <c r="C653" s="770" t="s">
        <v>128</v>
      </c>
      <c r="D653" s="770" t="s">
        <v>154</v>
      </c>
      <c r="E653" s="770" t="s">
        <v>236</v>
      </c>
      <c r="F653" s="770" t="s">
        <v>260</v>
      </c>
      <c r="G653" s="770" t="s">
        <v>127</v>
      </c>
      <c r="H653" s="770" t="s">
        <v>329</v>
      </c>
      <c r="I653" s="770" t="s">
        <v>353</v>
      </c>
      <c r="J653" s="770" t="s">
        <v>428</v>
      </c>
      <c r="K653" s="770" t="s">
        <v>449</v>
      </c>
      <c r="L653" s="770" t="s">
        <v>473</v>
      </c>
      <c r="M653" s="770" t="s">
        <v>500</v>
      </c>
      <c r="N653" s="1"/>
      <c r="O653" s="770" t="s">
        <v>503</v>
      </c>
      <c r="P653" s="770" t="s">
        <v>512</v>
      </c>
      <c r="Q653" s="770" t="s">
        <v>528</v>
      </c>
      <c r="R653" s="770" t="s">
        <v>538</v>
      </c>
      <c r="S653" s="770" t="s">
        <v>551</v>
      </c>
      <c r="T653" s="770" t="s">
        <v>562</v>
      </c>
      <c r="U653" s="770" t="s">
        <v>646</v>
      </c>
      <c r="V653" s="770" t="s">
        <v>660</v>
      </c>
      <c r="W653" s="770" t="s">
        <v>704</v>
      </c>
      <c r="X653" s="770" t="s">
        <v>749</v>
      </c>
      <c r="Y653" s="770" t="s">
        <v>816</v>
      </c>
      <c r="Z653" s="770" t="s">
        <v>842</v>
      </c>
      <c r="AA653" s="770" t="s">
        <v>854</v>
      </c>
      <c r="AB653" s="770" t="s">
        <v>858</v>
      </c>
      <c r="AC653" s="770" t="s">
        <v>926</v>
      </c>
      <c r="AD653" s="770" t="s">
        <v>1026</v>
      </c>
      <c r="AF653" s="1"/>
    </row>
    <row r="654" spans="1:68" ht="13.5" thickBot="1" x14ac:dyDescent="0.25">
      <c r="A654" s="782"/>
      <c r="B654" s="770"/>
      <c r="C654" s="770"/>
      <c r="D654" s="770"/>
      <c r="E654" s="770"/>
      <c r="F654" s="770"/>
      <c r="G654" s="770"/>
      <c r="H654" s="770"/>
      <c r="I654" s="770"/>
      <c r="J654" s="770"/>
      <c r="K654" s="770"/>
      <c r="L654" s="770"/>
      <c r="M654" s="770"/>
      <c r="N654" s="1"/>
      <c r="O654" s="770"/>
      <c r="P654" s="770"/>
      <c r="Q654" s="770"/>
      <c r="R654" s="770"/>
      <c r="S654" s="770"/>
      <c r="T654" s="770"/>
      <c r="U654" s="770"/>
      <c r="V654" s="770"/>
      <c r="W654" s="770"/>
      <c r="X654" s="770"/>
      <c r="Y654" s="770"/>
      <c r="Z654" s="770"/>
      <c r="AA654" s="770"/>
      <c r="AB654" s="770"/>
      <c r="AC654" s="770"/>
      <c r="AD654" s="770"/>
      <c r="AF654" s="1"/>
    </row>
    <row r="655" spans="1:68" ht="18" thickTop="1" thickBot="1" x14ac:dyDescent="0.25">
      <c r="A655" s="46" t="s">
        <v>13</v>
      </c>
      <c r="B655" s="52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55" s="52">
        <f>IFERROR(Y49*1,"0")+IFERROR(Y50*1,"0")+IFERROR(Y51*1,"0")+IFERROR(Y52*1,"0")+IFERROR(Y53*1,"0")+IFERROR(Y54*1,"0")+IFERROR(Y58*1,"0")+IFERROR(Y59*1,"0")</f>
        <v>0</v>
      </c>
      <c r="D655" s="52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55" s="52">
        <f>IFERROR(Y108*1,"0")+IFERROR(Y109*1,"0")+IFERROR(Y110*1,"0")+IFERROR(Y114*1,"0")+IFERROR(Y115*1,"0")+IFERROR(Y116*1,"0")+IFERROR(Y117*1,"0")+IFERROR(Y118*1,"0")+IFERROR(Y119*1,"0")</f>
        <v>0</v>
      </c>
      <c r="F655" s="52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55" s="52">
        <f>IFERROR(Y155*1,"0")+IFERROR(Y159*1,"0")+IFERROR(Y160*1,"0")+IFERROR(Y161*1,"0")+IFERROR(Y162*1,"0")+IFERROR(Y163*1,"0")+IFERROR(Y167*1,"0")+IFERROR(Y168*1,"0")</f>
        <v>0</v>
      </c>
      <c r="H655" s="52">
        <f>IFERROR(Y174*1,"0")+IFERROR(Y178*1,"0")+IFERROR(Y179*1,"0")+IFERROR(Y180*1,"0")+IFERROR(Y181*1,"0")+IFERROR(Y182*1,"0")+IFERROR(Y183*1,"0")+IFERROR(Y184*1,"0")+IFERROR(Y185*1,"0")</f>
        <v>0</v>
      </c>
      <c r="I655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221*1,"0")+IFERROR(Y225*1,"0")+IFERROR(Y226*1,"0")+IFERROR(Y227*1,"0")+IFERROR(Y228*1,"0")+IFERROR(Y229*1,"0")</f>
        <v>0</v>
      </c>
      <c r="J655" s="52">
        <f>IFERROR(Y234*1,"0")+IFERROR(Y235*1,"0")+IFERROR(Y236*1,"0")+IFERROR(Y237*1,"0")+IFERROR(Y238*1,"0")+IFERROR(Y239*1,"0")+IFERROR(Y240*1,"0")+IFERROR(Y241*1,"0")</f>
        <v>0</v>
      </c>
      <c r="K655" s="52">
        <f>IFERROR(Y246*1,"0")+IFERROR(Y247*1,"0")+IFERROR(Y248*1,"0")+IFERROR(Y249*1,"0")+IFERROR(Y250*1,"0")+IFERROR(Y251*1,"0")+IFERROR(Y252*1,"0")+IFERROR(Y253*1,"0")+IFERROR(Y254*1,"0")+IFERROR(Y258*1,"0")</f>
        <v>0</v>
      </c>
      <c r="L655" s="52">
        <f>IFERROR(Y263*1,"0")+IFERROR(Y264*1,"0")+IFERROR(Y265*1,"0")+IFERROR(Y266*1,"0")+IFERROR(Y267*1,"0")+IFERROR(Y268*1,"0")+IFERROR(Y269*1,"0")+IFERROR(Y270*1,"0")+IFERROR(Y271*1,"0")+IFERROR(Y272*1,"0")</f>
        <v>0</v>
      </c>
      <c r="M655" s="52">
        <f>IFERROR(Y277*1,"0")</f>
        <v>0</v>
      </c>
      <c r="N655" s="1"/>
      <c r="O655" s="52">
        <f>IFERROR(Y282*1,"0")+IFERROR(Y283*1,"0")+IFERROR(Y284*1,"0")</f>
        <v>0</v>
      </c>
      <c r="P655" s="52">
        <f>IFERROR(Y289*1,"0")+IFERROR(Y290*1,"0")+IFERROR(Y291*1,"0")+IFERROR(Y292*1,"0")+IFERROR(Y293*1,"0")+IFERROR(Y294*1,"0")</f>
        <v>0</v>
      </c>
      <c r="Q655" s="52">
        <f>IFERROR(Y299*1,"0")+IFERROR(Y303*1,"0")+IFERROR(Y307*1,"0")</f>
        <v>0</v>
      </c>
      <c r="R655" s="52">
        <f>IFERROR(Y312*1,"0")+IFERROR(Y316*1,"0")+IFERROR(Y320*1,"0")+IFERROR(Y321*1,"0")</f>
        <v>0</v>
      </c>
      <c r="S655" s="52">
        <f>IFERROR(Y326*1,"0")+IFERROR(Y330*1,"0")+IFERROR(Y331*1,"0")+IFERROR(Y335*1,"0")</f>
        <v>0</v>
      </c>
      <c r="T655" s="52">
        <f>IFERROR(Y340*1,"0")+IFERROR(Y341*1,"0")+IFERROR(Y342*1,"0")+IFERROR(Y343*1,"0")+IFERROR(Y344*1,"0")+IFERROR(Y345*1,"0")+IFERROR(Y346*1,"0")+IFERROR(Y347*1,"0")+IFERROR(Y348*1,"0")+IFERROR(Y352*1,"0")+IFERROR(Y353*1,"0")+IFERROR(Y354*1,"0")+IFERROR(Y355*1,"0")+IFERROR(Y359*1,"0")+IFERROR(Y360*1,"0")+IFERROR(Y361*1,"0")+IFERROR(Y362*1,"0")+IFERROR(Y363*1,"0")+IFERROR(Y364*1,"0")+IFERROR(Y368*1,"0")+IFERROR(Y369*1,"0")+IFERROR(Y370*1,"0")+IFERROR(Y374*1,"0")+IFERROR(Y375*1,"0")+IFERROR(Y376*1,"0")+IFERROR(Y377*1,"0")+IFERROR(Y381*1,"0")+IFERROR(Y382*1,"0")+IFERROR(Y383*1,"0")</f>
        <v>0</v>
      </c>
      <c r="U655" s="52">
        <f>IFERROR(Y388*1,"0")+IFERROR(Y392*1,"0")+IFERROR(Y393*1,"0")+IFERROR(Y394*1,"0")</f>
        <v>0</v>
      </c>
      <c r="V655" s="52">
        <f>IFERROR(Y400*1,"0")+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0</v>
      </c>
      <c r="W655" s="52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X655" s="52">
        <f>IFERROR(Y459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486*1,"0")+IFERROR(Y490*1,"0")+IFERROR(Y491*1,"0")+IFERROR(Y495*1,"0")+IFERROR(Y496*1,"0")</f>
        <v>0</v>
      </c>
      <c r="Y655" s="52">
        <f>IFERROR(Y501*1,"0")+IFERROR(Y505*1,"0")+IFERROR(Y506*1,"0")+IFERROR(Y507*1,"0")+IFERROR(Y508*1,"0")+IFERROR(Y509*1,"0")+IFERROR(Y510*1,"0")+IFERROR(Y511*1,"0")+IFERROR(Y515*1,"0")+IFERROR(Y519*1,"0")</f>
        <v>0</v>
      </c>
      <c r="Z655" s="52">
        <f>IFERROR(Y524*1,"0")+IFERROR(Y525*1,"0")+IFERROR(Y526*1,"0")+IFERROR(Y527*1,"0")</f>
        <v>0</v>
      </c>
      <c r="AA655" s="52">
        <f>IFERROR(Y532*1,"0")</f>
        <v>0</v>
      </c>
      <c r="AB655" s="52">
        <f>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</f>
        <v>0</v>
      </c>
      <c r="AC655" s="52">
        <f>IFERROR(Y583*1,"0")+IFERROR(Y584*1,"0")+IFERROR(Y585*1,"0")+IFERROR(Y586*1,"0")+IFERROR(Y587*1,"0")+IFERROR(Y588*1,"0")+IFERROR(Y589*1,"0")+IFERROR(Y593*1,"0")+IFERROR(Y594*1,"0")+IFERROR(Y595*1,"0")+IFERROR(Y596*1,"0")+IFERROR(Y600*1,"0")+IFERROR(Y601*1,"0")+IFERROR(Y602*1,"0")+IFERROR(Y603*1,"0")+IFERROR(Y604*1,"0")+IFERROR(Y605*1,"0")+IFERROR(Y606*1,"0")+IFERROR(Y610*1,"0")+IFERROR(Y611*1,"0")+IFERROR(Y612*1,"0")+IFERROR(Y613*1,"0")+IFERROR(Y614*1,"0")+IFERROR(Y615*1,"0")+IFERROR(Y616*1,"0")+IFERROR(Y617*1,"0")+IFERROR(Y621*1,"0")+IFERROR(Y622*1,"0")+IFERROR(Y623*1,"0")+IFERROR(Y624*1,"0")</f>
        <v>0</v>
      </c>
      <c r="AD655" s="52">
        <f>IFERROR(Y629*1,"0")+IFERROR(Y630*1,"0")+IFERROR(Y634*1,"0")+IFERROR(Y638*1,"0")+IFERROR(Y642*1,"0")</f>
        <v>0</v>
      </c>
      <c r="AF655" s="1"/>
    </row>
  </sheetData>
  <sheetProtection algorithmName="SHA-512" hashValue="7RtgmI4ERJd1x1A2jV6rNdIqq8Z3/Q/1HOtDNIGyrPUAFRE5m+YSZyQc/0DXrnxF9MASxYphLWyilyf5NArgwg==" saltValue="Z7gyvyFufjTGdPeN2cDOZ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A398:Z398"/>
    <mergeCell ref="A399:Z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D532:E532"/>
    <mergeCell ref="P532:T532"/>
    <mergeCell ref="P533:V533"/>
    <mergeCell ref="A533:O534"/>
    <mergeCell ref="P534:V534"/>
    <mergeCell ref="A535:Z535"/>
    <mergeCell ref="A536:Z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A582:Z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A628:Z628"/>
    <mergeCell ref="D629:E629"/>
    <mergeCell ref="P629:T629"/>
    <mergeCell ref="D630:E630"/>
    <mergeCell ref="P630:T630"/>
    <mergeCell ref="F653:F654"/>
    <mergeCell ref="G653:G654"/>
    <mergeCell ref="H653:H654"/>
    <mergeCell ref="I653:I654"/>
    <mergeCell ref="J653:J654"/>
    <mergeCell ref="K653:K654"/>
    <mergeCell ref="L653:L654"/>
    <mergeCell ref="M653:M654"/>
    <mergeCell ref="O653:O654"/>
    <mergeCell ref="P653:P654"/>
    <mergeCell ref="Q653:Q654"/>
    <mergeCell ref="R653:R654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S653:S654"/>
    <mergeCell ref="T653:T654"/>
    <mergeCell ref="U653:U654"/>
    <mergeCell ref="V653:V654"/>
    <mergeCell ref="W653:W654"/>
    <mergeCell ref="X653:X654"/>
    <mergeCell ref="Y653:Y654"/>
    <mergeCell ref="Z653:Z654"/>
    <mergeCell ref="AA653:AA654"/>
    <mergeCell ref="AB653:AB654"/>
    <mergeCell ref="AC653:AC654"/>
    <mergeCell ref="AD653:AD654"/>
    <mergeCell ref="P643:V643"/>
    <mergeCell ref="A643:O644"/>
    <mergeCell ref="P644:V644"/>
    <mergeCell ref="P645:V645"/>
    <mergeCell ref="A645:O650"/>
    <mergeCell ref="P646:V646"/>
    <mergeCell ref="P647:V647"/>
    <mergeCell ref="P648:V648"/>
    <mergeCell ref="P649:V649"/>
    <mergeCell ref="P650:V650"/>
    <mergeCell ref="C652:G652"/>
    <mergeCell ref="H652:U652"/>
    <mergeCell ref="V652:W652"/>
    <mergeCell ref="X652:AA652"/>
    <mergeCell ref="AC652:AD652"/>
    <mergeCell ref="A653:A654"/>
    <mergeCell ref="B653:B654"/>
    <mergeCell ref="C653:C654"/>
    <mergeCell ref="D653:D654"/>
    <mergeCell ref="E653:E65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">
      <formula1>IF(AK53&gt;0,OR(X53=0,AND(IF(X53-AK53&gt;=0,TRUE,FALSE),X53&gt;0,IF(X53/(H53*J53)=ROUND(X53/(H53*J53),0),TRUE,FALSE))),FALSE)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">
      <formula1>IF(AK65&gt;0,OR(X65=0,AND(IF(X65-AK65&gt;=0,TRUE,FALSE),X65&gt;0,IF(X65/(H65*J65)=ROUND(X65/(H65*J65),0),TRUE,FALSE))),FALSE)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2">
      <formula1>IF(AK72&gt;0,OR(X72=0,AND(IF(X72-AK72&gt;=0,TRUE,FALSE),X72&gt;0,IF(X72/(H72*J72)=ROUND(X72/(H72*J72),0),TRUE,FALSE))),FALSE)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9">
      <formula1>IF(AK79&gt;0,OR(X79=0,AND(IF(X79-AK79&gt;=0,TRUE,FALSE),X79&gt;0,IF(X79/(H79*K79)=ROUND(X79/(H79*K79),0),TRUE,FALSE))),FALSE)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0">
      <formula1>IF(AK110&gt;0,OR(X110=0,AND(IF(X110-AK110&gt;=0,TRUE,FALSE),X110&gt;0,IF(X110/(H110*J110)=ROUND(X110/(H110*J110),0),TRUE,FALSE))),FALSE)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6">
      <formula1>IF(AK116&gt;0,OR(X116=0,AND(IF(X116-AK116&gt;=0,TRUE,FALSE),X116&gt;0,IF(X116/(H116*J116)=ROUND(X116/(H116*J116),0),TRUE,FALSE))),FALSE)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43">
      <formula1>IF(AK143&gt;0,OR(X143=0,AND(IF(X143-AK143&gt;=0,TRUE,FALSE),X143&gt;0,IF(X143/(H143*J143)=ROUND(X143/(H143*J143),0),TRUE,FALSE))),FALSE)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>
      <formula1>IF(AK293&gt;0,OR(X293=0,AND(IF(X293-AK293&gt;=0,TRUE,FALSE),X293&gt;0,IF(X293/(H293*J293)=ROUND(X293/(H293*J293),0),TRUE,FALSE))),FALSE)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2">
      <formula1>IF(AK402&gt;0,OR(X402=0,AND(IF(X402-AK402&gt;=0,TRUE,FALSE),X402&gt;0,IF(X402/(H402*J402)=ROUND(X402/(H402*J402),0),TRUE,FALSE))),FALSE)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4">
      <formula1>IF(AK414&gt;0,OR(X414=0,AND(IF(X414-AK414&gt;=0,TRUE,FALSE),X414&gt;0,IF(X414/(H414*J414)=ROUND(X414/(H414*J414),0),TRUE,FALSE))),FALSE)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1047</v>
      </c>
      <c r="H1" s="9"/>
    </row>
    <row r="3" spans="2:8" x14ac:dyDescent="0.2">
      <c r="B3" s="53" t="s">
        <v>1048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1050</v>
      </c>
      <c r="D6" s="53" t="s">
        <v>1051</v>
      </c>
      <c r="E6" s="53" t="s">
        <v>45</v>
      </c>
    </row>
    <row r="8" spans="2:8" x14ac:dyDescent="0.2">
      <c r="B8" s="53" t="s">
        <v>76</v>
      </c>
      <c r="C8" s="53" t="s">
        <v>1050</v>
      </c>
      <c r="D8" s="53" t="s">
        <v>45</v>
      </c>
      <c r="E8" s="53" t="s">
        <v>45</v>
      </c>
    </row>
    <row r="10" spans="2:8" x14ac:dyDescent="0.2">
      <c r="B10" s="53" t="s">
        <v>1052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1058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1059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1062</v>
      </c>
      <c r="C20" s="53" t="s">
        <v>45</v>
      </c>
      <c r="D20" s="53" t="s">
        <v>45</v>
      </c>
      <c r="E20" s="53" t="s">
        <v>45</v>
      </c>
    </row>
  </sheetData>
  <sheetProtection algorithmName="SHA-512" hashValue="05yr0D7meY2kCn0oBDAaKhQIHFWwjVTOE23HqMZ5RmrBOtCjNbxu7RZe9WlUU6opo+bz3g9nZH7MNylr0qg5dg==" saltValue="9PJBjVsWtReutP9IcrQV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1410</vt:i4>
      </vt:variant>
    </vt:vector>
  </HeadingPairs>
  <TitlesOfParts>
    <vt:vector size="14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2024-12-05T14:12:11Z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