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166F42A-B372-43DD-B5AC-83735BFBA8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X656" i="2"/>
  <c r="X655" i="2"/>
  <c r="BO654" i="2"/>
  <c r="BM654" i="2"/>
  <c r="Y654" i="2"/>
  <c r="Z654" i="2" s="1"/>
  <c r="Z655" i="2" s="1"/>
  <c r="Y652" i="2"/>
  <c r="X652" i="2"/>
  <c r="X651" i="2"/>
  <c r="BO650" i="2"/>
  <c r="BM650" i="2"/>
  <c r="Y650" i="2"/>
  <c r="Y651" i="2" s="1"/>
  <c r="X648" i="2"/>
  <c r="X647" i="2"/>
  <c r="BO646" i="2"/>
  <c r="BM646" i="2"/>
  <c r="Y646" i="2"/>
  <c r="BO645" i="2"/>
  <c r="BM645" i="2"/>
  <c r="Y645" i="2"/>
  <c r="X642" i="2"/>
  <c r="X641" i="2"/>
  <c r="BO640" i="2"/>
  <c r="BM640" i="2"/>
  <c r="Y640" i="2"/>
  <c r="BN640" i="2" s="1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X635" i="2"/>
  <c r="X634" i="2"/>
  <c r="BO633" i="2"/>
  <c r="BM633" i="2"/>
  <c r="Y633" i="2"/>
  <c r="BP633" i="2" s="1"/>
  <c r="BO632" i="2"/>
  <c r="BM632" i="2"/>
  <c r="Y632" i="2"/>
  <c r="BO631" i="2"/>
  <c r="BM631" i="2"/>
  <c r="Y631" i="2"/>
  <c r="BP631" i="2" s="1"/>
  <c r="BP630" i="2"/>
  <c r="BO630" i="2"/>
  <c r="BN630" i="2"/>
  <c r="BM630" i="2"/>
  <c r="Z630" i="2"/>
  <c r="Y630" i="2"/>
  <c r="BO629" i="2"/>
  <c r="BM629" i="2"/>
  <c r="Y629" i="2"/>
  <c r="BP629" i="2" s="1"/>
  <c r="BO628" i="2"/>
  <c r="BM628" i="2"/>
  <c r="Y628" i="2"/>
  <c r="BO627" i="2"/>
  <c r="BM627" i="2"/>
  <c r="Y627" i="2"/>
  <c r="BP627" i="2" s="1"/>
  <c r="BP626" i="2"/>
  <c r="BO626" i="2"/>
  <c r="BN626" i="2"/>
  <c r="BM626" i="2"/>
  <c r="Z626" i="2"/>
  <c r="Y626" i="2"/>
  <c r="X624" i="2"/>
  <c r="X623" i="2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X614" i="2"/>
  <c r="X613" i="2"/>
  <c r="BO612" i="2"/>
  <c r="BN612" i="2"/>
  <c r="BM612" i="2"/>
  <c r="Z612" i="2"/>
  <c r="Y612" i="2"/>
  <c r="BP612" i="2" s="1"/>
  <c r="BP611" i="2"/>
  <c r="BO611" i="2"/>
  <c r="BN611" i="2"/>
  <c r="BM611" i="2"/>
  <c r="Z611" i="2"/>
  <c r="Y611" i="2"/>
  <c r="BO610" i="2"/>
  <c r="BM610" i="2"/>
  <c r="Y610" i="2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BP600" i="2" s="1"/>
  <c r="BO599" i="2"/>
  <c r="BM599" i="2"/>
  <c r="Y599" i="2"/>
  <c r="X595" i="2"/>
  <c r="X594" i="2"/>
  <c r="BP593" i="2"/>
  <c r="BO593" i="2"/>
  <c r="BN593" i="2"/>
  <c r="BM593" i="2"/>
  <c r="Z593" i="2"/>
  <c r="Y593" i="2"/>
  <c r="BP592" i="2"/>
  <c r="BO592" i="2"/>
  <c r="BM592" i="2"/>
  <c r="Y592" i="2"/>
  <c r="Y595" i="2" s="1"/>
  <c r="P592" i="2"/>
  <c r="X590" i="2"/>
  <c r="X589" i="2"/>
  <c r="BO588" i="2"/>
  <c r="BM588" i="2"/>
  <c r="Y588" i="2"/>
  <c r="P588" i="2"/>
  <c r="BO587" i="2"/>
  <c r="BM587" i="2"/>
  <c r="Y587" i="2"/>
  <c r="BP587" i="2" s="1"/>
  <c r="P587" i="2"/>
  <c r="BO586" i="2"/>
  <c r="BM586" i="2"/>
  <c r="Y586" i="2"/>
  <c r="P586" i="2"/>
  <c r="X584" i="2"/>
  <c r="X583" i="2"/>
  <c r="BO582" i="2"/>
  <c r="BM582" i="2"/>
  <c r="Y582" i="2"/>
  <c r="P582" i="2"/>
  <c r="BP581" i="2"/>
  <c r="BO581" i="2"/>
  <c r="BN581" i="2"/>
  <c r="BM581" i="2"/>
  <c r="Z581" i="2"/>
  <c r="Y581" i="2"/>
  <c r="P581" i="2"/>
  <c r="BO580" i="2"/>
  <c r="BM580" i="2"/>
  <c r="Y580" i="2"/>
  <c r="P580" i="2"/>
  <c r="BO579" i="2"/>
  <c r="BM579" i="2"/>
  <c r="Z579" i="2"/>
  <c r="Y579" i="2"/>
  <c r="BP579" i="2" s="1"/>
  <c r="P579" i="2"/>
  <c r="BO578" i="2"/>
  <c r="BM578" i="2"/>
  <c r="Y578" i="2"/>
  <c r="P578" i="2"/>
  <c r="BO577" i="2"/>
  <c r="BM577" i="2"/>
  <c r="Y577" i="2"/>
  <c r="BP577" i="2" s="1"/>
  <c r="P577" i="2"/>
  <c r="BP576" i="2"/>
  <c r="BO576" i="2"/>
  <c r="BN576" i="2"/>
  <c r="BM576" i="2"/>
  <c r="Z576" i="2"/>
  <c r="Y576" i="2"/>
  <c r="P576" i="2"/>
  <c r="BO575" i="2"/>
  <c r="BM575" i="2"/>
  <c r="Y575" i="2"/>
  <c r="Z575" i="2" s="1"/>
  <c r="P575" i="2"/>
  <c r="BO574" i="2"/>
  <c r="BM574" i="2"/>
  <c r="Y574" i="2"/>
  <c r="P574" i="2"/>
  <c r="X572" i="2"/>
  <c r="X571" i="2"/>
  <c r="BO570" i="2"/>
  <c r="BM570" i="2"/>
  <c r="Y570" i="2"/>
  <c r="Z570" i="2" s="1"/>
  <c r="P570" i="2"/>
  <c r="BO569" i="2"/>
  <c r="BM569" i="2"/>
  <c r="Y569" i="2"/>
  <c r="BN569" i="2" s="1"/>
  <c r="P569" i="2"/>
  <c r="BP568" i="2"/>
  <c r="BO568" i="2"/>
  <c r="BM568" i="2"/>
  <c r="Y568" i="2"/>
  <c r="BN568" i="2" s="1"/>
  <c r="P568" i="2"/>
  <c r="X566" i="2"/>
  <c r="X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P561" i="2"/>
  <c r="BP560" i="2"/>
  <c r="BO560" i="2"/>
  <c r="BN560" i="2"/>
  <c r="BM560" i="2"/>
  <c r="Z560" i="2"/>
  <c r="Y560" i="2"/>
  <c r="P560" i="2"/>
  <c r="BO559" i="2"/>
  <c r="BN559" i="2"/>
  <c r="BM559" i="2"/>
  <c r="Z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P556" i="2"/>
  <c r="BO556" i="2"/>
  <c r="BN556" i="2"/>
  <c r="BM556" i="2"/>
  <c r="Z556" i="2"/>
  <c r="Y556" i="2"/>
  <c r="P556" i="2"/>
  <c r="BO555" i="2"/>
  <c r="BM555" i="2"/>
  <c r="Y555" i="2"/>
  <c r="Z555" i="2" s="1"/>
  <c r="P555" i="2"/>
  <c r="BO554" i="2"/>
  <c r="BM554" i="2"/>
  <c r="Y554" i="2"/>
  <c r="Y566" i="2" s="1"/>
  <c r="P554" i="2"/>
  <c r="X550" i="2"/>
  <c r="X549" i="2"/>
  <c r="BO548" i="2"/>
  <c r="BM548" i="2"/>
  <c r="Y548" i="2"/>
  <c r="P548" i="2"/>
  <c r="X545" i="2"/>
  <c r="X544" i="2"/>
  <c r="BO543" i="2"/>
  <c r="BM543" i="2"/>
  <c r="Y543" i="2"/>
  <c r="BP543" i="2" s="1"/>
  <c r="P543" i="2"/>
  <c r="BO542" i="2"/>
  <c r="BM542" i="2"/>
  <c r="Y542" i="2"/>
  <c r="BN542" i="2" s="1"/>
  <c r="P542" i="2"/>
  <c r="BP541" i="2"/>
  <c r="BO541" i="2"/>
  <c r="BM541" i="2"/>
  <c r="Y541" i="2"/>
  <c r="BN541" i="2" s="1"/>
  <c r="P541" i="2"/>
  <c r="BO540" i="2"/>
  <c r="BM540" i="2"/>
  <c r="Y540" i="2"/>
  <c r="BP540" i="2" s="1"/>
  <c r="P540" i="2"/>
  <c r="X537" i="2"/>
  <c r="X536" i="2"/>
  <c r="BO535" i="2"/>
  <c r="BM535" i="2"/>
  <c r="Y535" i="2"/>
  <c r="BP535" i="2" s="1"/>
  <c r="P535" i="2"/>
  <c r="X533" i="2"/>
  <c r="X532" i="2"/>
  <c r="BO531" i="2"/>
  <c r="BM531" i="2"/>
  <c r="Y531" i="2"/>
  <c r="BP531" i="2" s="1"/>
  <c r="P531" i="2"/>
  <c r="X529" i="2"/>
  <c r="X528" i="2"/>
  <c r="BO527" i="2"/>
  <c r="BM527" i="2"/>
  <c r="Y527" i="2"/>
  <c r="BP527" i="2" s="1"/>
  <c r="P527" i="2"/>
  <c r="BO526" i="2"/>
  <c r="BN526" i="2"/>
  <c r="BM526" i="2"/>
  <c r="Z526" i="2"/>
  <c r="Y526" i="2"/>
  <c r="BP526" i="2" s="1"/>
  <c r="P526" i="2"/>
  <c r="BO525" i="2"/>
  <c r="BN525" i="2"/>
  <c r="BM525" i="2"/>
  <c r="Z525" i="2"/>
  <c r="Y525" i="2"/>
  <c r="BP525" i="2" s="1"/>
  <c r="BO524" i="2"/>
  <c r="BM524" i="2"/>
  <c r="Y524" i="2"/>
  <c r="Z524" i="2" s="1"/>
  <c r="P524" i="2"/>
  <c r="BO523" i="2"/>
  <c r="BM523" i="2"/>
  <c r="Y523" i="2"/>
  <c r="BP523" i="2" s="1"/>
  <c r="P523" i="2"/>
  <c r="BO522" i="2"/>
  <c r="BM522" i="2"/>
  <c r="Y522" i="2"/>
  <c r="BN522" i="2" s="1"/>
  <c r="P522" i="2"/>
  <c r="BO521" i="2"/>
  <c r="BM521" i="2"/>
  <c r="Z521" i="2"/>
  <c r="Y521" i="2"/>
  <c r="Y519" i="2"/>
  <c r="X519" i="2"/>
  <c r="X518" i="2"/>
  <c r="BO517" i="2"/>
  <c r="BM517" i="2"/>
  <c r="Z517" i="2"/>
  <c r="Z518" i="2" s="1"/>
  <c r="Y517" i="2"/>
  <c r="Y518" i="2" s="1"/>
  <c r="P517" i="2"/>
  <c r="X514" i="2"/>
  <c r="X513" i="2"/>
  <c r="BO512" i="2"/>
  <c r="BM512" i="2"/>
  <c r="Y512" i="2"/>
  <c r="P512" i="2"/>
  <c r="BP511" i="2"/>
  <c r="BO511" i="2"/>
  <c r="BN511" i="2"/>
  <c r="BM511" i="2"/>
  <c r="Z511" i="2"/>
  <c r="Y511" i="2"/>
  <c r="P511" i="2"/>
  <c r="X509" i="2"/>
  <c r="X508" i="2"/>
  <c r="BO507" i="2"/>
  <c r="BM507" i="2"/>
  <c r="Y507" i="2"/>
  <c r="P507" i="2"/>
  <c r="BO506" i="2"/>
  <c r="BM506" i="2"/>
  <c r="Y506" i="2"/>
  <c r="Y509" i="2" s="1"/>
  <c r="P506" i="2"/>
  <c r="X504" i="2"/>
  <c r="X503" i="2"/>
  <c r="BO502" i="2"/>
  <c r="BM502" i="2"/>
  <c r="Y502" i="2"/>
  <c r="BP502" i="2" s="1"/>
  <c r="BO501" i="2"/>
  <c r="BM501" i="2"/>
  <c r="Y501" i="2"/>
  <c r="BP501" i="2" s="1"/>
  <c r="P501" i="2"/>
  <c r="BO500" i="2"/>
  <c r="BN500" i="2"/>
  <c r="BM500" i="2"/>
  <c r="Z500" i="2"/>
  <c r="Y500" i="2"/>
  <c r="BP500" i="2" s="1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O497" i="2"/>
  <c r="BM497" i="2"/>
  <c r="Z497" i="2"/>
  <c r="Y497" i="2"/>
  <c r="BP497" i="2" s="1"/>
  <c r="P497" i="2"/>
  <c r="BO496" i="2"/>
  <c r="BM496" i="2"/>
  <c r="Y496" i="2"/>
  <c r="BO495" i="2"/>
  <c r="BM495" i="2"/>
  <c r="Z495" i="2"/>
  <c r="Y495" i="2"/>
  <c r="BN495" i="2" s="1"/>
  <c r="P495" i="2"/>
  <c r="BO494" i="2"/>
  <c r="BM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N492" i="2"/>
  <c r="BM492" i="2"/>
  <c r="Z492" i="2"/>
  <c r="Y492" i="2"/>
  <c r="BP492" i="2" s="1"/>
  <c r="P492" i="2"/>
  <c r="BO491" i="2"/>
  <c r="BM491" i="2"/>
  <c r="Y491" i="2"/>
  <c r="P491" i="2"/>
  <c r="BO490" i="2"/>
  <c r="BM490" i="2"/>
  <c r="Z490" i="2"/>
  <c r="Y490" i="2"/>
  <c r="BP490" i="2" s="1"/>
  <c r="BO489" i="2"/>
  <c r="BM489" i="2"/>
  <c r="Y489" i="2"/>
  <c r="BN489" i="2" s="1"/>
  <c r="P489" i="2"/>
  <c r="BP488" i="2"/>
  <c r="BO488" i="2"/>
  <c r="BM488" i="2"/>
  <c r="Y488" i="2"/>
  <c r="P488" i="2"/>
  <c r="BO487" i="2"/>
  <c r="BM487" i="2"/>
  <c r="Y487" i="2"/>
  <c r="BP487" i="2" s="1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N482" i="2" s="1"/>
  <c r="BO481" i="2"/>
  <c r="BM481" i="2"/>
  <c r="Z481" i="2"/>
  <c r="Y481" i="2"/>
  <c r="BP481" i="2" s="1"/>
  <c r="P481" i="2"/>
  <c r="BO480" i="2"/>
  <c r="BM480" i="2"/>
  <c r="Y480" i="2"/>
  <c r="P480" i="2"/>
  <c r="BO479" i="2"/>
  <c r="BM479" i="2"/>
  <c r="Y479" i="2"/>
  <c r="Y504" i="2" s="1"/>
  <c r="X477" i="2"/>
  <c r="Y476" i="2"/>
  <c r="X476" i="2"/>
  <c r="BP475" i="2"/>
  <c r="BO475" i="2"/>
  <c r="BM475" i="2"/>
  <c r="Y475" i="2"/>
  <c r="P475" i="2"/>
  <c r="X471" i="2"/>
  <c r="X470" i="2"/>
  <c r="BO469" i="2"/>
  <c r="BM469" i="2"/>
  <c r="Z469" i="2"/>
  <c r="Z470" i="2" s="1"/>
  <c r="Y469" i="2"/>
  <c r="Y471" i="2" s="1"/>
  <c r="X467" i="2"/>
  <c r="X466" i="2"/>
  <c r="BO465" i="2"/>
  <c r="BM465" i="2"/>
  <c r="Z465" i="2"/>
  <c r="Y465" i="2"/>
  <c r="BP465" i="2" s="1"/>
  <c r="P465" i="2"/>
  <c r="BO464" i="2"/>
  <c r="BM464" i="2"/>
  <c r="Y464" i="2"/>
  <c r="P464" i="2"/>
  <c r="BO463" i="2"/>
  <c r="BM463" i="2"/>
  <c r="Y463" i="2"/>
  <c r="P463" i="2"/>
  <c r="BP462" i="2"/>
  <c r="BO462" i="2"/>
  <c r="BN462" i="2"/>
  <c r="BM462" i="2"/>
  <c r="Z462" i="2"/>
  <c r="Y462" i="2"/>
  <c r="BO461" i="2"/>
  <c r="BM461" i="2"/>
  <c r="Y461" i="2"/>
  <c r="X459" i="2"/>
  <c r="X458" i="2"/>
  <c r="BO457" i="2"/>
  <c r="BM457" i="2"/>
  <c r="Y457" i="2"/>
  <c r="P457" i="2"/>
  <c r="BO456" i="2"/>
  <c r="BM456" i="2"/>
  <c r="Y456" i="2"/>
  <c r="Y458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N449" i="2" s="1"/>
  <c r="P449" i="2"/>
  <c r="BP448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N435" i="2"/>
  <c r="BM435" i="2"/>
  <c r="Z435" i="2"/>
  <c r="Y435" i="2"/>
  <c r="BP435" i="2" s="1"/>
  <c r="X433" i="2"/>
  <c r="X432" i="2"/>
  <c r="BO431" i="2"/>
  <c r="BM431" i="2"/>
  <c r="Y431" i="2"/>
  <c r="Y433" i="2" s="1"/>
  <c r="P431" i="2"/>
  <c r="BP430" i="2"/>
  <c r="BO430" i="2"/>
  <c r="BN430" i="2"/>
  <c r="BM430" i="2"/>
  <c r="Z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P424" i="2" s="1"/>
  <c r="P424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Z419" i="2"/>
  <c r="Y419" i="2"/>
  <c r="BP419" i="2" s="1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BP416" i="2" s="1"/>
  <c r="P416" i="2"/>
  <c r="X412" i="2"/>
  <c r="X411" i="2"/>
  <c r="BP410" i="2"/>
  <c r="BO410" i="2"/>
  <c r="BN410" i="2"/>
  <c r="BM410" i="2"/>
  <c r="Z410" i="2"/>
  <c r="Y410" i="2"/>
  <c r="P410" i="2"/>
  <c r="BO409" i="2"/>
  <c r="BM409" i="2"/>
  <c r="Y409" i="2"/>
  <c r="P409" i="2"/>
  <c r="BO408" i="2"/>
  <c r="BM408" i="2"/>
  <c r="Y408" i="2"/>
  <c r="BP408" i="2" s="1"/>
  <c r="P408" i="2"/>
  <c r="Y406" i="2"/>
  <c r="X406" i="2"/>
  <c r="Y405" i="2"/>
  <c r="X405" i="2"/>
  <c r="BP404" i="2"/>
  <c r="BO404" i="2"/>
  <c r="BN404" i="2"/>
  <c r="BM404" i="2"/>
  <c r="Z404" i="2"/>
  <c r="Z405" i="2" s="1"/>
  <c r="Y404" i="2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P398" i="2"/>
  <c r="BO397" i="2"/>
  <c r="BM397" i="2"/>
  <c r="Y397" i="2"/>
  <c r="BP397" i="2" s="1"/>
  <c r="P397" i="2"/>
  <c r="X395" i="2"/>
  <c r="X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Y391" i="2"/>
  <c r="BN391" i="2" s="1"/>
  <c r="BO390" i="2"/>
  <c r="BM390" i="2"/>
  <c r="Y390" i="2"/>
  <c r="Y394" i="2" s="1"/>
  <c r="X388" i="2"/>
  <c r="X387" i="2"/>
  <c r="BO386" i="2"/>
  <c r="BM386" i="2"/>
  <c r="Y386" i="2"/>
  <c r="BN386" i="2" s="1"/>
  <c r="P386" i="2"/>
  <c r="BO385" i="2"/>
  <c r="BM385" i="2"/>
  <c r="Z385" i="2"/>
  <c r="Y385" i="2"/>
  <c r="BN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N379" i="2"/>
  <c r="BM379" i="2"/>
  <c r="Z379" i="2"/>
  <c r="Y379" i="2"/>
  <c r="BP379" i="2" s="1"/>
  <c r="P379" i="2"/>
  <c r="BO378" i="2"/>
  <c r="BM378" i="2"/>
  <c r="Y378" i="2"/>
  <c r="BP378" i="2" s="1"/>
  <c r="P378" i="2"/>
  <c r="BP377" i="2"/>
  <c r="BO377" i="2"/>
  <c r="BN377" i="2"/>
  <c r="BM377" i="2"/>
  <c r="Z377" i="2"/>
  <c r="Y377" i="2"/>
  <c r="P377" i="2"/>
  <c r="BO376" i="2"/>
  <c r="BM376" i="2"/>
  <c r="Y376" i="2"/>
  <c r="BP376" i="2" s="1"/>
  <c r="P376" i="2"/>
  <c r="BP375" i="2"/>
  <c r="BO375" i="2"/>
  <c r="BN375" i="2"/>
  <c r="BM375" i="2"/>
  <c r="Z375" i="2"/>
  <c r="Y375" i="2"/>
  <c r="P375" i="2"/>
  <c r="X373" i="2"/>
  <c r="X372" i="2"/>
  <c r="BO371" i="2"/>
  <c r="BM371" i="2"/>
  <c r="Y371" i="2"/>
  <c r="BP371" i="2" s="1"/>
  <c r="P371" i="2"/>
  <c r="BO370" i="2"/>
  <c r="BM370" i="2"/>
  <c r="Y370" i="2"/>
  <c r="P370" i="2"/>
  <c r="BP369" i="2"/>
  <c r="BO369" i="2"/>
  <c r="BN369" i="2"/>
  <c r="BM369" i="2"/>
  <c r="Z369" i="2"/>
  <c r="Y369" i="2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Z358" i="2"/>
  <c r="Y358" i="2"/>
  <c r="BP358" i="2" s="1"/>
  <c r="P358" i="2"/>
  <c r="BO357" i="2"/>
  <c r="BM357" i="2"/>
  <c r="Y357" i="2"/>
  <c r="BP357" i="2" s="1"/>
  <c r="P357" i="2"/>
  <c r="BO356" i="2"/>
  <c r="BM356" i="2"/>
  <c r="Z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Y349" i="2" s="1"/>
  <c r="P346" i="2"/>
  <c r="X344" i="2"/>
  <c r="X343" i="2"/>
  <c r="BO342" i="2"/>
  <c r="BM342" i="2"/>
  <c r="Y342" i="2"/>
  <c r="Y344" i="2" s="1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Y334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Z307" i="2" s="1"/>
  <c r="P307" i="2"/>
  <c r="BO306" i="2"/>
  <c r="BM306" i="2"/>
  <c r="Y306" i="2"/>
  <c r="P306" i="2"/>
  <c r="BO305" i="2"/>
  <c r="BM305" i="2"/>
  <c r="Z305" i="2"/>
  <c r="Y305" i="2"/>
  <c r="BP305" i="2" s="1"/>
  <c r="P305" i="2"/>
  <c r="X302" i="2"/>
  <c r="X301" i="2"/>
  <c r="BO300" i="2"/>
  <c r="BM300" i="2"/>
  <c r="Z300" i="2"/>
  <c r="Y300" i="2"/>
  <c r="BN300" i="2" s="1"/>
  <c r="P300" i="2"/>
  <c r="BO299" i="2"/>
  <c r="BM299" i="2"/>
  <c r="Y299" i="2"/>
  <c r="P299" i="2"/>
  <c r="BO298" i="2"/>
  <c r="BN298" i="2"/>
  <c r="BM298" i="2"/>
  <c r="Z298" i="2"/>
  <c r="Y298" i="2"/>
  <c r="Y302" i="2" s="1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P284" i="2"/>
  <c r="BO284" i="2"/>
  <c r="BN284" i="2"/>
  <c r="BM284" i="2"/>
  <c r="Z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Z281" i="2"/>
  <c r="Y281" i="2"/>
  <c r="BP281" i="2" s="1"/>
  <c r="P281" i="2"/>
  <c r="BO280" i="2"/>
  <c r="BM280" i="2"/>
  <c r="Y280" i="2"/>
  <c r="Z280" i="2" s="1"/>
  <c r="P280" i="2"/>
  <c r="BO279" i="2"/>
  <c r="BM279" i="2"/>
  <c r="Y279" i="2"/>
  <c r="BN279" i="2" s="1"/>
  <c r="P279" i="2"/>
  <c r="X276" i="2"/>
  <c r="X275" i="2"/>
  <c r="BO274" i="2"/>
  <c r="BM274" i="2"/>
  <c r="Y274" i="2"/>
  <c r="Z274" i="2" s="1"/>
  <c r="Z275" i="2" s="1"/>
  <c r="P274" i="2"/>
  <c r="X272" i="2"/>
  <c r="X271" i="2"/>
  <c r="BO270" i="2"/>
  <c r="BM270" i="2"/>
  <c r="Y270" i="2"/>
  <c r="Z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BO267" i="2"/>
  <c r="BN267" i="2"/>
  <c r="BM267" i="2"/>
  <c r="Z267" i="2"/>
  <c r="Y267" i="2"/>
  <c r="BP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Y272" i="2" s="1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O253" i="2"/>
  <c r="BM253" i="2"/>
  <c r="Y253" i="2"/>
  <c r="Z253" i="2" s="1"/>
  <c r="P253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Z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P227" i="2"/>
  <c r="BO227" i="2"/>
  <c r="BN227" i="2"/>
  <c r="BM227" i="2"/>
  <c r="Z227" i="2"/>
  <c r="Y227" i="2"/>
  <c r="P227" i="2"/>
  <c r="X225" i="2"/>
  <c r="X224" i="2"/>
  <c r="BO223" i="2"/>
  <c r="BM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Y214" i="2"/>
  <c r="X214" i="2"/>
  <c r="Y213" i="2"/>
  <c r="X213" i="2"/>
  <c r="BP212" i="2"/>
  <c r="BO212" i="2"/>
  <c r="BM212" i="2"/>
  <c r="Y212" i="2"/>
  <c r="BN212" i="2" s="1"/>
  <c r="P212" i="2"/>
  <c r="BO211" i="2"/>
  <c r="BM211" i="2"/>
  <c r="Z211" i="2"/>
  <c r="Y211" i="2"/>
  <c r="BN211" i="2" s="1"/>
  <c r="P211" i="2"/>
  <c r="X209" i="2"/>
  <c r="X208" i="2"/>
  <c r="BO207" i="2"/>
  <c r="BM207" i="2"/>
  <c r="Z207" i="2"/>
  <c r="Y207" i="2"/>
  <c r="BN207" i="2" s="1"/>
  <c r="P207" i="2"/>
  <c r="BO206" i="2"/>
  <c r="BM206" i="2"/>
  <c r="Y206" i="2"/>
  <c r="P206" i="2"/>
  <c r="X203" i="2"/>
  <c r="X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Y192" i="2" s="1"/>
  <c r="P190" i="2"/>
  <c r="X186" i="2"/>
  <c r="X185" i="2"/>
  <c r="BO184" i="2"/>
  <c r="BM184" i="2"/>
  <c r="Y184" i="2"/>
  <c r="BN184" i="2" s="1"/>
  <c r="P184" i="2"/>
  <c r="BO183" i="2"/>
  <c r="BM183" i="2"/>
  <c r="Z183" i="2"/>
  <c r="Y183" i="2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P161" i="2"/>
  <c r="BO160" i="2"/>
  <c r="BM160" i="2"/>
  <c r="Z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Z149" i="2"/>
  <c r="Y149" i="2"/>
  <c r="Y151" i="2" s="1"/>
  <c r="P149" i="2"/>
  <c r="X147" i="2"/>
  <c r="X146" i="2"/>
  <c r="BO145" i="2"/>
  <c r="BM145" i="2"/>
  <c r="Y145" i="2"/>
  <c r="BP145" i="2" s="1"/>
  <c r="P145" i="2"/>
  <c r="BO144" i="2"/>
  <c r="BM144" i="2"/>
  <c r="Y144" i="2"/>
  <c r="P144" i="2"/>
  <c r="BO143" i="2"/>
  <c r="BM143" i="2"/>
  <c r="Z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Z139" i="2"/>
  <c r="Y139" i="2"/>
  <c r="P139" i="2"/>
  <c r="X137" i="2"/>
  <c r="X136" i="2"/>
  <c r="BO135" i="2"/>
  <c r="BM135" i="2"/>
  <c r="Z135" i="2"/>
  <c r="Y135" i="2"/>
  <c r="BN135" i="2" s="1"/>
  <c r="P135" i="2"/>
  <c r="BO134" i="2"/>
  <c r="BM134" i="2"/>
  <c r="Y134" i="2"/>
  <c r="P134" i="2"/>
  <c r="BO133" i="2"/>
  <c r="BM133" i="2"/>
  <c r="Y133" i="2"/>
  <c r="Z133" i="2" s="1"/>
  <c r="P133" i="2"/>
  <c r="BO132" i="2"/>
  <c r="BM132" i="2"/>
  <c r="Y132" i="2"/>
  <c r="P132" i="2"/>
  <c r="X130" i="2"/>
  <c r="X129" i="2"/>
  <c r="BO128" i="2"/>
  <c r="BM128" i="2"/>
  <c r="Z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P125" i="2" s="1"/>
  <c r="P125" i="2"/>
  <c r="BO124" i="2"/>
  <c r="BM124" i="2"/>
  <c r="Z124" i="2"/>
  <c r="Y124" i="2"/>
  <c r="Y129" i="2" s="1"/>
  <c r="P124" i="2"/>
  <c r="X121" i="2"/>
  <c r="X120" i="2"/>
  <c r="BO119" i="2"/>
  <c r="BM119" i="2"/>
  <c r="Z119" i="2"/>
  <c r="Y119" i="2"/>
  <c r="BN119" i="2" s="1"/>
  <c r="P119" i="2"/>
  <c r="BO118" i="2"/>
  <c r="BM118" i="2"/>
  <c r="Y118" i="2"/>
  <c r="BO117" i="2"/>
  <c r="BM117" i="2"/>
  <c r="Y117" i="2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P103" i="2"/>
  <c r="BO103" i="2"/>
  <c r="BM103" i="2"/>
  <c r="Y103" i="2"/>
  <c r="P103" i="2"/>
  <c r="BO102" i="2"/>
  <c r="BM102" i="2"/>
  <c r="Z102" i="2"/>
  <c r="Y102" i="2"/>
  <c r="BP102" i="2" s="1"/>
  <c r="P102" i="2"/>
  <c r="BO101" i="2"/>
  <c r="BN101" i="2"/>
  <c r="BM101" i="2"/>
  <c r="Z101" i="2"/>
  <c r="Y101" i="2"/>
  <c r="BP101" i="2" s="1"/>
  <c r="P101" i="2"/>
  <c r="X99" i="2"/>
  <c r="X98" i="2"/>
  <c r="BO97" i="2"/>
  <c r="BN97" i="2"/>
  <c r="BM97" i="2"/>
  <c r="Z97" i="2"/>
  <c r="Y97" i="2"/>
  <c r="BP97" i="2" s="1"/>
  <c r="P97" i="2"/>
  <c r="BO96" i="2"/>
  <c r="BM96" i="2"/>
  <c r="Y96" i="2"/>
  <c r="P96" i="2"/>
  <c r="BO95" i="2"/>
  <c r="BM95" i="2"/>
  <c r="Z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P88" i="2"/>
  <c r="BO87" i="2"/>
  <c r="BM87" i="2"/>
  <c r="Z87" i="2"/>
  <c r="Y87" i="2"/>
  <c r="BP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P77" i="2"/>
  <c r="BP76" i="2"/>
  <c r="BO76" i="2"/>
  <c r="BN76" i="2"/>
  <c r="BM76" i="2"/>
  <c r="Z76" i="2"/>
  <c r="Y76" i="2"/>
  <c r="P76" i="2"/>
  <c r="X74" i="2"/>
  <c r="X73" i="2"/>
  <c r="BO72" i="2"/>
  <c r="BM72" i="2"/>
  <c r="Y72" i="2"/>
  <c r="P72" i="2"/>
  <c r="BO71" i="2"/>
  <c r="BM71" i="2"/>
  <c r="Z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BP65" i="2"/>
  <c r="BO65" i="2"/>
  <c r="BN65" i="2"/>
  <c r="BM65" i="2"/>
  <c r="Z65" i="2"/>
  <c r="Y65" i="2"/>
  <c r="P65" i="2"/>
  <c r="BO64" i="2"/>
  <c r="BM64" i="2"/>
  <c r="Y64" i="2"/>
  <c r="Z64" i="2" s="1"/>
  <c r="P64" i="2"/>
  <c r="Y61" i="2"/>
  <c r="X61" i="2"/>
  <c r="X60" i="2"/>
  <c r="BO59" i="2"/>
  <c r="BM59" i="2"/>
  <c r="Y59" i="2"/>
  <c r="BP59" i="2" s="1"/>
  <c r="P59" i="2"/>
  <c r="BO58" i="2"/>
  <c r="BM58" i="2"/>
  <c r="Y58" i="2"/>
  <c r="Y60" i="2" s="1"/>
  <c r="P58" i="2"/>
  <c r="X56" i="2"/>
  <c r="X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Z35" i="2" s="1"/>
  <c r="P35" i="2"/>
  <c r="BO34" i="2"/>
  <c r="BM34" i="2"/>
  <c r="Y34" i="2"/>
  <c r="Z34" i="2" s="1"/>
  <c r="P34" i="2"/>
  <c r="BO33" i="2"/>
  <c r="BM33" i="2"/>
  <c r="Y33" i="2"/>
  <c r="BN33" i="2" s="1"/>
  <c r="P33" i="2"/>
  <c r="BO32" i="2"/>
  <c r="BM32" i="2"/>
  <c r="Y32" i="2"/>
  <c r="Z32" i="2" s="1"/>
  <c r="BO31" i="2"/>
  <c r="BM31" i="2"/>
  <c r="Z31" i="2"/>
  <c r="Y31" i="2"/>
  <c r="BN31" i="2" s="1"/>
  <c r="P31" i="2"/>
  <c r="BO30" i="2"/>
  <c r="BM30" i="2"/>
  <c r="Y30" i="2"/>
  <c r="BP30" i="2" s="1"/>
  <c r="BO29" i="2"/>
  <c r="BN29" i="2"/>
  <c r="BM29" i="2"/>
  <c r="Z29" i="2"/>
  <c r="Y29" i="2"/>
  <c r="BP29" i="2" s="1"/>
  <c r="BO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X662" i="2" s="1"/>
  <c r="Y22" i="2"/>
  <c r="Y24" i="2" s="1"/>
  <c r="P22" i="2"/>
  <c r="H10" i="2"/>
  <c r="A9" i="2"/>
  <c r="F9" i="2" s="1"/>
  <c r="D7" i="2"/>
  <c r="Q6" i="2"/>
  <c r="P2" i="2"/>
  <c r="Z51" i="2" l="1"/>
  <c r="BN52" i="2"/>
  <c r="BP52" i="2"/>
  <c r="BP72" i="2"/>
  <c r="BN72" i="2"/>
  <c r="Z72" i="2"/>
  <c r="BN83" i="2"/>
  <c r="Y89" i="2"/>
  <c r="Z83" i="2"/>
  <c r="BN88" i="2"/>
  <c r="BP88" i="2"/>
  <c r="BN92" i="2"/>
  <c r="BP92" i="2"/>
  <c r="BN103" i="2"/>
  <c r="Z103" i="2"/>
  <c r="Z104" i="2" s="1"/>
  <c r="BP108" i="2"/>
  <c r="BN110" i="2"/>
  <c r="BP110" i="2"/>
  <c r="Y111" i="2"/>
  <c r="BN117" i="2"/>
  <c r="BP117" i="2"/>
  <c r="Y137" i="2"/>
  <c r="Z132" i="2"/>
  <c r="BP134" i="2"/>
  <c r="Z134" i="2"/>
  <c r="BN150" i="2"/>
  <c r="BP150" i="2"/>
  <c r="BN155" i="2"/>
  <c r="Z155" i="2"/>
  <c r="BN156" i="2"/>
  <c r="Z156" i="2"/>
  <c r="BN171" i="2"/>
  <c r="BP171" i="2"/>
  <c r="Y172" i="2"/>
  <c r="Z175" i="2"/>
  <c r="BP175" i="2"/>
  <c r="BN175" i="2"/>
  <c r="BN22" i="2"/>
  <c r="BP22" i="2"/>
  <c r="Y23" i="2"/>
  <c r="BN26" i="2"/>
  <c r="BP26" i="2"/>
  <c r="Z30" i="2"/>
  <c r="BP31" i="2"/>
  <c r="BP33" i="2"/>
  <c r="BN35" i="2"/>
  <c r="BP35" i="2"/>
  <c r="BN39" i="2"/>
  <c r="BP39" i="2"/>
  <c r="Y40" i="2"/>
  <c r="Y41" i="2"/>
  <c r="BN43" i="2"/>
  <c r="BP43" i="2"/>
  <c r="Y44" i="2"/>
  <c r="Y45" i="2"/>
  <c r="BN49" i="2"/>
  <c r="Z52" i="2"/>
  <c r="BP66" i="2"/>
  <c r="BN66" i="2"/>
  <c r="Z66" i="2"/>
  <c r="BN68" i="2"/>
  <c r="Z68" i="2"/>
  <c r="BP77" i="2"/>
  <c r="BN77" i="2"/>
  <c r="Z77" i="2"/>
  <c r="BN79" i="2"/>
  <c r="Z79" i="2"/>
  <c r="BP83" i="2"/>
  <c r="BP84" i="2"/>
  <c r="Z84" i="2"/>
  <c r="BP96" i="2"/>
  <c r="BN96" i="2"/>
  <c r="Z96" i="2"/>
  <c r="BP118" i="2"/>
  <c r="Z118" i="2"/>
  <c r="BP144" i="2"/>
  <c r="BN144" i="2"/>
  <c r="Z144" i="2"/>
  <c r="BP161" i="2"/>
  <c r="BN161" i="2"/>
  <c r="Z161" i="2"/>
  <c r="Z162" i="2" s="1"/>
  <c r="Y162" i="2"/>
  <c r="BP184" i="2"/>
  <c r="BP190" i="2"/>
  <c r="Y191" i="2"/>
  <c r="BP194" i="2"/>
  <c r="BP200" i="2"/>
  <c r="BN201" i="2"/>
  <c r="BP216" i="2"/>
  <c r="BN218" i="2"/>
  <c r="BP218" i="2"/>
  <c r="BN235" i="2"/>
  <c r="BP235" i="2"/>
  <c r="BN256" i="2"/>
  <c r="BP256" i="2"/>
  <c r="Y294" i="2"/>
  <c r="BN315" i="2"/>
  <c r="BP361" i="2"/>
  <c r="BN363" i="2"/>
  <c r="BP391" i="2"/>
  <c r="BN393" i="2"/>
  <c r="BN397" i="2"/>
  <c r="Y400" i="2"/>
  <c r="Y442" i="2"/>
  <c r="BN450" i="2"/>
  <c r="Y466" i="2"/>
  <c r="BN461" i="2"/>
  <c r="Z461" i="2"/>
  <c r="Y467" i="2"/>
  <c r="BP464" i="2"/>
  <c r="BN464" i="2"/>
  <c r="Z464" i="2"/>
  <c r="BP480" i="2"/>
  <c r="BN480" i="2"/>
  <c r="Z480" i="2"/>
  <c r="BP485" i="2"/>
  <c r="BN485" i="2"/>
  <c r="Z485" i="2"/>
  <c r="BP491" i="2"/>
  <c r="BN491" i="2"/>
  <c r="Z491" i="2"/>
  <c r="BP496" i="2"/>
  <c r="BN496" i="2"/>
  <c r="Z496" i="2"/>
  <c r="BP507" i="2"/>
  <c r="BN507" i="2"/>
  <c r="Z507" i="2"/>
  <c r="BN543" i="2"/>
  <c r="BN554" i="2"/>
  <c r="BP558" i="2"/>
  <c r="BN558" i="2"/>
  <c r="Z558" i="2"/>
  <c r="BN570" i="2"/>
  <c r="BP570" i="2"/>
  <c r="Y571" i="2"/>
  <c r="BP578" i="2"/>
  <c r="BN578" i="2"/>
  <c r="Z578" i="2"/>
  <c r="BP582" i="2"/>
  <c r="BN582" i="2"/>
  <c r="Z582" i="2"/>
  <c r="Y590" i="2"/>
  <c r="BN586" i="2"/>
  <c r="Z586" i="2"/>
  <c r="BN588" i="2"/>
  <c r="BP588" i="2"/>
  <c r="BP610" i="2"/>
  <c r="BN610" i="2"/>
  <c r="Z610" i="2"/>
  <c r="BP628" i="2"/>
  <c r="BN628" i="2"/>
  <c r="Z628" i="2"/>
  <c r="Y634" i="2"/>
  <c r="AE671" i="2"/>
  <c r="BP645" i="2"/>
  <c r="BN645" i="2"/>
  <c r="Z645" i="2"/>
  <c r="BN54" i="2"/>
  <c r="BP54" i="2"/>
  <c r="BN58" i="2"/>
  <c r="BP58" i="2"/>
  <c r="BN70" i="2"/>
  <c r="BP70" i="2"/>
  <c r="BN85" i="2"/>
  <c r="BP85" i="2"/>
  <c r="BN94" i="2"/>
  <c r="BP94" i="2"/>
  <c r="BN114" i="2"/>
  <c r="BP114" i="2"/>
  <c r="BP119" i="2"/>
  <c r="BP124" i="2"/>
  <c r="BN126" i="2"/>
  <c r="BP126" i="2"/>
  <c r="BN133" i="2"/>
  <c r="BP135" i="2"/>
  <c r="Y147" i="2"/>
  <c r="BP139" i="2"/>
  <c r="BN141" i="2"/>
  <c r="BP141" i="2"/>
  <c r="BN166" i="2"/>
  <c r="Z176" i="2"/>
  <c r="Z180" i="2" s="1"/>
  <c r="Z178" i="2"/>
  <c r="BN178" i="2"/>
  <c r="Z179" i="2"/>
  <c r="Y186" i="2"/>
  <c r="Z184" i="2"/>
  <c r="Z185" i="2" s="1"/>
  <c r="Z190" i="2"/>
  <c r="Z191" i="2" s="1"/>
  <c r="Z194" i="2"/>
  <c r="Z196" i="2"/>
  <c r="BN196" i="2"/>
  <c r="Z200" i="2"/>
  <c r="BP207" i="2"/>
  <c r="BP211" i="2"/>
  <c r="Z219" i="2"/>
  <c r="Z221" i="2"/>
  <c r="BN221" i="2"/>
  <c r="Z223" i="2"/>
  <c r="BN223" i="2"/>
  <c r="Z237" i="2"/>
  <c r="BN237" i="2"/>
  <c r="Z243" i="2"/>
  <c r="BN243" i="2"/>
  <c r="Z245" i="2"/>
  <c r="BP252" i="2"/>
  <c r="Z263" i="2"/>
  <c r="BN263" i="2"/>
  <c r="Z266" i="2"/>
  <c r="Z282" i="2"/>
  <c r="BN282" i="2"/>
  <c r="Z286" i="2"/>
  <c r="BN286" i="2"/>
  <c r="Z288" i="2"/>
  <c r="BN288" i="2"/>
  <c r="Z293" i="2"/>
  <c r="Z294" i="2" s="1"/>
  <c r="BN293" i="2"/>
  <c r="Y301" i="2"/>
  <c r="BP300" i="2"/>
  <c r="BN332" i="2"/>
  <c r="Z342" i="2"/>
  <c r="Z343" i="2" s="1"/>
  <c r="BN342" i="2"/>
  <c r="BP342" i="2"/>
  <c r="Y343" i="2"/>
  <c r="Z357" i="2"/>
  <c r="BN357" i="2"/>
  <c r="Z359" i="2"/>
  <c r="BN359" i="2"/>
  <c r="Z361" i="2"/>
  <c r="Z371" i="2"/>
  <c r="BN371" i="2"/>
  <c r="Z376" i="2"/>
  <c r="Z378" i="2"/>
  <c r="BP385" i="2"/>
  <c r="Z390" i="2"/>
  <c r="BN390" i="2"/>
  <c r="BP390" i="2"/>
  <c r="Z391" i="2"/>
  <c r="V671" i="2"/>
  <c r="Z408" i="2"/>
  <c r="BN408" i="2"/>
  <c r="Z416" i="2"/>
  <c r="BN416" i="2"/>
  <c r="Z418" i="2"/>
  <c r="BN418" i="2"/>
  <c r="Z420" i="2"/>
  <c r="BN420" i="2"/>
  <c r="BP422" i="2"/>
  <c r="BN424" i="2"/>
  <c r="Z426" i="2"/>
  <c r="BN426" i="2"/>
  <c r="Y432" i="2"/>
  <c r="Z436" i="2"/>
  <c r="Z437" i="2" s="1"/>
  <c r="BN436" i="2"/>
  <c r="Y437" i="2"/>
  <c r="Y438" i="2"/>
  <c r="Z440" i="2"/>
  <c r="Z441" i="2" s="1"/>
  <c r="Y441" i="2"/>
  <c r="Z445" i="2"/>
  <c r="Y453" i="2"/>
  <c r="Z456" i="2"/>
  <c r="BN456" i="2"/>
  <c r="BP456" i="2"/>
  <c r="Y477" i="2"/>
  <c r="Z475" i="2"/>
  <c r="Z476" i="2" s="1"/>
  <c r="BN488" i="2"/>
  <c r="Z488" i="2"/>
  <c r="BP498" i="2"/>
  <c r="BN498" i="2"/>
  <c r="Z498" i="2"/>
  <c r="BP512" i="2"/>
  <c r="Z512" i="2"/>
  <c r="Z513" i="2" s="1"/>
  <c r="AB671" i="2"/>
  <c r="Y549" i="2"/>
  <c r="BN548" i="2"/>
  <c r="BP561" i="2"/>
  <c r="BN561" i="2"/>
  <c r="Z561" i="2"/>
  <c r="BP562" i="2"/>
  <c r="BN562" i="2"/>
  <c r="Z562" i="2"/>
  <c r="BN564" i="2"/>
  <c r="BP564" i="2"/>
  <c r="BP580" i="2"/>
  <c r="BN580" i="2"/>
  <c r="Z580" i="2"/>
  <c r="Y614" i="2"/>
  <c r="Y613" i="2"/>
  <c r="BP609" i="2"/>
  <c r="BN609" i="2"/>
  <c r="Z609" i="2"/>
  <c r="Z613" i="2" s="1"/>
  <c r="BP632" i="2"/>
  <c r="BN632" i="2"/>
  <c r="Z632" i="2"/>
  <c r="Y648" i="2"/>
  <c r="Y459" i="2"/>
  <c r="BP469" i="2"/>
  <c r="Y470" i="2"/>
  <c r="BN483" i="2"/>
  <c r="BP495" i="2"/>
  <c r="Y513" i="2"/>
  <c r="Y514" i="2"/>
  <c r="Y529" i="2"/>
  <c r="BP521" i="2"/>
  <c r="BN523" i="2"/>
  <c r="Y544" i="2"/>
  <c r="Y584" i="2"/>
  <c r="BN574" i="2"/>
  <c r="BP574" i="2"/>
  <c r="AD671" i="2"/>
  <c r="BN617" i="2"/>
  <c r="BP617" i="2"/>
  <c r="BN619" i="2"/>
  <c r="BP619" i="2"/>
  <c r="BN621" i="2"/>
  <c r="BP621" i="2"/>
  <c r="BN654" i="2"/>
  <c r="Y290" i="2"/>
  <c r="Z279" i="2"/>
  <c r="M671" i="2"/>
  <c r="Y366" i="2"/>
  <c r="BP356" i="2"/>
  <c r="Y365" i="2"/>
  <c r="BN356" i="2"/>
  <c r="U671" i="2"/>
  <c r="BP370" i="2"/>
  <c r="BN370" i="2"/>
  <c r="Z370" i="2"/>
  <c r="Y98" i="2"/>
  <c r="Y152" i="2"/>
  <c r="BP149" i="2"/>
  <c r="Y202" i="2"/>
  <c r="BP228" i="2"/>
  <c r="BN228" i="2"/>
  <c r="BN230" i="2"/>
  <c r="Z230" i="2"/>
  <c r="Y259" i="2"/>
  <c r="Z308" i="2"/>
  <c r="BN308" i="2"/>
  <c r="BP310" i="2"/>
  <c r="Z310" i="2"/>
  <c r="S671" i="2"/>
  <c r="Y329" i="2"/>
  <c r="BP328" i="2"/>
  <c r="Z328" i="2"/>
  <c r="Z329" i="2" s="1"/>
  <c r="Z368" i="2"/>
  <c r="Z372" i="2" s="1"/>
  <c r="Y373" i="2"/>
  <c r="BP368" i="2"/>
  <c r="Y372" i="2"/>
  <c r="BN368" i="2"/>
  <c r="BP384" i="2"/>
  <c r="BN384" i="2"/>
  <c r="Z384" i="2"/>
  <c r="Y387" i="2"/>
  <c r="BP421" i="2"/>
  <c r="BN421" i="2"/>
  <c r="Z421" i="2"/>
  <c r="Y428" i="2"/>
  <c r="Y224" i="2"/>
  <c r="Y289" i="2"/>
  <c r="Z67" i="2"/>
  <c r="BN28" i="2"/>
  <c r="BN51" i="2"/>
  <c r="Z53" i="2"/>
  <c r="Z69" i="2"/>
  <c r="Z73" i="2" s="1"/>
  <c r="Y80" i="2"/>
  <c r="BN87" i="2"/>
  <c r="Z93" i="2"/>
  <c r="Y104" i="2"/>
  <c r="BN116" i="2"/>
  <c r="Y120" i="2"/>
  <c r="BN128" i="2"/>
  <c r="BN132" i="2"/>
  <c r="Y136" i="2"/>
  <c r="BN143" i="2"/>
  <c r="Z145" i="2"/>
  <c r="Y163" i="2"/>
  <c r="Y185" i="2"/>
  <c r="Z217" i="2"/>
  <c r="Z224" i="2" s="1"/>
  <c r="BN232" i="2"/>
  <c r="Z234" i="2"/>
  <c r="BN245" i="2"/>
  <c r="BN251" i="2"/>
  <c r="Z251" i="2"/>
  <c r="Z255" i="2"/>
  <c r="L671" i="2"/>
  <c r="BN281" i="2"/>
  <c r="Z283" i="2"/>
  <c r="BP285" i="2"/>
  <c r="BN285" i="2"/>
  <c r="BN306" i="2"/>
  <c r="Z306" i="2"/>
  <c r="Z311" i="2" s="1"/>
  <c r="BP306" i="2"/>
  <c r="BN310" i="2"/>
  <c r="BN328" i="2"/>
  <c r="Y352" i="2"/>
  <c r="BP351" i="2"/>
  <c r="BN351" i="2"/>
  <c r="X663" i="2"/>
  <c r="X664" i="2" s="1"/>
  <c r="Y55" i="2"/>
  <c r="D671" i="2"/>
  <c r="BN67" i="2"/>
  <c r="BN78" i="2"/>
  <c r="Y99" i="2"/>
  <c r="BN102" i="2"/>
  <c r="Z109" i="2"/>
  <c r="Z111" i="2" s="1"/>
  <c r="BN118" i="2"/>
  <c r="Z125" i="2"/>
  <c r="BN134" i="2"/>
  <c r="Z140" i="2"/>
  <c r="BN149" i="2"/>
  <c r="BP160" i="2"/>
  <c r="BP166" i="2"/>
  <c r="BN179" i="2"/>
  <c r="BN183" i="2"/>
  <c r="Z195" i="2"/>
  <c r="Y203" i="2"/>
  <c r="BN222" i="2"/>
  <c r="BP230" i="2"/>
  <c r="BN253" i="2"/>
  <c r="Z262" i="2"/>
  <c r="BN274" i="2"/>
  <c r="BP279" i="2"/>
  <c r="Z285" i="2"/>
  <c r="BP308" i="2"/>
  <c r="Y324" i="2"/>
  <c r="BP323" i="2"/>
  <c r="Z323" i="2"/>
  <c r="Z324" i="2" s="1"/>
  <c r="Z351" i="2"/>
  <c r="Z352" i="2" s="1"/>
  <c r="Y388" i="2"/>
  <c r="H9" i="2"/>
  <c r="BN93" i="2"/>
  <c r="BP132" i="2"/>
  <c r="BN145" i="2"/>
  <c r="BP156" i="2"/>
  <c r="BN217" i="2"/>
  <c r="BP232" i="2"/>
  <c r="BN234" i="2"/>
  <c r="Z236" i="2"/>
  <c r="BN255" i="2"/>
  <c r="Z257" i="2"/>
  <c r="BN268" i="2"/>
  <c r="Z268" i="2"/>
  <c r="BN283" i="2"/>
  <c r="Z78" i="2"/>
  <c r="Z80" i="2" s="1"/>
  <c r="BN30" i="2"/>
  <c r="BN32" i="2"/>
  <c r="Z59" i="2"/>
  <c r="BN69" i="2"/>
  <c r="Y90" i="2"/>
  <c r="A10" i="2"/>
  <c r="Z27" i="2"/>
  <c r="BP32" i="2"/>
  <c r="BN34" i="2"/>
  <c r="Z50" i="2"/>
  <c r="Y73" i="2"/>
  <c r="Y81" i="2"/>
  <c r="BN84" i="2"/>
  <c r="Z86" i="2"/>
  <c r="Y105" i="2"/>
  <c r="BN109" i="2"/>
  <c r="Z115" i="2"/>
  <c r="Y121" i="2"/>
  <c r="BN125" i="2"/>
  <c r="Z127" i="2"/>
  <c r="BN140" i="2"/>
  <c r="Z142" i="2"/>
  <c r="Z146" i="2" s="1"/>
  <c r="G671" i="2"/>
  <c r="Z165" i="2"/>
  <c r="Z167" i="2" s="1"/>
  <c r="Y167" i="2"/>
  <c r="BP183" i="2"/>
  <c r="BN195" i="2"/>
  <c r="Z197" i="2"/>
  <c r="Z206" i="2"/>
  <c r="Z208" i="2" s="1"/>
  <c r="J671" i="2"/>
  <c r="Y238" i="2"/>
  <c r="Y247" i="2"/>
  <c r="BP242" i="2"/>
  <c r="Y246" i="2"/>
  <c r="BP251" i="2"/>
  <c r="BP253" i="2"/>
  <c r="BN262" i="2"/>
  <c r="Z264" i="2"/>
  <c r="BN270" i="2"/>
  <c r="BP274" i="2"/>
  <c r="BN323" i="2"/>
  <c r="Y348" i="2"/>
  <c r="BP347" i="2"/>
  <c r="BN347" i="2"/>
  <c r="Z364" i="2"/>
  <c r="BP364" i="2"/>
  <c r="BN364" i="2"/>
  <c r="BP409" i="2"/>
  <c r="BN409" i="2"/>
  <c r="Y411" i="2"/>
  <c r="Z409" i="2"/>
  <c r="Z411" i="2" s="1"/>
  <c r="Y427" i="2"/>
  <c r="Y36" i="2"/>
  <c r="F10" i="2"/>
  <c r="X661" i="2"/>
  <c r="BP53" i="2"/>
  <c r="Y56" i="2"/>
  <c r="BN59" i="2"/>
  <c r="BN64" i="2"/>
  <c r="BN71" i="2"/>
  <c r="BN95" i="2"/>
  <c r="Y157" i="2"/>
  <c r="BN176" i="2"/>
  <c r="Z199" i="2"/>
  <c r="Y208" i="2"/>
  <c r="Y225" i="2"/>
  <c r="BN219" i="2"/>
  <c r="Z229" i="2"/>
  <c r="Z231" i="2"/>
  <c r="BN236" i="2"/>
  <c r="Z242" i="2"/>
  <c r="Z246" i="2" s="1"/>
  <c r="BN257" i="2"/>
  <c r="Y320" i="2"/>
  <c r="BP319" i="2"/>
  <c r="Z319" i="2"/>
  <c r="Z320" i="2" s="1"/>
  <c r="Y339" i="2"/>
  <c r="BP336" i="2"/>
  <c r="Z336" i="2"/>
  <c r="Z338" i="2" s="1"/>
  <c r="Y338" i="2"/>
  <c r="Z347" i="2"/>
  <c r="Z348" i="2" s="1"/>
  <c r="BP380" i="2"/>
  <c r="BN380" i="2"/>
  <c r="Z380" i="2"/>
  <c r="Z381" i="2" s="1"/>
  <c r="W671" i="2"/>
  <c r="BP34" i="2"/>
  <c r="Y37" i="2"/>
  <c r="BN50" i="2"/>
  <c r="BN86" i="2"/>
  <c r="Z88" i="2"/>
  <c r="Z92" i="2"/>
  <c r="Z98" i="2" s="1"/>
  <c r="E671" i="2"/>
  <c r="Y112" i="2"/>
  <c r="BN115" i="2"/>
  <c r="Z117" i="2"/>
  <c r="Z120" i="2" s="1"/>
  <c r="F671" i="2"/>
  <c r="BN127" i="2"/>
  <c r="BN142" i="2"/>
  <c r="Y146" i="2"/>
  <c r="Z150" i="2"/>
  <c r="Z151" i="2" s="1"/>
  <c r="BN165" i="2"/>
  <c r="Y180" i="2"/>
  <c r="I671" i="2"/>
  <c r="BN197" i="2"/>
  <c r="BN206" i="2"/>
  <c r="Z212" i="2"/>
  <c r="Z213" i="2" s="1"/>
  <c r="Z233" i="2"/>
  <c r="BP262" i="2"/>
  <c r="BN264" i="2"/>
  <c r="BP268" i="2"/>
  <c r="BP270" i="2"/>
  <c r="Y275" i="2"/>
  <c r="BN280" i="2"/>
  <c r="BP299" i="2"/>
  <c r="BN299" i="2"/>
  <c r="Z299" i="2"/>
  <c r="Z301" i="2" s="1"/>
  <c r="Y312" i="2"/>
  <c r="Y330" i="2"/>
  <c r="Y168" i="2"/>
  <c r="BN229" i="2"/>
  <c r="BN231" i="2"/>
  <c r="Y239" i="2"/>
  <c r="BN242" i="2"/>
  <c r="Y258" i="2"/>
  <c r="K671" i="2"/>
  <c r="BP250" i="2"/>
  <c r="Z252" i="2"/>
  <c r="Q671" i="2"/>
  <c r="BN307" i="2"/>
  <c r="BN319" i="2"/>
  <c r="BN336" i="2"/>
  <c r="J9" i="2"/>
  <c r="BP64" i="2"/>
  <c r="Y74" i="2"/>
  <c r="B671" i="2"/>
  <c r="BP27" i="2"/>
  <c r="C671" i="2"/>
  <c r="Z58" i="2"/>
  <c r="Z60" i="2" s="1"/>
  <c r="Y130" i="2"/>
  <c r="Y158" i="2"/>
  <c r="BP199" i="2"/>
  <c r="BP206" i="2"/>
  <c r="Y209" i="2"/>
  <c r="BN216" i="2"/>
  <c r="Z250" i="2"/>
  <c r="BN254" i="2"/>
  <c r="Y271" i="2"/>
  <c r="Y276" i="2"/>
  <c r="BP280" i="2"/>
  <c r="R671" i="2"/>
  <c r="Y316" i="2"/>
  <c r="BP315" i="2"/>
  <c r="Z315" i="2"/>
  <c r="Z316" i="2" s="1"/>
  <c r="Y333" i="2"/>
  <c r="BP332" i="2"/>
  <c r="Z332" i="2"/>
  <c r="Z333" i="2" s="1"/>
  <c r="Y353" i="2"/>
  <c r="Z398" i="2"/>
  <c r="BP398" i="2"/>
  <c r="BN398" i="2"/>
  <c r="Z623" i="2"/>
  <c r="X665" i="2"/>
  <c r="Z33" i="2"/>
  <c r="Z36" i="2" s="1"/>
  <c r="Z22" i="2"/>
  <c r="Z23" i="2" s="1"/>
  <c r="Z49" i="2"/>
  <c r="Z55" i="2" s="1"/>
  <c r="BN108" i="2"/>
  <c r="BN124" i="2"/>
  <c r="BP133" i="2"/>
  <c r="BN139" i="2"/>
  <c r="BP155" i="2"/>
  <c r="Z171" i="2"/>
  <c r="Z172" i="2" s="1"/>
  <c r="H671" i="2"/>
  <c r="Y181" i="2"/>
  <c r="BN190" i="2"/>
  <c r="BP201" i="2"/>
  <c r="Z269" i="2"/>
  <c r="BP307" i="2"/>
  <c r="Y325" i="2"/>
  <c r="T671" i="2"/>
  <c r="BP360" i="2"/>
  <c r="BN360" i="2"/>
  <c r="Z360" i="2"/>
  <c r="Y412" i="2"/>
  <c r="BP362" i="2"/>
  <c r="Y381" i="2"/>
  <c r="BP386" i="2"/>
  <c r="BP392" i="2"/>
  <c r="Y395" i="2"/>
  <c r="BP423" i="2"/>
  <c r="BN425" i="2"/>
  <c r="Z431" i="2"/>
  <c r="Z432" i="2" s="1"/>
  <c r="BP449" i="2"/>
  <c r="BN451" i="2"/>
  <c r="Z457" i="2"/>
  <c r="Z458" i="2" s="1"/>
  <c r="Z463" i="2"/>
  <c r="Z466" i="2" s="1"/>
  <c r="Z479" i="2"/>
  <c r="BP482" i="2"/>
  <c r="BN484" i="2"/>
  <c r="Z486" i="2"/>
  <c r="BP489" i="2"/>
  <c r="Z502" i="2"/>
  <c r="Z506" i="2"/>
  <c r="Z508" i="2" s="1"/>
  <c r="BP522" i="2"/>
  <c r="BN524" i="2"/>
  <c r="Y528" i="2"/>
  <c r="Y532" i="2"/>
  <c r="Y536" i="2"/>
  <c r="BP542" i="2"/>
  <c r="Y545" i="2"/>
  <c r="Y550" i="2"/>
  <c r="BN555" i="2"/>
  <c r="Z557" i="2"/>
  <c r="BP569" i="2"/>
  <c r="Y572" i="2"/>
  <c r="BN575" i="2"/>
  <c r="Z577" i="2"/>
  <c r="Z600" i="2"/>
  <c r="Z602" i="2"/>
  <c r="Z604" i="2"/>
  <c r="Y606" i="2"/>
  <c r="BN616" i="2"/>
  <c r="BN618" i="2"/>
  <c r="BN620" i="2"/>
  <c r="BN622" i="2"/>
  <c r="Y635" i="2"/>
  <c r="BP638" i="2"/>
  <c r="BP640" i="2"/>
  <c r="Z650" i="2"/>
  <c r="Z651" i="2" s="1"/>
  <c r="BN658" i="2"/>
  <c r="Z422" i="2"/>
  <c r="Z448" i="2"/>
  <c r="Y508" i="2"/>
  <c r="Z541" i="2"/>
  <c r="Z564" i="2"/>
  <c r="Z568" i="2"/>
  <c r="Z588" i="2"/>
  <c r="Z592" i="2"/>
  <c r="Z594" i="2" s="1"/>
  <c r="Y594" i="2"/>
  <c r="Z646" i="2"/>
  <c r="Z647" i="2" s="1"/>
  <c r="Y401" i="2"/>
  <c r="BP425" i="2"/>
  <c r="BN431" i="2"/>
  <c r="BP451" i="2"/>
  <c r="Y454" i="2"/>
  <c r="BN457" i="2"/>
  <c r="BN463" i="2"/>
  <c r="BN479" i="2"/>
  <c r="BP484" i="2"/>
  <c r="BN486" i="2"/>
  <c r="BN502" i="2"/>
  <c r="BN506" i="2"/>
  <c r="BP524" i="2"/>
  <c r="BP555" i="2"/>
  <c r="BN557" i="2"/>
  <c r="BP575" i="2"/>
  <c r="BN577" i="2"/>
  <c r="BN600" i="2"/>
  <c r="BN602" i="2"/>
  <c r="BN604" i="2"/>
  <c r="BP616" i="2"/>
  <c r="BP618" i="2"/>
  <c r="BP620" i="2"/>
  <c r="BP622" i="2"/>
  <c r="Z637" i="2"/>
  <c r="Z639" i="2"/>
  <c r="Y641" i="2"/>
  <c r="BN650" i="2"/>
  <c r="BP658" i="2"/>
  <c r="BP293" i="2"/>
  <c r="BP298" i="2"/>
  <c r="BN305" i="2"/>
  <c r="Z363" i="2"/>
  <c r="Y382" i="2"/>
  <c r="Z393" i="2"/>
  <c r="Z397" i="2"/>
  <c r="Z400" i="2" s="1"/>
  <c r="Z424" i="2"/>
  <c r="Z450" i="2"/>
  <c r="BP461" i="2"/>
  <c r="BN469" i="2"/>
  <c r="BN475" i="2"/>
  <c r="Z483" i="2"/>
  <c r="BN521" i="2"/>
  <c r="Z523" i="2"/>
  <c r="Y533" i="2"/>
  <c r="Y537" i="2"/>
  <c r="Z543" i="2"/>
  <c r="Z548" i="2"/>
  <c r="Z549" i="2" s="1"/>
  <c r="Z554" i="2"/>
  <c r="Z574" i="2"/>
  <c r="Z583" i="2" s="1"/>
  <c r="BP586" i="2"/>
  <c r="BN592" i="2"/>
  <c r="Y607" i="2"/>
  <c r="Z627" i="2"/>
  <c r="Z629" i="2"/>
  <c r="Z631" i="2"/>
  <c r="Z633" i="2"/>
  <c r="BN646" i="2"/>
  <c r="BP654" i="2"/>
  <c r="BN376" i="2"/>
  <c r="BN417" i="2"/>
  <c r="BP431" i="2"/>
  <c r="BP457" i="2"/>
  <c r="BP463" i="2"/>
  <c r="BN465" i="2"/>
  <c r="BP479" i="2"/>
  <c r="BN481" i="2"/>
  <c r="BN490" i="2"/>
  <c r="BN497" i="2"/>
  <c r="BP506" i="2"/>
  <c r="BN512" i="2"/>
  <c r="BN517" i="2"/>
  <c r="BN579" i="2"/>
  <c r="Y623" i="2"/>
  <c r="BN637" i="2"/>
  <c r="BN639" i="2"/>
  <c r="BP650" i="2"/>
  <c r="Y659" i="2"/>
  <c r="X671" i="2"/>
  <c r="Y583" i="2"/>
  <c r="BN627" i="2"/>
  <c r="BN629" i="2"/>
  <c r="BN631" i="2"/>
  <c r="BN633" i="2"/>
  <c r="Y642" i="2"/>
  <c r="BP646" i="2"/>
  <c r="Y655" i="2"/>
  <c r="Y671" i="2"/>
  <c r="BN244" i="2"/>
  <c r="BN266" i="2"/>
  <c r="BN287" i="2"/>
  <c r="Y311" i="2"/>
  <c r="BN358" i="2"/>
  <c r="BN378" i="2"/>
  <c r="BN419" i="2"/>
  <c r="BN440" i="2"/>
  <c r="BN445" i="2"/>
  <c r="Z447" i="2"/>
  <c r="Z453" i="2" s="1"/>
  <c r="Z487" i="2"/>
  <c r="Z494" i="2"/>
  <c r="Z501" i="2"/>
  <c r="Y503" i="2"/>
  <c r="BP517" i="2"/>
  <c r="Z527" i="2"/>
  <c r="Z531" i="2"/>
  <c r="Z532" i="2" s="1"/>
  <c r="Z535" i="2"/>
  <c r="Z536" i="2" s="1"/>
  <c r="Z540" i="2"/>
  <c r="Z563" i="2"/>
  <c r="Z587" i="2"/>
  <c r="Z589" i="2" s="1"/>
  <c r="Z599" i="2"/>
  <c r="Z601" i="2"/>
  <c r="Z603" i="2"/>
  <c r="Z605" i="2"/>
  <c r="Z671" i="2"/>
  <c r="BP548" i="2"/>
  <c r="BP554" i="2"/>
  <c r="Y565" i="2"/>
  <c r="Y589" i="2"/>
  <c r="Y624" i="2"/>
  <c r="Y647" i="2"/>
  <c r="Y660" i="2"/>
  <c r="O671" i="2"/>
  <c r="AA671" i="2"/>
  <c r="Z362" i="2"/>
  <c r="Z386" i="2"/>
  <c r="Z392" i="2"/>
  <c r="Z394" i="2" s="1"/>
  <c r="Z423" i="2"/>
  <c r="BN447" i="2"/>
  <c r="Z449" i="2"/>
  <c r="Z482" i="2"/>
  <c r="BN487" i="2"/>
  <c r="Z489" i="2"/>
  <c r="BN494" i="2"/>
  <c r="BN501" i="2"/>
  <c r="Z522" i="2"/>
  <c r="BN527" i="2"/>
  <c r="BN531" i="2"/>
  <c r="BN535" i="2"/>
  <c r="BN540" i="2"/>
  <c r="Z542" i="2"/>
  <c r="BN563" i="2"/>
  <c r="Z569" i="2"/>
  <c r="BN587" i="2"/>
  <c r="BN599" i="2"/>
  <c r="BN601" i="2"/>
  <c r="BN603" i="2"/>
  <c r="BN605" i="2"/>
  <c r="Z638" i="2"/>
  <c r="Z640" i="2"/>
  <c r="Y656" i="2"/>
  <c r="P671" i="2"/>
  <c r="AC671" i="2"/>
  <c r="Z451" i="2"/>
  <c r="BP599" i="2"/>
  <c r="Z634" i="2" l="1"/>
  <c r="Y661" i="2"/>
  <c r="Y663" i="2"/>
  <c r="Z238" i="2"/>
  <c r="Z89" i="2"/>
  <c r="Z157" i="2"/>
  <c r="Z136" i="2"/>
  <c r="Z528" i="2"/>
  <c r="Z427" i="2"/>
  <c r="Z365" i="2"/>
  <c r="Y662" i="2"/>
  <c r="Y664" i="2" s="1"/>
  <c r="Y665" i="2"/>
  <c r="Z129" i="2"/>
  <c r="Z571" i="2"/>
  <c r="Z202" i="2"/>
  <c r="Z503" i="2"/>
  <c r="Z289" i="2"/>
  <c r="Z387" i="2"/>
  <c r="Z565" i="2"/>
  <c r="Z641" i="2"/>
  <c r="Z258" i="2"/>
  <c r="Z271" i="2"/>
  <c r="Z606" i="2"/>
  <c r="Z544" i="2"/>
  <c r="Z666" i="2" l="1"/>
</calcChain>
</file>

<file path=xl/sharedStrings.xml><?xml version="1.0" encoding="utf-8"?>
<sst xmlns="http://schemas.openxmlformats.org/spreadsheetml/2006/main" count="5246" uniqueCount="1075">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</sst>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3" zoomScaleNormal="100" zoomScaleSheetLayoutView="100" workbookViewId="0">
      <selection activeCell="Q11" sqref="Q11:R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88" t="s">
        <v>26</v>
      </c>
      <c r="E1" s="1188"/>
      <c r="F1" s="1188"/>
      <c r="G1" s="14" t="s">
        <v>66</v>
      </c>
      <c r="H1" s="1188" t="s">
        <v>46</v>
      </c>
      <c r="I1" s="1188"/>
      <c r="J1" s="1188"/>
      <c r="K1" s="1188"/>
      <c r="L1" s="1188"/>
      <c r="M1" s="1188"/>
      <c r="N1" s="1188"/>
      <c r="O1" s="1188"/>
      <c r="P1" s="1188"/>
      <c r="Q1" s="1188"/>
      <c r="R1" s="1189" t="s">
        <v>67</v>
      </c>
      <c r="S1" s="1190"/>
      <c r="T1" s="11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1"/>
      <c r="R2" s="1191"/>
      <c r="S2" s="1191"/>
      <c r="T2" s="1191"/>
      <c r="U2" s="1191"/>
      <c r="V2" s="1191"/>
      <c r="W2" s="11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1"/>
      <c r="Q3" s="1191"/>
      <c r="R3" s="1191"/>
      <c r="S3" s="1191"/>
      <c r="T3" s="1191"/>
      <c r="U3" s="1191"/>
      <c r="V3" s="1191"/>
      <c r="W3" s="11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2" t="s">
        <v>8</v>
      </c>
      <c r="B5" s="1192"/>
      <c r="C5" s="1192"/>
      <c r="D5" s="1193"/>
      <c r="E5" s="1193"/>
      <c r="F5" s="1194" t="s">
        <v>14</v>
      </c>
      <c r="G5" s="1194"/>
      <c r="H5" s="1193"/>
      <c r="I5" s="1193"/>
      <c r="J5" s="1193"/>
      <c r="K5" s="1193"/>
      <c r="L5" s="1193"/>
      <c r="M5" s="1193"/>
      <c r="N5" s="72"/>
      <c r="P5" s="27" t="s">
        <v>4</v>
      </c>
      <c r="Q5" s="1195">
        <v>45634</v>
      </c>
      <c r="R5" s="1195"/>
      <c r="T5" s="1196" t="s">
        <v>3</v>
      </c>
      <c r="U5" s="1197"/>
      <c r="V5" s="1198" t="s">
        <v>1061</v>
      </c>
      <c r="W5" s="1199"/>
      <c r="AB5" s="59"/>
      <c r="AC5" s="59"/>
      <c r="AD5" s="59"/>
      <c r="AE5" s="59"/>
    </row>
    <row r="6" spans="1:32" s="17" customFormat="1" ht="24" customHeight="1" x14ac:dyDescent="0.2">
      <c r="A6" s="1192" t="s">
        <v>1</v>
      </c>
      <c r="B6" s="1192"/>
      <c r="C6" s="1192"/>
      <c r="D6" s="1200" t="s">
        <v>75</v>
      </c>
      <c r="E6" s="1200"/>
      <c r="F6" s="1200"/>
      <c r="G6" s="1200"/>
      <c r="H6" s="1200"/>
      <c r="I6" s="1200"/>
      <c r="J6" s="1200"/>
      <c r="K6" s="1200"/>
      <c r="L6" s="1200"/>
      <c r="M6" s="1200"/>
      <c r="N6" s="73"/>
      <c r="P6" s="27" t="s">
        <v>27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1201"/>
      <c r="T6" s="1202" t="s">
        <v>5</v>
      </c>
      <c r="U6" s="1203"/>
      <c r="V6" s="1204" t="s">
        <v>69</v>
      </c>
      <c r="W6" s="12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0" t="str">
        <f>IFERROR(VLOOKUP(DeliveryAddress,Table,3,0),1)</f>
        <v>1</v>
      </c>
      <c r="E7" s="1211"/>
      <c r="F7" s="1211"/>
      <c r="G7" s="1211"/>
      <c r="H7" s="1211"/>
      <c r="I7" s="1211"/>
      <c r="J7" s="1211"/>
      <c r="K7" s="1211"/>
      <c r="L7" s="1211"/>
      <c r="M7" s="1212"/>
      <c r="N7" s="74"/>
      <c r="P7" s="29"/>
      <c r="Q7" s="48"/>
      <c r="R7" s="48"/>
      <c r="T7" s="1202"/>
      <c r="U7" s="1203"/>
      <c r="V7" s="1206"/>
      <c r="W7" s="1207"/>
      <c r="AB7" s="59"/>
      <c r="AC7" s="59"/>
      <c r="AD7" s="59"/>
      <c r="AE7" s="59"/>
    </row>
    <row r="8" spans="1:32" s="17" customFormat="1" ht="25.5" customHeight="1" x14ac:dyDescent="0.2">
      <c r="A8" s="1213" t="s">
        <v>57</v>
      </c>
      <c r="B8" s="1213"/>
      <c r="C8" s="1213"/>
      <c r="D8" s="1214" t="s">
        <v>76</v>
      </c>
      <c r="E8" s="1214"/>
      <c r="F8" s="1214"/>
      <c r="G8" s="1214"/>
      <c r="H8" s="1214"/>
      <c r="I8" s="1214"/>
      <c r="J8" s="1214"/>
      <c r="K8" s="1214"/>
      <c r="L8" s="1214"/>
      <c r="M8" s="1214"/>
      <c r="N8" s="75"/>
      <c r="P8" s="27" t="s">
        <v>11</v>
      </c>
      <c r="Q8" s="1173">
        <v>0.41666666666666669</v>
      </c>
      <c r="R8" s="1173"/>
      <c r="T8" s="1202"/>
      <c r="U8" s="1203"/>
      <c r="V8" s="1206"/>
      <c r="W8" s="1207"/>
      <c r="AB8" s="59"/>
      <c r="AC8" s="59"/>
      <c r="AD8" s="59"/>
      <c r="AE8" s="59"/>
    </row>
    <row r="9" spans="1:32" s="17" customFormat="1" ht="39.950000000000003" customHeight="1" x14ac:dyDescent="0.2">
      <c r="A9" s="11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3"/>
      <c r="C9" s="1163"/>
      <c r="D9" s="1164" t="s">
        <v>45</v>
      </c>
      <c r="E9" s="1165"/>
      <c r="F9" s="11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3"/>
      <c r="H9" s="1215" t="str">
        <f>IF(AND($A$9="Тип доверенности/получателя при получении в адресе перегруза:",$D$9="Разовая доверенность"),"Введите ФИО","")</f>
        <v/>
      </c>
      <c r="I9" s="1215"/>
      <c r="J9" s="1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5"/>
      <c r="L9" s="1215"/>
      <c r="M9" s="1215"/>
      <c r="N9" s="70"/>
      <c r="P9" s="31" t="s">
        <v>15</v>
      </c>
      <c r="Q9" s="1216"/>
      <c r="R9" s="1216"/>
      <c r="T9" s="1202"/>
      <c r="U9" s="1203"/>
      <c r="V9" s="1208"/>
      <c r="W9" s="12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3"/>
      <c r="C10" s="1163"/>
      <c r="D10" s="1164"/>
      <c r="E10" s="1165"/>
      <c r="F10" s="11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3"/>
      <c r="H10" s="1166" t="str">
        <f>IFERROR(VLOOKUP($D$10,Proxy,2,FALSE),"")</f>
        <v/>
      </c>
      <c r="I10" s="1166"/>
      <c r="J10" s="1166"/>
      <c r="K10" s="1166"/>
      <c r="L10" s="1166"/>
      <c r="M10" s="1166"/>
      <c r="N10" s="71"/>
      <c r="P10" s="31" t="s">
        <v>32</v>
      </c>
      <c r="Q10" s="1167"/>
      <c r="R10" s="1167"/>
      <c r="U10" s="29" t="s">
        <v>12</v>
      </c>
      <c r="V10" s="1168" t="s">
        <v>70</v>
      </c>
      <c r="W10" s="11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0"/>
      <c r="R11" s="1170"/>
      <c r="U11" s="29" t="s">
        <v>28</v>
      </c>
      <c r="V11" s="1171" t="s">
        <v>54</v>
      </c>
      <c r="W11" s="11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2" t="s">
        <v>71</v>
      </c>
      <c r="B12" s="1172"/>
      <c r="C12" s="1172"/>
      <c r="D12" s="1172"/>
      <c r="E12" s="1172"/>
      <c r="F12" s="1172"/>
      <c r="G12" s="1172"/>
      <c r="H12" s="1172"/>
      <c r="I12" s="1172"/>
      <c r="J12" s="1172"/>
      <c r="K12" s="1172"/>
      <c r="L12" s="1172"/>
      <c r="M12" s="1172"/>
      <c r="N12" s="76"/>
      <c r="P12" s="27" t="s">
        <v>30</v>
      </c>
      <c r="Q12" s="1173"/>
      <c r="R12" s="1173"/>
      <c r="S12" s="28"/>
      <c r="T12"/>
      <c r="U12" s="29" t="s">
        <v>45</v>
      </c>
      <c r="V12" s="1174"/>
      <c r="W12" s="1174"/>
      <c r="X12"/>
      <c r="AB12" s="59"/>
      <c r="AC12" s="59"/>
      <c r="AD12" s="59"/>
      <c r="AE12" s="59"/>
    </row>
    <row r="13" spans="1:32" s="17" customFormat="1" ht="23.25" customHeight="1" x14ac:dyDescent="0.2">
      <c r="A13" s="1172" t="s">
        <v>72</v>
      </c>
      <c r="B13" s="1172"/>
      <c r="C13" s="1172"/>
      <c r="D13" s="1172"/>
      <c r="E13" s="1172"/>
      <c r="F13" s="1172"/>
      <c r="G13" s="1172"/>
      <c r="H13" s="1172"/>
      <c r="I13" s="1172"/>
      <c r="J13" s="1172"/>
      <c r="K13" s="1172"/>
      <c r="L13" s="1172"/>
      <c r="M13" s="1172"/>
      <c r="N13" s="76"/>
      <c r="O13" s="31"/>
      <c r="P13" s="31" t="s">
        <v>31</v>
      </c>
      <c r="Q13" s="1171"/>
      <c r="R13" s="11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2" t="s">
        <v>73</v>
      </c>
      <c r="B14" s="1172"/>
      <c r="C14" s="1172"/>
      <c r="D14" s="1172"/>
      <c r="E14" s="1172"/>
      <c r="F14" s="1172"/>
      <c r="G14" s="1172"/>
      <c r="H14" s="1172"/>
      <c r="I14" s="1172"/>
      <c r="J14" s="1172"/>
      <c r="K14" s="1172"/>
      <c r="L14" s="1172"/>
      <c r="M14" s="117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75" t="s">
        <v>74</v>
      </c>
      <c r="B15" s="1175"/>
      <c r="C15" s="1175"/>
      <c r="D15" s="1175"/>
      <c r="E15" s="1175"/>
      <c r="F15" s="1175"/>
      <c r="G15" s="1175"/>
      <c r="H15" s="1175"/>
      <c r="I15" s="1175"/>
      <c r="J15" s="1175"/>
      <c r="K15" s="1175"/>
      <c r="L15" s="1175"/>
      <c r="M15" s="1175"/>
      <c r="N15" s="77"/>
      <c r="O15"/>
      <c r="P15" s="1176" t="s">
        <v>60</v>
      </c>
      <c r="Q15" s="1176"/>
      <c r="R15" s="1176"/>
      <c r="S15" s="1176"/>
      <c r="T15" s="11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7"/>
      <c r="Q16" s="1177"/>
      <c r="R16" s="1177"/>
      <c r="S16" s="1177"/>
      <c r="T16" s="11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8" t="s">
        <v>58</v>
      </c>
      <c r="B17" s="1148" t="s">
        <v>48</v>
      </c>
      <c r="C17" s="1180" t="s">
        <v>47</v>
      </c>
      <c r="D17" s="1182" t="s">
        <v>49</v>
      </c>
      <c r="E17" s="1183"/>
      <c r="F17" s="1148" t="s">
        <v>21</v>
      </c>
      <c r="G17" s="1148" t="s">
        <v>24</v>
      </c>
      <c r="H17" s="1148" t="s">
        <v>22</v>
      </c>
      <c r="I17" s="1148" t="s">
        <v>23</v>
      </c>
      <c r="J17" s="1148" t="s">
        <v>16</v>
      </c>
      <c r="K17" s="1148" t="s">
        <v>62</v>
      </c>
      <c r="L17" s="1148" t="s">
        <v>64</v>
      </c>
      <c r="M17" s="1148" t="s">
        <v>2</v>
      </c>
      <c r="N17" s="1148" t="s">
        <v>63</v>
      </c>
      <c r="O17" s="1148" t="s">
        <v>25</v>
      </c>
      <c r="P17" s="1182" t="s">
        <v>17</v>
      </c>
      <c r="Q17" s="1186"/>
      <c r="R17" s="1186"/>
      <c r="S17" s="1186"/>
      <c r="T17" s="1183"/>
      <c r="U17" s="1178" t="s">
        <v>55</v>
      </c>
      <c r="V17" s="1179"/>
      <c r="W17" s="1148" t="s">
        <v>6</v>
      </c>
      <c r="X17" s="1148" t="s">
        <v>41</v>
      </c>
      <c r="Y17" s="1150" t="s">
        <v>53</v>
      </c>
      <c r="Z17" s="1152" t="s">
        <v>18</v>
      </c>
      <c r="AA17" s="1154" t="s">
        <v>59</v>
      </c>
      <c r="AB17" s="1154" t="s">
        <v>19</v>
      </c>
      <c r="AC17" s="1154" t="s">
        <v>65</v>
      </c>
      <c r="AD17" s="1156" t="s">
        <v>56</v>
      </c>
      <c r="AE17" s="1157"/>
      <c r="AF17" s="1158"/>
      <c r="AG17" s="82"/>
      <c r="BD17" s="81" t="s">
        <v>61</v>
      </c>
    </row>
    <row r="18" spans="1:68" ht="14.25" customHeight="1" x14ac:dyDescent="0.2">
      <c r="A18" s="1149"/>
      <c r="B18" s="1149"/>
      <c r="C18" s="1181"/>
      <c r="D18" s="1184"/>
      <c r="E18" s="1185"/>
      <c r="F18" s="1149"/>
      <c r="G18" s="1149"/>
      <c r="H18" s="1149"/>
      <c r="I18" s="1149"/>
      <c r="J18" s="1149"/>
      <c r="K18" s="1149"/>
      <c r="L18" s="1149"/>
      <c r="M18" s="1149"/>
      <c r="N18" s="1149"/>
      <c r="O18" s="1149"/>
      <c r="P18" s="1184"/>
      <c r="Q18" s="1187"/>
      <c r="R18" s="1187"/>
      <c r="S18" s="1187"/>
      <c r="T18" s="1185"/>
      <c r="U18" s="83" t="s">
        <v>44</v>
      </c>
      <c r="V18" s="83" t="s">
        <v>43</v>
      </c>
      <c r="W18" s="1149"/>
      <c r="X18" s="1149"/>
      <c r="Y18" s="1151"/>
      <c r="Z18" s="1153"/>
      <c r="AA18" s="1155"/>
      <c r="AB18" s="1155"/>
      <c r="AC18" s="1155"/>
      <c r="AD18" s="1159"/>
      <c r="AE18" s="1160"/>
      <c r="AF18" s="1161"/>
      <c r="AG18" s="82"/>
      <c r="BD18" s="81"/>
    </row>
    <row r="19" spans="1:68" ht="27.75" customHeight="1" x14ac:dyDescent="0.2">
      <c r="A19" s="834" t="s">
        <v>77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4"/>
      <c r="AB19" s="54"/>
      <c r="AC19" s="54"/>
    </row>
    <row r="20" spans="1:68" ht="16.5" customHeight="1" x14ac:dyDescent="0.25">
      <c r="A20" s="800" t="s">
        <v>77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5"/>
      <c r="AB20" s="65"/>
      <c r="AC20" s="79"/>
    </row>
    <row r="21" spans="1:68" ht="14.25" customHeight="1" x14ac:dyDescent="0.25">
      <c r="A21" s="790" t="s">
        <v>78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1">
        <v>4680115885004</v>
      </c>
      <c r="E22" s="79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0" t="s">
        <v>84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91">
        <v>4680115885912</v>
      </c>
      <c r="E26" s="79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3"/>
      <c r="R26" s="793"/>
      <c r="S26" s="793"/>
      <c r="T26" s="79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791">
        <v>4607091383881</v>
      </c>
      <c r="E27" s="79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3"/>
      <c r="R27" s="793"/>
      <c r="S27" s="793"/>
      <c r="T27" s="79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1">
        <v>4607091388237</v>
      </c>
      <c r="E28" s="79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1">
        <v>4680115886230</v>
      </c>
      <c r="E29" s="79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1142" t="s">
        <v>97</v>
      </c>
      <c r="Q29" s="793"/>
      <c r="R29" s="793"/>
      <c r="S29" s="793"/>
      <c r="T29" s="79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91">
        <v>4680115886278</v>
      </c>
      <c r="E30" s="791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1143" t="s">
        <v>101</v>
      </c>
      <c r="Q30" s="793"/>
      <c r="R30" s="793"/>
      <c r="S30" s="793"/>
      <c r="T30" s="79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791">
        <v>4680115881990</v>
      </c>
      <c r="E31" s="791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93"/>
      <c r="R31" s="793"/>
      <c r="S31" s="793"/>
      <c r="T31" s="79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791">
        <v>4680115886247</v>
      </c>
      <c r="E32" s="791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45" t="s">
        <v>108</v>
      </c>
      <c r="Q32" s="793"/>
      <c r="R32" s="793"/>
      <c r="S32" s="793"/>
      <c r="T32" s="79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791">
        <v>4680115885905</v>
      </c>
      <c r="E33" s="79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4301051593</v>
      </c>
      <c r="D34" s="791">
        <v>4607091383911</v>
      </c>
      <c r="E34" s="791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93"/>
      <c r="R34" s="793"/>
      <c r="S34" s="793"/>
      <c r="T34" s="79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791">
        <v>4607091388244</v>
      </c>
      <c r="E35" s="791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93"/>
      <c r="R35" s="793"/>
      <c r="S35" s="793"/>
      <c r="T35" s="79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788"/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9"/>
      <c r="P37" s="785" t="s">
        <v>40</v>
      </c>
      <c r="Q37" s="786"/>
      <c r="R37" s="786"/>
      <c r="S37" s="786"/>
      <c r="T37" s="786"/>
      <c r="U37" s="786"/>
      <c r="V37" s="787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790" t="s">
        <v>118</v>
      </c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0"/>
      <c r="P38" s="790"/>
      <c r="Q38" s="790"/>
      <c r="R38" s="790"/>
      <c r="S38" s="790"/>
      <c r="T38" s="790"/>
      <c r="U38" s="790"/>
      <c r="V38" s="790"/>
      <c r="W38" s="790"/>
      <c r="X38" s="790"/>
      <c r="Y38" s="790"/>
      <c r="Z38" s="790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791">
        <v>4607091388503</v>
      </c>
      <c r="E39" s="791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88</v>
      </c>
      <c r="L39" s="37" t="s">
        <v>45</v>
      </c>
      <c r="M39" s="38" t="s">
        <v>123</v>
      </c>
      <c r="N39" s="38"/>
      <c r="O39" s="37">
        <v>120</v>
      </c>
      <c r="P39" s="11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93"/>
      <c r="R39" s="793"/>
      <c r="S39" s="793"/>
      <c r="T39" s="79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788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9"/>
      <c r="P41" s="785" t="s">
        <v>40</v>
      </c>
      <c r="Q41" s="786"/>
      <c r="R41" s="786"/>
      <c r="S41" s="786"/>
      <c r="T41" s="786"/>
      <c r="U41" s="786"/>
      <c r="V41" s="787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790" t="s">
        <v>124</v>
      </c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791">
        <v>4607091389111</v>
      </c>
      <c r="E43" s="791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88</v>
      </c>
      <c r="L43" s="37" t="s">
        <v>45</v>
      </c>
      <c r="M43" s="38" t="s">
        <v>123</v>
      </c>
      <c r="N43" s="38"/>
      <c r="O43" s="37">
        <v>120</v>
      </c>
      <c r="P43" s="11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93"/>
      <c r="R43" s="793"/>
      <c r="S43" s="793"/>
      <c r="T43" s="79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88"/>
      <c r="B45" s="788"/>
      <c r="C45" s="788"/>
      <c r="D45" s="788"/>
      <c r="E45" s="788"/>
      <c r="F45" s="788"/>
      <c r="G45" s="788"/>
      <c r="H45" s="788"/>
      <c r="I45" s="788"/>
      <c r="J45" s="788"/>
      <c r="K45" s="788"/>
      <c r="L45" s="788"/>
      <c r="M45" s="788"/>
      <c r="N45" s="788"/>
      <c r="O45" s="789"/>
      <c r="P45" s="785" t="s">
        <v>40</v>
      </c>
      <c r="Q45" s="786"/>
      <c r="R45" s="786"/>
      <c r="S45" s="786"/>
      <c r="T45" s="786"/>
      <c r="U45" s="786"/>
      <c r="V45" s="787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34" t="s">
        <v>127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54"/>
      <c r="AB46" s="54"/>
      <c r="AC46" s="54"/>
    </row>
    <row r="47" spans="1:68" ht="16.5" customHeight="1" x14ac:dyDescent="0.25">
      <c r="A47" s="800" t="s">
        <v>128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65"/>
      <c r="AB47" s="65"/>
      <c r="AC47" s="79"/>
    </row>
    <row r="48" spans="1:68" ht="14.25" customHeight="1" x14ac:dyDescent="0.25">
      <c r="A48" s="790" t="s">
        <v>129</v>
      </c>
      <c r="B48" s="790"/>
      <c r="C48" s="790"/>
      <c r="D48" s="790"/>
      <c r="E48" s="790"/>
      <c r="F48" s="790"/>
      <c r="G48" s="790"/>
      <c r="H48" s="790"/>
      <c r="I48" s="790"/>
      <c r="J48" s="790"/>
      <c r="K48" s="790"/>
      <c r="L48" s="790"/>
      <c r="M48" s="790"/>
      <c r="N48" s="790"/>
      <c r="O48" s="790"/>
      <c r="P48" s="790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4301011540</v>
      </c>
      <c r="D49" s="791">
        <v>4607091385670</v>
      </c>
      <c r="E49" s="79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133</v>
      </c>
      <c r="L49" s="37" t="s">
        <v>45</v>
      </c>
      <c r="M49" s="38" t="s">
        <v>91</v>
      </c>
      <c r="N49" s="38"/>
      <c r="O49" s="37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3"/>
      <c r="R49" s="793"/>
      <c r="S49" s="793"/>
      <c r="T49" s="79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134</v>
      </c>
      <c r="C50" s="36">
        <v>4301011380</v>
      </c>
      <c r="D50" s="791">
        <v>4607091385670</v>
      </c>
      <c r="E50" s="791"/>
      <c r="F50" s="62">
        <v>1.35</v>
      </c>
      <c r="G50" s="37">
        <v>8</v>
      </c>
      <c r="H50" s="62">
        <v>10.8</v>
      </c>
      <c r="I50" s="62">
        <v>11.28</v>
      </c>
      <c r="J50" s="37">
        <v>56</v>
      </c>
      <c r="K50" s="37" t="s">
        <v>133</v>
      </c>
      <c r="L50" s="37" t="s">
        <v>45</v>
      </c>
      <c r="M50" s="38" t="s">
        <v>136</v>
      </c>
      <c r="N50" s="38"/>
      <c r="O50" s="37">
        <v>50</v>
      </c>
      <c r="P50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93"/>
      <c r="R50" s="793"/>
      <c r="S50" s="793"/>
      <c r="T50" s="79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791">
        <v>4680115883956</v>
      </c>
      <c r="E51" s="791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133</v>
      </c>
      <c r="L51" s="37" t="s">
        <v>45</v>
      </c>
      <c r="M51" s="38" t="s">
        <v>136</v>
      </c>
      <c r="N51" s="38"/>
      <c r="O51" s="37">
        <v>50</v>
      </c>
      <c r="P51" s="11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93"/>
      <c r="R51" s="793"/>
      <c r="S51" s="793"/>
      <c r="T51" s="79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91">
        <v>4680115882539</v>
      </c>
      <c r="E52" s="79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 t="s">
        <v>45</v>
      </c>
      <c r="M52" s="38" t="s">
        <v>91</v>
      </c>
      <c r="N52" s="38"/>
      <c r="O52" s="37">
        <v>50</v>
      </c>
      <c r="P52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3"/>
      <c r="R52" s="793"/>
      <c r="S52" s="793"/>
      <c r="T52" s="79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135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4301011382</v>
      </c>
      <c r="D53" s="791">
        <v>4607091385687</v>
      </c>
      <c r="E53" s="79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88</v>
      </c>
      <c r="L53" s="37" t="s">
        <v>144</v>
      </c>
      <c r="M53" s="38" t="s">
        <v>91</v>
      </c>
      <c r="N53" s="38"/>
      <c r="O53" s="37">
        <v>50</v>
      </c>
      <c r="P53" s="11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93"/>
      <c r="R53" s="793"/>
      <c r="S53" s="793"/>
      <c r="T53" s="79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135</v>
      </c>
      <c r="AG53" s="78"/>
      <c r="AJ53" s="84" t="s">
        <v>145</v>
      </c>
      <c r="AK53" s="84">
        <v>48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791">
        <v>4680115883949</v>
      </c>
      <c r="E54" s="791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88</v>
      </c>
      <c r="L54" s="37" t="s">
        <v>45</v>
      </c>
      <c r="M54" s="38" t="s">
        <v>136</v>
      </c>
      <c r="N54" s="38"/>
      <c r="O54" s="37">
        <v>50</v>
      </c>
      <c r="P54" s="113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93"/>
      <c r="R54" s="793"/>
      <c r="S54" s="793"/>
      <c r="T54" s="79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88"/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9"/>
      <c r="P56" s="785" t="s">
        <v>40</v>
      </c>
      <c r="Q56" s="786"/>
      <c r="R56" s="786"/>
      <c r="S56" s="786"/>
      <c r="T56" s="786"/>
      <c r="U56" s="786"/>
      <c r="V56" s="787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90" t="s">
        <v>84</v>
      </c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0"/>
      <c r="P57" s="790"/>
      <c r="Q57" s="790"/>
      <c r="R57" s="790"/>
      <c r="S57" s="790"/>
      <c r="T57" s="790"/>
      <c r="U57" s="790"/>
      <c r="V57" s="790"/>
      <c r="W57" s="790"/>
      <c r="X57" s="790"/>
      <c r="Y57" s="790"/>
      <c r="Z57" s="790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791">
        <v>4680115885233</v>
      </c>
      <c r="E58" s="791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91</v>
      </c>
      <c r="N58" s="38"/>
      <c r="O58" s="37">
        <v>40</v>
      </c>
      <c r="P58" s="11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93"/>
      <c r="R58" s="793"/>
      <c r="S58" s="793"/>
      <c r="T58" s="79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791">
        <v>4680115884915</v>
      </c>
      <c r="E59" s="791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88</v>
      </c>
      <c r="L59" s="37" t="s">
        <v>45</v>
      </c>
      <c r="M59" s="38" t="s">
        <v>91</v>
      </c>
      <c r="N59" s="38"/>
      <c r="O59" s="37">
        <v>40</v>
      </c>
      <c r="P59" s="112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93"/>
      <c r="R59" s="793"/>
      <c r="S59" s="793"/>
      <c r="T59" s="79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788"/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9"/>
      <c r="P61" s="785" t="s">
        <v>40</v>
      </c>
      <c r="Q61" s="786"/>
      <c r="R61" s="786"/>
      <c r="S61" s="786"/>
      <c r="T61" s="786"/>
      <c r="U61" s="786"/>
      <c r="V61" s="787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800" t="s">
        <v>154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65"/>
      <c r="AB62" s="65"/>
      <c r="AC62" s="79"/>
    </row>
    <row r="63" spans="1:68" ht="14.25" customHeight="1" x14ac:dyDescent="0.25">
      <c r="A63" s="790" t="s">
        <v>129</v>
      </c>
      <c r="B63" s="790"/>
      <c r="C63" s="790"/>
      <c r="D63" s="790"/>
      <c r="E63" s="790"/>
      <c r="F63" s="790"/>
      <c r="G63" s="790"/>
      <c r="H63" s="790"/>
      <c r="I63" s="790"/>
      <c r="J63" s="790"/>
      <c r="K63" s="790"/>
      <c r="L63" s="790"/>
      <c r="M63" s="790"/>
      <c r="N63" s="790"/>
      <c r="O63" s="790"/>
      <c r="P63" s="790"/>
      <c r="Q63" s="790"/>
      <c r="R63" s="790"/>
      <c r="S63" s="790"/>
      <c r="T63" s="790"/>
      <c r="U63" s="790"/>
      <c r="V63" s="790"/>
      <c r="W63" s="790"/>
      <c r="X63" s="790"/>
      <c r="Y63" s="790"/>
      <c r="Z63" s="790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791">
        <v>4680115885882</v>
      </c>
      <c r="E64" s="791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133</v>
      </c>
      <c r="L64" s="37" t="s">
        <v>45</v>
      </c>
      <c r="M64" s="38" t="s">
        <v>91</v>
      </c>
      <c r="N64" s="38"/>
      <c r="O64" s="37">
        <v>50</v>
      </c>
      <c r="P64" s="112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93"/>
      <c r="R64" s="793"/>
      <c r="S64" s="793"/>
      <c r="T64" s="79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791">
        <v>4680115881426</v>
      </c>
      <c r="E65" s="79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133</v>
      </c>
      <c r="L65" s="37" t="s">
        <v>161</v>
      </c>
      <c r="M65" s="38" t="s">
        <v>136</v>
      </c>
      <c r="N65" s="38"/>
      <c r="O65" s="37">
        <v>50</v>
      </c>
      <c r="P65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162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163</v>
      </c>
      <c r="C66" s="36">
        <v>4301011948</v>
      </c>
      <c r="D66" s="791">
        <v>4680115881426</v>
      </c>
      <c r="E66" s="791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133</v>
      </c>
      <c r="L66" s="37" t="s">
        <v>45</v>
      </c>
      <c r="M66" s="38" t="s">
        <v>165</v>
      </c>
      <c r="N66" s="38"/>
      <c r="O66" s="37">
        <v>55</v>
      </c>
      <c r="P66" s="112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93"/>
      <c r="R66" s="793"/>
      <c r="S66" s="793"/>
      <c r="T66" s="79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4301011386</v>
      </c>
      <c r="D67" s="791">
        <v>4680115880283</v>
      </c>
      <c r="E67" s="791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88</v>
      </c>
      <c r="L67" s="37" t="s">
        <v>45</v>
      </c>
      <c r="M67" s="38" t="s">
        <v>136</v>
      </c>
      <c r="N67" s="38"/>
      <c r="O67" s="37">
        <v>45</v>
      </c>
      <c r="P67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93"/>
      <c r="R67" s="793"/>
      <c r="S67" s="793"/>
      <c r="T67" s="79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4301011432</v>
      </c>
      <c r="D68" s="791">
        <v>4680115882720</v>
      </c>
      <c r="E68" s="791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88</v>
      </c>
      <c r="L68" s="37" t="s">
        <v>45</v>
      </c>
      <c r="M68" s="38" t="s">
        <v>136</v>
      </c>
      <c r="N68" s="38"/>
      <c r="O68" s="37">
        <v>90</v>
      </c>
      <c r="P68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93"/>
      <c r="R68" s="793"/>
      <c r="S68" s="793"/>
      <c r="T68" s="79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172</v>
      </c>
      <c r="B69" s="63" t="s">
        <v>173</v>
      </c>
      <c r="C69" s="36">
        <v>4301011458</v>
      </c>
      <c r="D69" s="791">
        <v>4680115881525</v>
      </c>
      <c r="E69" s="791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88</v>
      </c>
      <c r="L69" s="37" t="s">
        <v>45</v>
      </c>
      <c r="M69" s="38" t="s">
        <v>136</v>
      </c>
      <c r="N69" s="38"/>
      <c r="O69" s="37">
        <v>50</v>
      </c>
      <c r="P69" s="1118" t="s">
        <v>174</v>
      </c>
      <c r="Q69" s="793"/>
      <c r="R69" s="793"/>
      <c r="S69" s="793"/>
      <c r="T69" s="79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791">
        <v>4680115885899</v>
      </c>
      <c r="E70" s="791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88</v>
      </c>
      <c r="L70" s="37" t="s">
        <v>45</v>
      </c>
      <c r="M70" s="38" t="s">
        <v>179</v>
      </c>
      <c r="N70" s="38"/>
      <c r="O70" s="37">
        <v>50</v>
      </c>
      <c r="P70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3"/>
      <c r="R70" s="793"/>
      <c r="S70" s="793"/>
      <c r="T70" s="79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4301011192</v>
      </c>
      <c r="D71" s="791">
        <v>4607091382952</v>
      </c>
      <c r="E71" s="791"/>
      <c r="F71" s="62">
        <v>0.5</v>
      </c>
      <c r="G71" s="37">
        <v>6</v>
      </c>
      <c r="H71" s="62">
        <v>3</v>
      </c>
      <c r="I71" s="62">
        <v>3.2</v>
      </c>
      <c r="J71" s="37">
        <v>156</v>
      </c>
      <c r="K71" s="37" t="s">
        <v>88</v>
      </c>
      <c r="L71" s="37" t="s">
        <v>45</v>
      </c>
      <c r="M71" s="38" t="s">
        <v>136</v>
      </c>
      <c r="N71" s="38"/>
      <c r="O71" s="37">
        <v>50</v>
      </c>
      <c r="P71" s="112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93"/>
      <c r="R71" s="793"/>
      <c r="S71" s="793"/>
      <c r="T71" s="79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183</v>
      </c>
      <c r="B72" s="63" t="s">
        <v>184</v>
      </c>
      <c r="C72" s="36">
        <v>4301011802</v>
      </c>
      <c r="D72" s="791">
        <v>4680115881419</v>
      </c>
      <c r="E72" s="79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161</v>
      </c>
      <c r="M72" s="38" t="s">
        <v>82</v>
      </c>
      <c r="N72" s="38"/>
      <c r="O72" s="37">
        <v>50</v>
      </c>
      <c r="P72" s="11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93"/>
      <c r="R72" s="793"/>
      <c r="S72" s="793"/>
      <c r="T72" s="79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185</v>
      </c>
      <c r="AG72" s="78"/>
      <c r="AJ72" s="84" t="s">
        <v>162</v>
      </c>
      <c r="AK72" s="84">
        <v>594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85" t="s">
        <v>40</v>
      </c>
      <c r="Q73" s="786"/>
      <c r="R73" s="786"/>
      <c r="S73" s="786"/>
      <c r="T73" s="786"/>
      <c r="U73" s="786"/>
      <c r="V73" s="787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88"/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9"/>
      <c r="P74" s="785" t="s">
        <v>40</v>
      </c>
      <c r="Q74" s="786"/>
      <c r="R74" s="786"/>
      <c r="S74" s="786"/>
      <c r="T74" s="786"/>
      <c r="U74" s="786"/>
      <c r="V74" s="787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790" t="s">
        <v>186</v>
      </c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0"/>
      <c r="P75" s="790"/>
      <c r="Q75" s="790"/>
      <c r="R75" s="790"/>
      <c r="S75" s="790"/>
      <c r="T75" s="790"/>
      <c r="U75" s="790"/>
      <c r="V75" s="790"/>
      <c r="W75" s="790"/>
      <c r="X75" s="790"/>
      <c r="Y75" s="790"/>
      <c r="Z75" s="790"/>
      <c r="AA75" s="66"/>
      <c r="AB75" s="66"/>
      <c r="AC75" s="80"/>
    </row>
    <row r="76" spans="1:68" ht="27" customHeight="1" x14ac:dyDescent="0.25">
      <c r="A76" s="63" t="s">
        <v>187</v>
      </c>
      <c r="B76" s="63" t="s">
        <v>188</v>
      </c>
      <c r="C76" s="36">
        <v>4301020298</v>
      </c>
      <c r="D76" s="791">
        <v>4680115881440</v>
      </c>
      <c r="E76" s="791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133</v>
      </c>
      <c r="L76" s="37" t="s">
        <v>45</v>
      </c>
      <c r="M76" s="38" t="s">
        <v>136</v>
      </c>
      <c r="N76" s="38"/>
      <c r="O76" s="37">
        <v>50</v>
      </c>
      <c r="P76" s="11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93"/>
      <c r="R76" s="793"/>
      <c r="S76" s="793"/>
      <c r="T76" s="79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190</v>
      </c>
      <c r="B77" s="63" t="s">
        <v>191</v>
      </c>
      <c r="C77" s="36">
        <v>4301020228</v>
      </c>
      <c r="D77" s="791">
        <v>4680115882751</v>
      </c>
      <c r="E77" s="791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88</v>
      </c>
      <c r="L77" s="37" t="s">
        <v>45</v>
      </c>
      <c r="M77" s="38" t="s">
        <v>136</v>
      </c>
      <c r="N77" s="38"/>
      <c r="O77" s="37">
        <v>90</v>
      </c>
      <c r="P77" s="1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93"/>
      <c r="R77" s="793"/>
      <c r="S77" s="793"/>
      <c r="T77" s="79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193</v>
      </c>
      <c r="B78" s="63" t="s">
        <v>194</v>
      </c>
      <c r="C78" s="36">
        <v>4301020358</v>
      </c>
      <c r="D78" s="791">
        <v>4680115885950</v>
      </c>
      <c r="E78" s="791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88</v>
      </c>
      <c r="L78" s="37" t="s">
        <v>45</v>
      </c>
      <c r="M78" s="38" t="s">
        <v>91</v>
      </c>
      <c r="N78" s="38"/>
      <c r="O78" s="37">
        <v>50</v>
      </c>
      <c r="P78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93"/>
      <c r="R78" s="793"/>
      <c r="S78" s="793"/>
      <c r="T78" s="79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189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4301020296</v>
      </c>
      <c r="D79" s="791">
        <v>4680115881433</v>
      </c>
      <c r="E79" s="791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197</v>
      </c>
      <c r="L79" s="37" t="s">
        <v>161</v>
      </c>
      <c r="M79" s="38" t="s">
        <v>136</v>
      </c>
      <c r="N79" s="38"/>
      <c r="O79" s="37">
        <v>50</v>
      </c>
      <c r="P79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93"/>
      <c r="R79" s="793"/>
      <c r="S79" s="793"/>
      <c r="T79" s="79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189</v>
      </c>
      <c r="AG79" s="78"/>
      <c r="AJ79" s="84" t="s">
        <v>162</v>
      </c>
      <c r="AK79" s="84">
        <v>491.4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85" t="s">
        <v>40</v>
      </c>
      <c r="Q80" s="786"/>
      <c r="R80" s="786"/>
      <c r="S80" s="786"/>
      <c r="T80" s="786"/>
      <c r="U80" s="786"/>
      <c r="V80" s="787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788"/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9"/>
      <c r="P81" s="785" t="s">
        <v>40</v>
      </c>
      <c r="Q81" s="786"/>
      <c r="R81" s="786"/>
      <c r="S81" s="786"/>
      <c r="T81" s="786"/>
      <c r="U81" s="786"/>
      <c r="V81" s="787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790" t="s">
        <v>78</v>
      </c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0"/>
      <c r="P82" s="790"/>
      <c r="Q82" s="790"/>
      <c r="R82" s="790"/>
      <c r="S82" s="790"/>
      <c r="T82" s="790"/>
      <c r="U82" s="790"/>
      <c r="V82" s="790"/>
      <c r="W82" s="790"/>
      <c r="X82" s="790"/>
      <c r="Y82" s="790"/>
      <c r="Z82" s="790"/>
      <c r="AA82" s="66"/>
      <c r="AB82" s="66"/>
      <c r="AC82" s="80"/>
    </row>
    <row r="83" spans="1:68" ht="16.5" customHeight="1" x14ac:dyDescent="0.25">
      <c r="A83" s="63" t="s">
        <v>198</v>
      </c>
      <c r="B83" s="63" t="s">
        <v>199</v>
      </c>
      <c r="C83" s="36">
        <v>4301031242</v>
      </c>
      <c r="D83" s="791">
        <v>4680115885066</v>
      </c>
      <c r="E83" s="79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82</v>
      </c>
      <c r="N83" s="38"/>
      <c r="O83" s="37">
        <v>40</v>
      </c>
      <c r="P83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93"/>
      <c r="R83" s="793"/>
      <c r="S83" s="793"/>
      <c r="T83" s="79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4301031240</v>
      </c>
      <c r="D84" s="791">
        <v>4680115885042</v>
      </c>
      <c r="E84" s="79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82</v>
      </c>
      <c r="N84" s="38"/>
      <c r="O84" s="37">
        <v>40</v>
      </c>
      <c r="P84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93"/>
      <c r="R84" s="793"/>
      <c r="S84" s="793"/>
      <c r="T84" s="79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204</v>
      </c>
      <c r="B85" s="63" t="s">
        <v>205</v>
      </c>
      <c r="C85" s="36">
        <v>4301031315</v>
      </c>
      <c r="D85" s="791">
        <v>4680115885080</v>
      </c>
      <c r="E85" s="79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93"/>
      <c r="R85" s="793"/>
      <c r="S85" s="793"/>
      <c r="T85" s="79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4301031243</v>
      </c>
      <c r="D86" s="791">
        <v>4680115885073</v>
      </c>
      <c r="E86" s="79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93"/>
      <c r="R86" s="793"/>
      <c r="S86" s="793"/>
      <c r="T86" s="79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4301031241</v>
      </c>
      <c r="D87" s="791">
        <v>4680115885059</v>
      </c>
      <c r="E87" s="79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93"/>
      <c r="R87" s="793"/>
      <c r="S87" s="793"/>
      <c r="T87" s="79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211</v>
      </c>
      <c r="B88" s="63" t="s">
        <v>212</v>
      </c>
      <c r="C88" s="36">
        <v>4301031316</v>
      </c>
      <c r="D88" s="791">
        <v>4680115885097</v>
      </c>
      <c r="E88" s="79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93"/>
      <c r="R88" s="793"/>
      <c r="S88" s="793"/>
      <c r="T88" s="79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85" t="s">
        <v>40</v>
      </c>
      <c r="Q89" s="786"/>
      <c r="R89" s="786"/>
      <c r="S89" s="786"/>
      <c r="T89" s="786"/>
      <c r="U89" s="786"/>
      <c r="V89" s="787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88"/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9"/>
      <c r="P90" s="785" t="s">
        <v>40</v>
      </c>
      <c r="Q90" s="786"/>
      <c r="R90" s="786"/>
      <c r="S90" s="786"/>
      <c r="T90" s="786"/>
      <c r="U90" s="786"/>
      <c r="V90" s="787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790" t="s">
        <v>84</v>
      </c>
      <c r="B91" s="790"/>
      <c r="C91" s="790"/>
      <c r="D91" s="790"/>
      <c r="E91" s="790"/>
      <c r="F91" s="790"/>
      <c r="G91" s="790"/>
      <c r="H91" s="790"/>
      <c r="I91" s="790"/>
      <c r="J91" s="790"/>
      <c r="K91" s="790"/>
      <c r="L91" s="790"/>
      <c r="M91" s="790"/>
      <c r="N91" s="790"/>
      <c r="O91" s="790"/>
      <c r="P91" s="790"/>
      <c r="Q91" s="790"/>
      <c r="R91" s="790"/>
      <c r="S91" s="790"/>
      <c r="T91" s="790"/>
      <c r="U91" s="790"/>
      <c r="V91" s="790"/>
      <c r="W91" s="790"/>
      <c r="X91" s="790"/>
      <c r="Y91" s="790"/>
      <c r="Z91" s="790"/>
      <c r="AA91" s="66"/>
      <c r="AB91" s="66"/>
      <c r="AC91" s="80"/>
    </row>
    <row r="92" spans="1:68" ht="27" customHeight="1" x14ac:dyDescent="0.25">
      <c r="A92" s="63" t="s">
        <v>213</v>
      </c>
      <c r="B92" s="63" t="s">
        <v>214</v>
      </c>
      <c r="C92" s="36">
        <v>4301051823</v>
      </c>
      <c r="D92" s="791">
        <v>4680115881891</v>
      </c>
      <c r="E92" s="791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133</v>
      </c>
      <c r="L92" s="37" t="s">
        <v>45</v>
      </c>
      <c r="M92" s="38" t="s">
        <v>82</v>
      </c>
      <c r="N92" s="38"/>
      <c r="O92" s="37">
        <v>40</v>
      </c>
      <c r="P92" s="11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93"/>
      <c r="R92" s="793"/>
      <c r="S92" s="793"/>
      <c r="T92" s="79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4301051846</v>
      </c>
      <c r="D93" s="791">
        <v>4680115885769</v>
      </c>
      <c r="E93" s="791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133</v>
      </c>
      <c r="L93" s="37" t="s">
        <v>45</v>
      </c>
      <c r="M93" s="38" t="s">
        <v>91</v>
      </c>
      <c r="N93" s="38"/>
      <c r="O93" s="37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93"/>
      <c r="R93" s="793"/>
      <c r="S93" s="793"/>
      <c r="T93" s="79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4301051822</v>
      </c>
      <c r="D94" s="791">
        <v>4680115884410</v>
      </c>
      <c r="E94" s="791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133</v>
      </c>
      <c r="L94" s="37" t="s">
        <v>45</v>
      </c>
      <c r="M94" s="38" t="s">
        <v>82</v>
      </c>
      <c r="N94" s="38"/>
      <c r="O94" s="37">
        <v>40</v>
      </c>
      <c r="P94" s="11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93"/>
      <c r="R94" s="793"/>
      <c r="S94" s="793"/>
      <c r="T94" s="79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4301051844</v>
      </c>
      <c r="D95" s="791">
        <v>4680115885929</v>
      </c>
      <c r="E95" s="791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197</v>
      </c>
      <c r="L95" s="37" t="s">
        <v>45</v>
      </c>
      <c r="M95" s="38" t="s">
        <v>91</v>
      </c>
      <c r="N95" s="38"/>
      <c r="O95" s="37">
        <v>45</v>
      </c>
      <c r="P95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4301051827</v>
      </c>
      <c r="D96" s="791">
        <v>4680115884403</v>
      </c>
      <c r="E96" s="791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88</v>
      </c>
      <c r="L96" s="37" t="s">
        <v>45</v>
      </c>
      <c r="M96" s="38" t="s">
        <v>82</v>
      </c>
      <c r="N96" s="38"/>
      <c r="O96" s="37">
        <v>40</v>
      </c>
      <c r="P96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221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226</v>
      </c>
      <c r="B97" s="63" t="s">
        <v>227</v>
      </c>
      <c r="C97" s="36">
        <v>4301051837</v>
      </c>
      <c r="D97" s="791">
        <v>4680115884311</v>
      </c>
      <c r="E97" s="791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197</v>
      </c>
      <c r="L97" s="37" t="s">
        <v>45</v>
      </c>
      <c r="M97" s="38" t="s">
        <v>91</v>
      </c>
      <c r="N97" s="38"/>
      <c r="O97" s="37">
        <v>40</v>
      </c>
      <c r="P97" s="11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93"/>
      <c r="R97" s="793"/>
      <c r="S97" s="793"/>
      <c r="T97" s="79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215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85" t="s">
        <v>40</v>
      </c>
      <c r="Q98" s="786"/>
      <c r="R98" s="786"/>
      <c r="S98" s="786"/>
      <c r="T98" s="786"/>
      <c r="U98" s="786"/>
      <c r="V98" s="787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788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5" t="s">
        <v>40</v>
      </c>
      <c r="Q99" s="786"/>
      <c r="R99" s="786"/>
      <c r="S99" s="786"/>
      <c r="T99" s="786"/>
      <c r="U99" s="786"/>
      <c r="V99" s="787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790" t="s">
        <v>228</v>
      </c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0"/>
      <c r="P100" s="790"/>
      <c r="Q100" s="790"/>
      <c r="R100" s="790"/>
      <c r="S100" s="790"/>
      <c r="T100" s="790"/>
      <c r="U100" s="790"/>
      <c r="V100" s="790"/>
      <c r="W100" s="790"/>
      <c r="X100" s="790"/>
      <c r="Y100" s="790"/>
      <c r="Z100" s="790"/>
      <c r="AA100" s="66"/>
      <c r="AB100" s="66"/>
      <c r="AC100" s="80"/>
    </row>
    <row r="101" spans="1:68" ht="37.5" customHeight="1" x14ac:dyDescent="0.25">
      <c r="A101" s="63" t="s">
        <v>229</v>
      </c>
      <c r="B101" s="63" t="s">
        <v>230</v>
      </c>
      <c r="C101" s="36">
        <v>4301060366</v>
      </c>
      <c r="D101" s="791">
        <v>4680115881532</v>
      </c>
      <c r="E101" s="79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133</v>
      </c>
      <c r="L101" s="37" t="s">
        <v>45</v>
      </c>
      <c r="M101" s="38" t="s">
        <v>82</v>
      </c>
      <c r="N101" s="38"/>
      <c r="O101" s="37">
        <v>30</v>
      </c>
      <c r="P101" s="10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93"/>
      <c r="R101" s="793"/>
      <c r="S101" s="793"/>
      <c r="T101" s="79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229</v>
      </c>
      <c r="B102" s="63" t="s">
        <v>232</v>
      </c>
      <c r="C102" s="36">
        <v>4301060371</v>
      </c>
      <c r="D102" s="791">
        <v>4680115881532</v>
      </c>
      <c r="E102" s="791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133</v>
      </c>
      <c r="L102" s="37" t="s">
        <v>45</v>
      </c>
      <c r="M102" s="38" t="s">
        <v>82</v>
      </c>
      <c r="N102" s="38"/>
      <c r="O102" s="37">
        <v>30</v>
      </c>
      <c r="P102" s="110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93"/>
      <c r="R102" s="793"/>
      <c r="S102" s="793"/>
      <c r="T102" s="79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233</v>
      </c>
      <c r="B103" s="63" t="s">
        <v>234</v>
      </c>
      <c r="C103" s="36">
        <v>4301060351</v>
      </c>
      <c r="D103" s="791">
        <v>4680115881464</v>
      </c>
      <c r="E103" s="791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88</v>
      </c>
      <c r="L103" s="37" t="s">
        <v>45</v>
      </c>
      <c r="M103" s="38" t="s">
        <v>91</v>
      </c>
      <c r="N103" s="38"/>
      <c r="O103" s="37">
        <v>30</v>
      </c>
      <c r="P103" s="11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93"/>
      <c r="R103" s="793"/>
      <c r="S103" s="793"/>
      <c r="T103" s="79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235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85" t="s">
        <v>40</v>
      </c>
      <c r="Q104" s="786"/>
      <c r="R104" s="786"/>
      <c r="S104" s="786"/>
      <c r="T104" s="786"/>
      <c r="U104" s="786"/>
      <c r="V104" s="787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88"/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9"/>
      <c r="P105" s="785" t="s">
        <v>40</v>
      </c>
      <c r="Q105" s="786"/>
      <c r="R105" s="786"/>
      <c r="S105" s="786"/>
      <c r="T105" s="786"/>
      <c r="U105" s="786"/>
      <c r="V105" s="787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800" t="s">
        <v>236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65"/>
      <c r="AB106" s="65"/>
      <c r="AC106" s="79"/>
    </row>
    <row r="107" spans="1:68" ht="14.25" customHeight="1" x14ac:dyDescent="0.25">
      <c r="A107" s="790" t="s">
        <v>129</v>
      </c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0"/>
      <c r="P107" s="790"/>
      <c r="Q107" s="790"/>
      <c r="R107" s="790"/>
      <c r="S107" s="790"/>
      <c r="T107" s="790"/>
      <c r="U107" s="790"/>
      <c r="V107" s="790"/>
      <c r="W107" s="790"/>
      <c r="X107" s="790"/>
      <c r="Y107" s="790"/>
      <c r="Z107" s="790"/>
      <c r="AA107" s="66"/>
      <c r="AB107" s="66"/>
      <c r="AC107" s="80"/>
    </row>
    <row r="108" spans="1:68" ht="27" customHeight="1" x14ac:dyDescent="0.25">
      <c r="A108" s="63" t="s">
        <v>237</v>
      </c>
      <c r="B108" s="63" t="s">
        <v>238</v>
      </c>
      <c r="C108" s="36">
        <v>4301011468</v>
      </c>
      <c r="D108" s="791">
        <v>4680115881327</v>
      </c>
      <c r="E108" s="791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133</v>
      </c>
      <c r="L108" s="37" t="s">
        <v>45</v>
      </c>
      <c r="M108" s="38" t="s">
        <v>179</v>
      </c>
      <c r="N108" s="38"/>
      <c r="O108" s="37">
        <v>50</v>
      </c>
      <c r="P108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93"/>
      <c r="R108" s="793"/>
      <c r="S108" s="793"/>
      <c r="T108" s="79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4301011476</v>
      </c>
      <c r="D109" s="791">
        <v>4680115881518</v>
      </c>
      <c r="E109" s="791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88</v>
      </c>
      <c r="L109" s="37" t="s">
        <v>45</v>
      </c>
      <c r="M109" s="38" t="s">
        <v>91</v>
      </c>
      <c r="N109" s="38"/>
      <c r="O109" s="37">
        <v>50</v>
      </c>
      <c r="P109" s="10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93"/>
      <c r="R109" s="793"/>
      <c r="S109" s="793"/>
      <c r="T109" s="79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243</v>
      </c>
      <c r="B110" s="63" t="s">
        <v>244</v>
      </c>
      <c r="C110" s="36">
        <v>4301011443</v>
      </c>
      <c r="D110" s="791">
        <v>4680115881303</v>
      </c>
      <c r="E110" s="79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144</v>
      </c>
      <c r="M110" s="38" t="s">
        <v>179</v>
      </c>
      <c r="N110" s="38"/>
      <c r="O110" s="37">
        <v>50</v>
      </c>
      <c r="P110" s="10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93"/>
      <c r="R110" s="793"/>
      <c r="S110" s="793"/>
      <c r="T110" s="79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145</v>
      </c>
      <c r="AK110" s="84">
        <v>54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85" t="s">
        <v>40</v>
      </c>
      <c r="Q111" s="786"/>
      <c r="R111" s="786"/>
      <c r="S111" s="786"/>
      <c r="T111" s="786"/>
      <c r="U111" s="786"/>
      <c r="V111" s="78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9"/>
      <c r="P112" s="785" t="s">
        <v>40</v>
      </c>
      <c r="Q112" s="786"/>
      <c r="R112" s="786"/>
      <c r="S112" s="786"/>
      <c r="T112" s="786"/>
      <c r="U112" s="786"/>
      <c r="V112" s="78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790" t="s">
        <v>84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4301051546</v>
      </c>
      <c r="D114" s="791">
        <v>4607091386967</v>
      </c>
      <c r="E114" s="791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133</v>
      </c>
      <c r="L114" s="37" t="s">
        <v>45</v>
      </c>
      <c r="M114" s="38" t="s">
        <v>91</v>
      </c>
      <c r="N114" s="38"/>
      <c r="O114" s="37">
        <v>45</v>
      </c>
      <c r="P114" s="109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4301051437</v>
      </c>
      <c r="D115" s="791">
        <v>4607091386967</v>
      </c>
      <c r="E115" s="791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133</v>
      </c>
      <c r="L115" s="37" t="s">
        <v>45</v>
      </c>
      <c r="M115" s="38" t="s">
        <v>91</v>
      </c>
      <c r="N115" s="38"/>
      <c r="O115" s="37">
        <v>45</v>
      </c>
      <c r="P115" s="10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93"/>
      <c r="R115" s="793"/>
      <c r="S115" s="793"/>
      <c r="T115" s="79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791">
        <v>4607091385731</v>
      </c>
      <c r="E116" s="79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197</v>
      </c>
      <c r="L116" s="37" t="s">
        <v>161</v>
      </c>
      <c r="M116" s="38" t="s">
        <v>91</v>
      </c>
      <c r="N116" s="38"/>
      <c r="O116" s="37">
        <v>45</v>
      </c>
      <c r="P116" s="10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93"/>
      <c r="R116" s="793"/>
      <c r="S116" s="793"/>
      <c r="T116" s="79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162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791">
        <v>4680115880894</v>
      </c>
      <c r="E117" s="791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197</v>
      </c>
      <c r="L117" s="37" t="s">
        <v>45</v>
      </c>
      <c r="M117" s="38" t="s">
        <v>91</v>
      </c>
      <c r="N117" s="38"/>
      <c r="O117" s="37">
        <v>45</v>
      </c>
      <c r="P117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3"/>
      <c r="R117" s="793"/>
      <c r="S117" s="793"/>
      <c r="T117" s="79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4301051687</v>
      </c>
      <c r="D118" s="791">
        <v>4680115880214</v>
      </c>
      <c r="E118" s="791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197</v>
      </c>
      <c r="L118" s="37" t="s">
        <v>45</v>
      </c>
      <c r="M118" s="38" t="s">
        <v>91</v>
      </c>
      <c r="N118" s="38"/>
      <c r="O118" s="37">
        <v>45</v>
      </c>
      <c r="P118" s="1098" t="s">
        <v>256</v>
      </c>
      <c r="Q118" s="793"/>
      <c r="R118" s="793"/>
      <c r="S118" s="793"/>
      <c r="T118" s="79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258</v>
      </c>
      <c r="C119" s="36">
        <v>4301051439</v>
      </c>
      <c r="D119" s="791">
        <v>4680115880214</v>
      </c>
      <c r="E119" s="791"/>
      <c r="F119" s="62">
        <v>0.45</v>
      </c>
      <c r="G119" s="37">
        <v>6</v>
      </c>
      <c r="H119" s="62">
        <v>2.7</v>
      </c>
      <c r="I119" s="62">
        <v>2.988</v>
      </c>
      <c r="J119" s="37">
        <v>132</v>
      </c>
      <c r="K119" s="37" t="s">
        <v>88</v>
      </c>
      <c r="L119" s="37" t="s">
        <v>45</v>
      </c>
      <c r="M119" s="38" t="s">
        <v>91</v>
      </c>
      <c r="N119" s="38"/>
      <c r="O119" s="37">
        <v>45</v>
      </c>
      <c r="P119" s="10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93"/>
      <c r="R119" s="793"/>
      <c r="S119" s="793"/>
      <c r="T119" s="79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85" t="s">
        <v>40</v>
      </c>
      <c r="Q120" s="786"/>
      <c r="R120" s="786"/>
      <c r="S120" s="786"/>
      <c r="T120" s="786"/>
      <c r="U120" s="786"/>
      <c r="V120" s="787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88"/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9"/>
      <c r="P121" s="785" t="s">
        <v>40</v>
      </c>
      <c r="Q121" s="786"/>
      <c r="R121" s="786"/>
      <c r="S121" s="786"/>
      <c r="T121" s="786"/>
      <c r="U121" s="786"/>
      <c r="V121" s="787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00" t="s">
        <v>260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65"/>
      <c r="AB122" s="65"/>
      <c r="AC122" s="79"/>
    </row>
    <row r="123" spans="1:68" ht="14.25" customHeight="1" x14ac:dyDescent="0.25">
      <c r="A123" s="790" t="s">
        <v>129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66"/>
      <c r="AB123" s="66"/>
      <c r="AC123" s="80"/>
    </row>
    <row r="124" spans="1:68" ht="16.5" customHeight="1" x14ac:dyDescent="0.25">
      <c r="A124" s="63" t="s">
        <v>261</v>
      </c>
      <c r="B124" s="63" t="s">
        <v>262</v>
      </c>
      <c r="C124" s="36">
        <v>4301011703</v>
      </c>
      <c r="D124" s="791">
        <v>4680115882133</v>
      </c>
      <c r="E124" s="79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133</v>
      </c>
      <c r="L124" s="37" t="s">
        <v>45</v>
      </c>
      <c r="M124" s="38" t="s">
        <v>136</v>
      </c>
      <c r="N124" s="38"/>
      <c r="O124" s="37">
        <v>50</v>
      </c>
      <c r="P124" s="108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261</v>
      </c>
      <c r="B125" s="63" t="s">
        <v>264</v>
      </c>
      <c r="C125" s="36">
        <v>4301011514</v>
      </c>
      <c r="D125" s="791">
        <v>4680115882133</v>
      </c>
      <c r="E125" s="791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133</v>
      </c>
      <c r="L125" s="37" t="s">
        <v>45</v>
      </c>
      <c r="M125" s="38" t="s">
        <v>136</v>
      </c>
      <c r="N125" s="38"/>
      <c r="O125" s="37">
        <v>50</v>
      </c>
      <c r="P125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93"/>
      <c r="R125" s="793"/>
      <c r="S125" s="793"/>
      <c r="T125" s="79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791">
        <v>4680115880269</v>
      </c>
      <c r="E126" s="791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88</v>
      </c>
      <c r="L126" s="37" t="s">
        <v>144</v>
      </c>
      <c r="M126" s="38" t="s">
        <v>91</v>
      </c>
      <c r="N126" s="38"/>
      <c r="O126" s="37">
        <v>50</v>
      </c>
      <c r="P126" s="10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3"/>
      <c r="R126" s="793"/>
      <c r="S126" s="793"/>
      <c r="T126" s="79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265</v>
      </c>
      <c r="AG126" s="78"/>
      <c r="AJ126" s="84" t="s">
        <v>145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791">
        <v>4680115880429</v>
      </c>
      <c r="E127" s="791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91</v>
      </c>
      <c r="N127" s="38"/>
      <c r="O127" s="37">
        <v>50</v>
      </c>
      <c r="P127" s="10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3"/>
      <c r="R127" s="793"/>
      <c r="S127" s="793"/>
      <c r="T127" s="79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265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791">
        <v>4680115881457</v>
      </c>
      <c r="E128" s="791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88</v>
      </c>
      <c r="L128" s="37" t="s">
        <v>45</v>
      </c>
      <c r="M128" s="38" t="s">
        <v>91</v>
      </c>
      <c r="N128" s="38"/>
      <c r="O128" s="37">
        <v>50</v>
      </c>
      <c r="P128" s="10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3"/>
      <c r="R128" s="793"/>
      <c r="S128" s="793"/>
      <c r="T128" s="79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265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85" t="s">
        <v>40</v>
      </c>
      <c r="Q129" s="786"/>
      <c r="R129" s="786"/>
      <c r="S129" s="786"/>
      <c r="T129" s="786"/>
      <c r="U129" s="786"/>
      <c r="V129" s="787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88"/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9"/>
      <c r="P130" s="785" t="s">
        <v>40</v>
      </c>
      <c r="Q130" s="786"/>
      <c r="R130" s="786"/>
      <c r="S130" s="786"/>
      <c r="T130" s="786"/>
      <c r="U130" s="786"/>
      <c r="V130" s="787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90" t="s">
        <v>186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4301020345</v>
      </c>
      <c r="D132" s="791">
        <v>4680115881488</v>
      </c>
      <c r="E132" s="79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133</v>
      </c>
      <c r="L132" s="37" t="s">
        <v>45</v>
      </c>
      <c r="M132" s="38" t="s">
        <v>136</v>
      </c>
      <c r="N132" s="38"/>
      <c r="O132" s="37">
        <v>55</v>
      </c>
      <c r="P132" s="10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93"/>
      <c r="R132" s="793"/>
      <c r="S132" s="793"/>
      <c r="T132" s="79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4301020346</v>
      </c>
      <c r="D133" s="791">
        <v>4680115882775</v>
      </c>
      <c r="E133" s="79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136</v>
      </c>
      <c r="N133" s="38"/>
      <c r="O133" s="37">
        <v>55</v>
      </c>
      <c r="P133" s="10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274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277</v>
      </c>
      <c r="C134" s="36">
        <v>4301020258</v>
      </c>
      <c r="D134" s="791">
        <v>4680115882775</v>
      </c>
      <c r="E134" s="79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91</v>
      </c>
      <c r="N134" s="38"/>
      <c r="O134" s="37">
        <v>50</v>
      </c>
      <c r="P134" s="108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93"/>
      <c r="R134" s="793"/>
      <c r="S134" s="793"/>
      <c r="T134" s="79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791">
        <v>4680115880658</v>
      </c>
      <c r="E135" s="791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197</v>
      </c>
      <c r="L135" s="37" t="s">
        <v>45</v>
      </c>
      <c r="M135" s="38" t="s">
        <v>136</v>
      </c>
      <c r="N135" s="38"/>
      <c r="O135" s="37">
        <v>55</v>
      </c>
      <c r="P135" s="10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93"/>
      <c r="R135" s="793"/>
      <c r="S135" s="793"/>
      <c r="T135" s="79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85" t="s">
        <v>40</v>
      </c>
      <c r="Q136" s="786"/>
      <c r="R136" s="786"/>
      <c r="S136" s="786"/>
      <c r="T136" s="786"/>
      <c r="U136" s="786"/>
      <c r="V136" s="787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9"/>
      <c r="P137" s="785" t="s">
        <v>40</v>
      </c>
      <c r="Q137" s="786"/>
      <c r="R137" s="786"/>
      <c r="S137" s="786"/>
      <c r="T137" s="786"/>
      <c r="U137" s="786"/>
      <c r="V137" s="787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790" t="s">
        <v>84</v>
      </c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0"/>
      <c r="P138" s="790"/>
      <c r="Q138" s="790"/>
      <c r="R138" s="790"/>
      <c r="S138" s="790"/>
      <c r="T138" s="790"/>
      <c r="U138" s="790"/>
      <c r="V138" s="790"/>
      <c r="W138" s="790"/>
      <c r="X138" s="790"/>
      <c r="Y138" s="790"/>
      <c r="Z138" s="790"/>
      <c r="AA138" s="66"/>
      <c r="AB138" s="66"/>
      <c r="AC138" s="80"/>
    </row>
    <row r="139" spans="1:68" ht="27" customHeight="1" x14ac:dyDescent="0.25">
      <c r="A139" s="63" t="s">
        <v>281</v>
      </c>
      <c r="B139" s="63" t="s">
        <v>282</v>
      </c>
      <c r="C139" s="36">
        <v>4301051625</v>
      </c>
      <c r="D139" s="791">
        <v>4607091385168</v>
      </c>
      <c r="E139" s="791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133</v>
      </c>
      <c r="L139" s="37" t="s">
        <v>45</v>
      </c>
      <c r="M139" s="38" t="s">
        <v>91</v>
      </c>
      <c r="N139" s="38"/>
      <c r="O139" s="37">
        <v>45</v>
      </c>
      <c r="P139" s="108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37.5" customHeight="1" x14ac:dyDescent="0.25">
      <c r="A140" s="63" t="s">
        <v>281</v>
      </c>
      <c r="B140" s="63" t="s">
        <v>284</v>
      </c>
      <c r="C140" s="36">
        <v>4301051360</v>
      </c>
      <c r="D140" s="791">
        <v>4607091385168</v>
      </c>
      <c r="E140" s="791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133</v>
      </c>
      <c r="L140" s="37" t="s">
        <v>45</v>
      </c>
      <c r="M140" s="38" t="s">
        <v>91</v>
      </c>
      <c r="N140" s="38"/>
      <c r="O140" s="37">
        <v>45</v>
      </c>
      <c r="P140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93"/>
      <c r="R140" s="793"/>
      <c r="S140" s="793"/>
      <c r="T140" s="79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791">
        <v>4680115884540</v>
      </c>
      <c r="E141" s="79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133</v>
      </c>
      <c r="L141" s="37" t="s">
        <v>45</v>
      </c>
      <c r="M141" s="38" t="s">
        <v>91</v>
      </c>
      <c r="N141" s="38"/>
      <c r="O141" s="37">
        <v>45</v>
      </c>
      <c r="P141" s="107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93"/>
      <c r="R141" s="793"/>
      <c r="S141" s="793"/>
      <c r="T141" s="79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289</v>
      </c>
      <c r="B142" s="63" t="s">
        <v>290</v>
      </c>
      <c r="C142" s="36">
        <v>4301051362</v>
      </c>
      <c r="D142" s="791">
        <v>4607091383256</v>
      </c>
      <c r="E142" s="791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197</v>
      </c>
      <c r="L142" s="37" t="s">
        <v>45</v>
      </c>
      <c r="M142" s="38" t="s">
        <v>91</v>
      </c>
      <c r="N142" s="38"/>
      <c r="O142" s="37">
        <v>45</v>
      </c>
      <c r="P142" s="10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93"/>
      <c r="R142" s="793"/>
      <c r="S142" s="793"/>
      <c r="T142" s="79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291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292</v>
      </c>
      <c r="B143" s="63" t="s">
        <v>293</v>
      </c>
      <c r="C143" s="36">
        <v>4301051358</v>
      </c>
      <c r="D143" s="791">
        <v>4607091385748</v>
      </c>
      <c r="E143" s="791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197</v>
      </c>
      <c r="L143" s="37" t="s">
        <v>161</v>
      </c>
      <c r="M143" s="38" t="s">
        <v>91</v>
      </c>
      <c r="N143" s="38"/>
      <c r="O143" s="37">
        <v>45</v>
      </c>
      <c r="P143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93"/>
      <c r="R143" s="793"/>
      <c r="S143" s="793"/>
      <c r="T143" s="79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162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294</v>
      </c>
      <c r="B144" s="63" t="s">
        <v>295</v>
      </c>
      <c r="C144" s="36">
        <v>4301051740</v>
      </c>
      <c r="D144" s="791">
        <v>4680115884533</v>
      </c>
      <c r="E144" s="791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197</v>
      </c>
      <c r="L144" s="37" t="s">
        <v>45</v>
      </c>
      <c r="M144" s="38" t="s">
        <v>91</v>
      </c>
      <c r="N144" s="38"/>
      <c r="O144" s="37">
        <v>45</v>
      </c>
      <c r="P144" s="10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93"/>
      <c r="R144" s="793"/>
      <c r="S144" s="793"/>
      <c r="T144" s="79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791">
        <v>4680115882645</v>
      </c>
      <c r="E145" s="79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88</v>
      </c>
      <c r="L145" s="37" t="s">
        <v>45</v>
      </c>
      <c r="M145" s="38" t="s">
        <v>82</v>
      </c>
      <c r="N145" s="38"/>
      <c r="O145" s="37">
        <v>40</v>
      </c>
      <c r="P145" s="107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93"/>
      <c r="R145" s="793"/>
      <c r="S145" s="793"/>
      <c r="T145" s="79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90" t="s">
        <v>228</v>
      </c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0"/>
      <c r="P148" s="790"/>
      <c r="Q148" s="790"/>
      <c r="R148" s="790"/>
      <c r="S148" s="790"/>
      <c r="T148" s="790"/>
      <c r="U148" s="790"/>
      <c r="V148" s="790"/>
      <c r="W148" s="790"/>
      <c r="X148" s="790"/>
      <c r="Y148" s="790"/>
      <c r="Z148" s="790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791">
        <v>4680115882652</v>
      </c>
      <c r="E149" s="79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88</v>
      </c>
      <c r="L149" s="37" t="s">
        <v>45</v>
      </c>
      <c r="M149" s="38" t="s">
        <v>82</v>
      </c>
      <c r="N149" s="38"/>
      <c r="O149" s="37">
        <v>40</v>
      </c>
      <c r="P149" s="10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93"/>
      <c r="R149" s="793"/>
      <c r="S149" s="793"/>
      <c r="T149" s="79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303</v>
      </c>
      <c r="B150" s="63" t="s">
        <v>304</v>
      </c>
      <c r="C150" s="36">
        <v>4301060309</v>
      </c>
      <c r="D150" s="791">
        <v>4680115880238</v>
      </c>
      <c r="E150" s="79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88</v>
      </c>
      <c r="L150" s="37" t="s">
        <v>45</v>
      </c>
      <c r="M150" s="38" t="s">
        <v>82</v>
      </c>
      <c r="N150" s="38"/>
      <c r="O150" s="37">
        <v>40</v>
      </c>
      <c r="P150" s="107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93"/>
      <c r="R150" s="793"/>
      <c r="S150" s="793"/>
      <c r="T150" s="79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85" t="s">
        <v>40</v>
      </c>
      <c r="Q151" s="786"/>
      <c r="R151" s="786"/>
      <c r="S151" s="786"/>
      <c r="T151" s="786"/>
      <c r="U151" s="786"/>
      <c r="V151" s="78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00" t="s">
        <v>306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65"/>
      <c r="AB153" s="65"/>
      <c r="AC153" s="79"/>
    </row>
    <row r="154" spans="1:68" ht="14.25" customHeight="1" x14ac:dyDescent="0.25">
      <c r="A154" s="790" t="s">
        <v>129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66"/>
      <c r="AB154" s="66"/>
      <c r="AC154" s="80"/>
    </row>
    <row r="155" spans="1:68" ht="27" customHeight="1" x14ac:dyDescent="0.25">
      <c r="A155" s="63" t="s">
        <v>307</v>
      </c>
      <c r="B155" s="63" t="s">
        <v>308</v>
      </c>
      <c r="C155" s="36">
        <v>4301011564</v>
      </c>
      <c r="D155" s="791">
        <v>4680115882577</v>
      </c>
      <c r="E155" s="79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88</v>
      </c>
      <c r="L155" s="37" t="s">
        <v>45</v>
      </c>
      <c r="M155" s="38" t="s">
        <v>123</v>
      </c>
      <c r="N155" s="38"/>
      <c r="O155" s="37">
        <v>90</v>
      </c>
      <c r="P155" s="10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3"/>
      <c r="R155" s="793"/>
      <c r="S155" s="793"/>
      <c r="T155" s="79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309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307</v>
      </c>
      <c r="B156" s="63" t="s">
        <v>310</v>
      </c>
      <c r="C156" s="36">
        <v>4301011562</v>
      </c>
      <c r="D156" s="791">
        <v>4680115882577</v>
      </c>
      <c r="E156" s="79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123</v>
      </c>
      <c r="N156" s="38"/>
      <c r="O156" s="37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3"/>
      <c r="R156" s="793"/>
      <c r="S156" s="793"/>
      <c r="T156" s="79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309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90" t="s">
        <v>78</v>
      </c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0"/>
      <c r="P159" s="790"/>
      <c r="Q159" s="790"/>
      <c r="R159" s="790"/>
      <c r="S159" s="790"/>
      <c r="T159" s="790"/>
      <c r="U159" s="790"/>
      <c r="V159" s="790"/>
      <c r="W159" s="790"/>
      <c r="X159" s="790"/>
      <c r="Y159" s="790"/>
      <c r="Z159" s="790"/>
      <c r="AA159" s="66"/>
      <c r="AB159" s="66"/>
      <c r="AC159" s="80"/>
    </row>
    <row r="160" spans="1:68" ht="27" customHeight="1" x14ac:dyDescent="0.25">
      <c r="A160" s="63" t="s">
        <v>311</v>
      </c>
      <c r="B160" s="63" t="s">
        <v>312</v>
      </c>
      <c r="C160" s="36">
        <v>4301031234</v>
      </c>
      <c r="D160" s="791">
        <v>4680115883444</v>
      </c>
      <c r="E160" s="79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88</v>
      </c>
      <c r="L160" s="37" t="s">
        <v>45</v>
      </c>
      <c r="M160" s="38" t="s">
        <v>123</v>
      </c>
      <c r="N160" s="38"/>
      <c r="O160" s="37">
        <v>90</v>
      </c>
      <c r="P160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311</v>
      </c>
      <c r="B161" s="63" t="s">
        <v>314</v>
      </c>
      <c r="C161" s="36">
        <v>4301031235</v>
      </c>
      <c r="D161" s="791">
        <v>4680115883444</v>
      </c>
      <c r="E161" s="79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123</v>
      </c>
      <c r="N161" s="38"/>
      <c r="O161" s="37">
        <v>90</v>
      </c>
      <c r="P161" s="10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3"/>
      <c r="R161" s="793"/>
      <c r="S161" s="793"/>
      <c r="T161" s="79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313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790" t="s">
        <v>84</v>
      </c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0"/>
      <c r="P164" s="790"/>
      <c r="Q164" s="790"/>
      <c r="R164" s="790"/>
      <c r="S164" s="790"/>
      <c r="T164" s="790"/>
      <c r="U164" s="790"/>
      <c r="V164" s="790"/>
      <c r="W164" s="790"/>
      <c r="X164" s="790"/>
      <c r="Y164" s="790"/>
      <c r="Z164" s="790"/>
      <c r="AA164" s="66"/>
      <c r="AB164" s="66"/>
      <c r="AC164" s="80"/>
    </row>
    <row r="165" spans="1:68" ht="16.5" customHeight="1" x14ac:dyDescent="0.25">
      <c r="A165" s="63" t="s">
        <v>315</v>
      </c>
      <c r="B165" s="63" t="s">
        <v>316</v>
      </c>
      <c r="C165" s="36">
        <v>4301051477</v>
      </c>
      <c r="D165" s="791">
        <v>4680115882584</v>
      </c>
      <c r="E165" s="79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88</v>
      </c>
      <c r="L165" s="37" t="s">
        <v>45</v>
      </c>
      <c r="M165" s="38" t="s">
        <v>123</v>
      </c>
      <c r="N165" s="38"/>
      <c r="O165" s="37">
        <v>60</v>
      </c>
      <c r="P165" s="10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3"/>
      <c r="R165" s="793"/>
      <c r="S165" s="793"/>
      <c r="T165" s="79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309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315</v>
      </c>
      <c r="B166" s="63" t="s">
        <v>317</v>
      </c>
      <c r="C166" s="36">
        <v>4301051476</v>
      </c>
      <c r="D166" s="791">
        <v>4680115882584</v>
      </c>
      <c r="E166" s="79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88</v>
      </c>
      <c r="L166" s="37" t="s">
        <v>45</v>
      </c>
      <c r="M166" s="38" t="s">
        <v>123</v>
      </c>
      <c r="N166" s="38"/>
      <c r="O166" s="37">
        <v>60</v>
      </c>
      <c r="P166" s="10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3"/>
      <c r="R166" s="793"/>
      <c r="S166" s="793"/>
      <c r="T166" s="79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309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85" t="s">
        <v>40</v>
      </c>
      <c r="Q167" s="786"/>
      <c r="R167" s="786"/>
      <c r="S167" s="786"/>
      <c r="T167" s="786"/>
      <c r="U167" s="786"/>
      <c r="V167" s="78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9"/>
      <c r="P168" s="785" t="s">
        <v>40</v>
      </c>
      <c r="Q168" s="786"/>
      <c r="R168" s="786"/>
      <c r="S168" s="786"/>
      <c r="T168" s="786"/>
      <c r="U168" s="786"/>
      <c r="V168" s="78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00" t="s">
        <v>127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65"/>
      <c r="AB169" s="65"/>
      <c r="AC169" s="79"/>
    </row>
    <row r="170" spans="1:68" ht="14.25" customHeight="1" x14ac:dyDescent="0.25">
      <c r="A170" s="790" t="s">
        <v>129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66"/>
      <c r="AB170" s="66"/>
      <c r="AC170" s="80"/>
    </row>
    <row r="171" spans="1:68" ht="27" customHeight="1" x14ac:dyDescent="0.25">
      <c r="A171" s="63" t="s">
        <v>318</v>
      </c>
      <c r="B171" s="63" t="s">
        <v>319</v>
      </c>
      <c r="C171" s="36">
        <v>4301011705</v>
      </c>
      <c r="D171" s="791">
        <v>4607091384604</v>
      </c>
      <c r="E171" s="79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88</v>
      </c>
      <c r="L171" s="37" t="s">
        <v>45</v>
      </c>
      <c r="M171" s="38" t="s">
        <v>136</v>
      </c>
      <c r="N171" s="38"/>
      <c r="O171" s="37">
        <v>50</v>
      </c>
      <c r="P171" s="10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3"/>
      <c r="R171" s="793"/>
      <c r="S171" s="793"/>
      <c r="T171" s="79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85" t="s">
        <v>40</v>
      </c>
      <c r="Q172" s="786"/>
      <c r="R172" s="786"/>
      <c r="S172" s="786"/>
      <c r="T172" s="786"/>
      <c r="U172" s="786"/>
      <c r="V172" s="78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9"/>
      <c r="P173" s="785" t="s">
        <v>40</v>
      </c>
      <c r="Q173" s="786"/>
      <c r="R173" s="786"/>
      <c r="S173" s="786"/>
      <c r="T173" s="786"/>
      <c r="U173" s="786"/>
      <c r="V173" s="78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90" t="s">
        <v>78</v>
      </c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0"/>
      <c r="P174" s="790"/>
      <c r="Q174" s="790"/>
      <c r="R174" s="790"/>
      <c r="S174" s="790"/>
      <c r="T174" s="790"/>
      <c r="U174" s="790"/>
      <c r="V174" s="790"/>
      <c r="W174" s="790"/>
      <c r="X174" s="790"/>
      <c r="Y174" s="790"/>
      <c r="Z174" s="790"/>
      <c r="AA174" s="66"/>
      <c r="AB174" s="66"/>
      <c r="AC174" s="80"/>
    </row>
    <row r="175" spans="1:68" ht="16.5" customHeight="1" x14ac:dyDescent="0.25">
      <c r="A175" s="63" t="s">
        <v>321</v>
      </c>
      <c r="B175" s="63" t="s">
        <v>322</v>
      </c>
      <c r="C175" s="36">
        <v>4301030895</v>
      </c>
      <c r="D175" s="791">
        <v>4607091387667</v>
      </c>
      <c r="E175" s="79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133</v>
      </c>
      <c r="L175" s="37" t="s">
        <v>45</v>
      </c>
      <c r="M175" s="38" t="s">
        <v>136</v>
      </c>
      <c r="N175" s="38"/>
      <c r="O175" s="37">
        <v>40</v>
      </c>
      <c r="P175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3"/>
      <c r="R175" s="793"/>
      <c r="S175" s="793"/>
      <c r="T175" s="79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324</v>
      </c>
      <c r="B176" s="63" t="s">
        <v>325</v>
      </c>
      <c r="C176" s="36">
        <v>4301030961</v>
      </c>
      <c r="D176" s="791">
        <v>4607091387636</v>
      </c>
      <c r="E176" s="79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88</v>
      </c>
      <c r="L176" s="37" t="s">
        <v>45</v>
      </c>
      <c r="M176" s="38" t="s">
        <v>82</v>
      </c>
      <c r="N176" s="38"/>
      <c r="O176" s="37">
        <v>40</v>
      </c>
      <c r="P176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3"/>
      <c r="R176" s="793"/>
      <c r="S176" s="793"/>
      <c r="T176" s="79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327</v>
      </c>
      <c r="B177" s="63" t="s">
        <v>328</v>
      </c>
      <c r="C177" s="36">
        <v>4301030963</v>
      </c>
      <c r="D177" s="791">
        <v>4607091382426</v>
      </c>
      <c r="E177" s="79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133</v>
      </c>
      <c r="L177" s="37" t="s">
        <v>45</v>
      </c>
      <c r="M177" s="38" t="s">
        <v>82</v>
      </c>
      <c r="N177" s="38"/>
      <c r="O177" s="37">
        <v>40</v>
      </c>
      <c r="P177" s="10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3"/>
      <c r="R177" s="793"/>
      <c r="S177" s="793"/>
      <c r="T177" s="79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330</v>
      </c>
      <c r="B178" s="63" t="s">
        <v>331</v>
      </c>
      <c r="C178" s="36">
        <v>4301030962</v>
      </c>
      <c r="D178" s="791">
        <v>4607091386547</v>
      </c>
      <c r="E178" s="79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3"/>
      <c r="R178" s="793"/>
      <c r="S178" s="793"/>
      <c r="T178" s="79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332</v>
      </c>
      <c r="B179" s="63" t="s">
        <v>333</v>
      </c>
      <c r="C179" s="36">
        <v>4301030964</v>
      </c>
      <c r="D179" s="791">
        <v>4607091382464</v>
      </c>
      <c r="E179" s="79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3"/>
      <c r="R179" s="793"/>
      <c r="S179" s="793"/>
      <c r="T179" s="79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329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85" t="s">
        <v>40</v>
      </c>
      <c r="Q180" s="786"/>
      <c r="R180" s="786"/>
      <c r="S180" s="786"/>
      <c r="T180" s="786"/>
      <c r="U180" s="786"/>
      <c r="V180" s="78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9"/>
      <c r="P181" s="785" t="s">
        <v>40</v>
      </c>
      <c r="Q181" s="786"/>
      <c r="R181" s="786"/>
      <c r="S181" s="786"/>
      <c r="T181" s="786"/>
      <c r="U181" s="786"/>
      <c r="V181" s="78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790" t="s">
        <v>84</v>
      </c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0"/>
      <c r="P182" s="790"/>
      <c r="Q182" s="790"/>
      <c r="R182" s="790"/>
      <c r="S182" s="790"/>
      <c r="T182" s="790"/>
      <c r="U182" s="790"/>
      <c r="V182" s="790"/>
      <c r="W182" s="790"/>
      <c r="X182" s="790"/>
      <c r="Y182" s="790"/>
      <c r="Z182" s="790"/>
      <c r="AA182" s="66"/>
      <c r="AB182" s="66"/>
      <c r="AC182" s="80"/>
    </row>
    <row r="183" spans="1:68" ht="16.5" customHeight="1" x14ac:dyDescent="0.25">
      <c r="A183" s="63" t="s">
        <v>334</v>
      </c>
      <c r="B183" s="63" t="s">
        <v>335</v>
      </c>
      <c r="C183" s="36">
        <v>4301051653</v>
      </c>
      <c r="D183" s="791">
        <v>4607091386264</v>
      </c>
      <c r="E183" s="791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197</v>
      </c>
      <c r="L183" s="37" t="s">
        <v>45</v>
      </c>
      <c r="M183" s="38" t="s">
        <v>91</v>
      </c>
      <c r="N183" s="38"/>
      <c r="O183" s="37">
        <v>31</v>
      </c>
      <c r="P183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3"/>
      <c r="R183" s="793"/>
      <c r="S183" s="793"/>
      <c r="T183" s="79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336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337</v>
      </c>
      <c r="B184" s="63" t="s">
        <v>338</v>
      </c>
      <c r="C184" s="36">
        <v>4301051313</v>
      </c>
      <c r="D184" s="791">
        <v>4607091385427</v>
      </c>
      <c r="E184" s="791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 t="s">
        <v>45</v>
      </c>
      <c r="M184" s="38" t="s">
        <v>82</v>
      </c>
      <c r="N184" s="38"/>
      <c r="O184" s="37">
        <v>40</v>
      </c>
      <c r="P184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3"/>
      <c r="R184" s="793"/>
      <c r="S184" s="793"/>
      <c r="T184" s="79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339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85" t="s">
        <v>40</v>
      </c>
      <c r="Q185" s="786"/>
      <c r="R185" s="786"/>
      <c r="S185" s="786"/>
      <c r="T185" s="786"/>
      <c r="U185" s="786"/>
      <c r="V185" s="78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788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89"/>
      <c r="P186" s="785" t="s">
        <v>40</v>
      </c>
      <c r="Q186" s="786"/>
      <c r="R186" s="786"/>
      <c r="S186" s="786"/>
      <c r="T186" s="786"/>
      <c r="U186" s="786"/>
      <c r="V186" s="78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34" t="s">
        <v>340</v>
      </c>
      <c r="B187" s="834"/>
      <c r="C187" s="834"/>
      <c r="D187" s="834"/>
      <c r="E187" s="834"/>
      <c r="F187" s="834"/>
      <c r="G187" s="834"/>
      <c r="H187" s="834"/>
      <c r="I187" s="834"/>
      <c r="J187" s="834"/>
      <c r="K187" s="834"/>
      <c r="L187" s="834"/>
      <c r="M187" s="834"/>
      <c r="N187" s="834"/>
      <c r="O187" s="834"/>
      <c r="P187" s="834"/>
      <c r="Q187" s="834"/>
      <c r="R187" s="834"/>
      <c r="S187" s="834"/>
      <c r="T187" s="834"/>
      <c r="U187" s="834"/>
      <c r="V187" s="834"/>
      <c r="W187" s="834"/>
      <c r="X187" s="834"/>
      <c r="Y187" s="834"/>
      <c r="Z187" s="834"/>
      <c r="AA187" s="54"/>
      <c r="AB187" s="54"/>
      <c r="AC187" s="54"/>
    </row>
    <row r="188" spans="1:68" ht="16.5" customHeight="1" x14ac:dyDescent="0.25">
      <c r="A188" s="800" t="s">
        <v>341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65"/>
      <c r="AB188" s="65"/>
      <c r="AC188" s="79"/>
    </row>
    <row r="189" spans="1:68" ht="14.25" customHeight="1" x14ac:dyDescent="0.25">
      <c r="A189" s="790" t="s">
        <v>186</v>
      </c>
      <c r="B189" s="790"/>
      <c r="C189" s="790"/>
      <c r="D189" s="790"/>
      <c r="E189" s="790"/>
      <c r="F189" s="790"/>
      <c r="G189" s="790"/>
      <c r="H189" s="790"/>
      <c r="I189" s="790"/>
      <c r="J189" s="790"/>
      <c r="K189" s="790"/>
      <c r="L189" s="790"/>
      <c r="M189" s="790"/>
      <c r="N189" s="790"/>
      <c r="O189" s="790"/>
      <c r="P189" s="790"/>
      <c r="Q189" s="790"/>
      <c r="R189" s="790"/>
      <c r="S189" s="790"/>
      <c r="T189" s="790"/>
      <c r="U189" s="790"/>
      <c r="V189" s="790"/>
      <c r="W189" s="790"/>
      <c r="X189" s="790"/>
      <c r="Y189" s="790"/>
      <c r="Z189" s="790"/>
      <c r="AA189" s="66"/>
      <c r="AB189" s="66"/>
      <c r="AC189" s="80"/>
    </row>
    <row r="190" spans="1:68" ht="27" customHeight="1" x14ac:dyDescent="0.25">
      <c r="A190" s="63" t="s">
        <v>342</v>
      </c>
      <c r="B190" s="63" t="s">
        <v>343</v>
      </c>
      <c r="C190" s="36">
        <v>4301020323</v>
      </c>
      <c r="D190" s="791">
        <v>4680115886223</v>
      </c>
      <c r="E190" s="791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10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3"/>
      <c r="R190" s="793"/>
      <c r="S190" s="793"/>
      <c r="T190" s="79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344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85" t="s">
        <v>40</v>
      </c>
      <c r="Q191" s="786"/>
      <c r="R191" s="786"/>
      <c r="S191" s="786"/>
      <c r="T191" s="786"/>
      <c r="U191" s="786"/>
      <c r="V191" s="787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88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9"/>
      <c r="P192" s="785" t="s">
        <v>40</v>
      </c>
      <c r="Q192" s="786"/>
      <c r="R192" s="786"/>
      <c r="S192" s="786"/>
      <c r="T192" s="786"/>
      <c r="U192" s="786"/>
      <c r="V192" s="787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90" t="s">
        <v>78</v>
      </c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0"/>
      <c r="P193" s="790"/>
      <c r="Q193" s="790"/>
      <c r="R193" s="790"/>
      <c r="S193" s="790"/>
      <c r="T193" s="790"/>
      <c r="U193" s="790"/>
      <c r="V193" s="790"/>
      <c r="W193" s="790"/>
      <c r="X193" s="790"/>
      <c r="Y193" s="790"/>
      <c r="Z193" s="790"/>
      <c r="AA193" s="66"/>
      <c r="AB193" s="66"/>
      <c r="AC193" s="80"/>
    </row>
    <row r="194" spans="1:68" ht="27" customHeight="1" x14ac:dyDescent="0.25">
      <c r="A194" s="63" t="s">
        <v>345</v>
      </c>
      <c r="B194" s="63" t="s">
        <v>346</v>
      </c>
      <c r="C194" s="36">
        <v>4301031191</v>
      </c>
      <c r="D194" s="791">
        <v>4680115880993</v>
      </c>
      <c r="E194" s="791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 t="s">
        <v>45</v>
      </c>
      <c r="M194" s="38" t="s">
        <v>82</v>
      </c>
      <c r="N194" s="38"/>
      <c r="O194" s="37">
        <v>40</v>
      </c>
      <c r="P194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3"/>
      <c r="R194" s="793"/>
      <c r="S194" s="793"/>
      <c r="T194" s="79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347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348</v>
      </c>
      <c r="B195" s="63" t="s">
        <v>349</v>
      </c>
      <c r="C195" s="36">
        <v>4301031204</v>
      </c>
      <c r="D195" s="791">
        <v>4680115881761</v>
      </c>
      <c r="E195" s="79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 t="s">
        <v>45</v>
      </c>
      <c r="M195" s="38" t="s">
        <v>82</v>
      </c>
      <c r="N195" s="38"/>
      <c r="O195" s="37">
        <v>40</v>
      </c>
      <c r="P195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3"/>
      <c r="R195" s="793"/>
      <c r="S195" s="793"/>
      <c r="T195" s="79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350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351</v>
      </c>
      <c r="B196" s="63" t="s">
        <v>352</v>
      </c>
      <c r="C196" s="36">
        <v>4301031201</v>
      </c>
      <c r="D196" s="791">
        <v>4680115881563</v>
      </c>
      <c r="E196" s="791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3"/>
      <c r="R196" s="793"/>
      <c r="S196" s="793"/>
      <c r="T196" s="79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354</v>
      </c>
      <c r="B197" s="63" t="s">
        <v>355</v>
      </c>
      <c r="C197" s="36">
        <v>4301031199</v>
      </c>
      <c r="D197" s="791">
        <v>4680115880986</v>
      </c>
      <c r="E197" s="79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3"/>
      <c r="R197" s="793"/>
      <c r="S197" s="793"/>
      <c r="T197" s="79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347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356</v>
      </c>
      <c r="B198" s="63" t="s">
        <v>357</v>
      </c>
      <c r="C198" s="36">
        <v>4301031205</v>
      </c>
      <c r="D198" s="791">
        <v>4680115881785</v>
      </c>
      <c r="E198" s="79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3"/>
      <c r="R198" s="793"/>
      <c r="S198" s="793"/>
      <c r="T198" s="79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350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4301031202</v>
      </c>
      <c r="D199" s="791">
        <v>4680115881679</v>
      </c>
      <c r="E199" s="791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3"/>
      <c r="R199" s="793"/>
      <c r="S199" s="793"/>
      <c r="T199" s="79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360</v>
      </c>
      <c r="B200" s="63" t="s">
        <v>361</v>
      </c>
      <c r="C200" s="36">
        <v>4301031158</v>
      </c>
      <c r="D200" s="791">
        <v>4680115880191</v>
      </c>
      <c r="E200" s="791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 t="s">
        <v>45</v>
      </c>
      <c r="M200" s="38" t="s">
        <v>82</v>
      </c>
      <c r="N200" s="38"/>
      <c r="O200" s="37">
        <v>40</v>
      </c>
      <c r="P200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3"/>
      <c r="R200" s="793"/>
      <c r="S200" s="793"/>
      <c r="T200" s="79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353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362</v>
      </c>
      <c r="B201" s="63" t="s">
        <v>363</v>
      </c>
      <c r="C201" s="36">
        <v>4301031245</v>
      </c>
      <c r="D201" s="791">
        <v>4680115883963</v>
      </c>
      <c r="E201" s="791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3"/>
      <c r="R201" s="793"/>
      <c r="S201" s="793"/>
      <c r="T201" s="79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364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85" t="s">
        <v>40</v>
      </c>
      <c r="Q202" s="786"/>
      <c r="R202" s="786"/>
      <c r="S202" s="786"/>
      <c r="T202" s="786"/>
      <c r="U202" s="786"/>
      <c r="V202" s="787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88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9"/>
      <c r="P203" s="785" t="s">
        <v>40</v>
      </c>
      <c r="Q203" s="786"/>
      <c r="R203" s="786"/>
      <c r="S203" s="786"/>
      <c r="T203" s="786"/>
      <c r="U203" s="786"/>
      <c r="V203" s="787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00" t="s">
        <v>365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65"/>
      <c r="AB204" s="65"/>
      <c r="AC204" s="79"/>
    </row>
    <row r="205" spans="1:68" ht="14.25" customHeight="1" x14ac:dyDescent="0.25">
      <c r="A205" s="790" t="s">
        <v>129</v>
      </c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0"/>
      <c r="P205" s="790"/>
      <c r="Q205" s="790"/>
      <c r="R205" s="790"/>
      <c r="S205" s="790"/>
      <c r="T205" s="790"/>
      <c r="U205" s="790"/>
      <c r="V205" s="790"/>
      <c r="W205" s="790"/>
      <c r="X205" s="790"/>
      <c r="Y205" s="790"/>
      <c r="Z205" s="790"/>
      <c r="AA205" s="66"/>
      <c r="AB205" s="66"/>
      <c r="AC205" s="80"/>
    </row>
    <row r="206" spans="1:68" ht="16.5" customHeight="1" x14ac:dyDescent="0.25">
      <c r="A206" s="63" t="s">
        <v>366</v>
      </c>
      <c r="B206" s="63" t="s">
        <v>367</v>
      </c>
      <c r="C206" s="36">
        <v>4301011450</v>
      </c>
      <c r="D206" s="791">
        <v>4680115881402</v>
      </c>
      <c r="E206" s="791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133</v>
      </c>
      <c r="L206" s="37" t="s">
        <v>45</v>
      </c>
      <c r="M206" s="38" t="s">
        <v>136</v>
      </c>
      <c r="N206" s="38"/>
      <c r="O206" s="37">
        <v>55</v>
      </c>
      <c r="P206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3"/>
      <c r="R206" s="793"/>
      <c r="S206" s="793"/>
      <c r="T206" s="79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368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369</v>
      </c>
      <c r="B207" s="63" t="s">
        <v>370</v>
      </c>
      <c r="C207" s="36">
        <v>4301011767</v>
      </c>
      <c r="D207" s="791">
        <v>4680115881396</v>
      </c>
      <c r="E207" s="791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 t="s">
        <v>45</v>
      </c>
      <c r="M207" s="38" t="s">
        <v>82</v>
      </c>
      <c r="N207" s="38"/>
      <c r="O207" s="37">
        <v>55</v>
      </c>
      <c r="P207" s="10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3"/>
      <c r="R207" s="793"/>
      <c r="S207" s="793"/>
      <c r="T207" s="79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371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85" t="s">
        <v>40</v>
      </c>
      <c r="Q208" s="786"/>
      <c r="R208" s="786"/>
      <c r="S208" s="786"/>
      <c r="T208" s="786"/>
      <c r="U208" s="786"/>
      <c r="V208" s="787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88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9"/>
      <c r="P209" s="785" t="s">
        <v>40</v>
      </c>
      <c r="Q209" s="786"/>
      <c r="R209" s="786"/>
      <c r="S209" s="786"/>
      <c r="T209" s="786"/>
      <c r="U209" s="786"/>
      <c r="V209" s="787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90" t="s">
        <v>186</v>
      </c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0"/>
      <c r="P210" s="790"/>
      <c r="Q210" s="790"/>
      <c r="R210" s="790"/>
      <c r="S210" s="790"/>
      <c r="T210" s="790"/>
      <c r="U210" s="790"/>
      <c r="V210" s="790"/>
      <c r="W210" s="790"/>
      <c r="X210" s="790"/>
      <c r="Y210" s="790"/>
      <c r="Z210" s="790"/>
      <c r="AA210" s="66"/>
      <c r="AB210" s="66"/>
      <c r="AC210" s="80"/>
    </row>
    <row r="211" spans="1:68" ht="16.5" customHeight="1" x14ac:dyDescent="0.25">
      <c r="A211" s="63" t="s">
        <v>372</v>
      </c>
      <c r="B211" s="63" t="s">
        <v>373</v>
      </c>
      <c r="C211" s="36">
        <v>4301020262</v>
      </c>
      <c r="D211" s="791">
        <v>4680115882935</v>
      </c>
      <c r="E211" s="791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133</v>
      </c>
      <c r="L211" s="37" t="s">
        <v>45</v>
      </c>
      <c r="M211" s="38" t="s">
        <v>91</v>
      </c>
      <c r="N211" s="38"/>
      <c r="O211" s="37">
        <v>50</v>
      </c>
      <c r="P211" s="10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3"/>
      <c r="R211" s="793"/>
      <c r="S211" s="793"/>
      <c r="T211" s="79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374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375</v>
      </c>
      <c r="B212" s="63" t="s">
        <v>376</v>
      </c>
      <c r="C212" s="36">
        <v>4301020220</v>
      </c>
      <c r="D212" s="791">
        <v>4680115880764</v>
      </c>
      <c r="E212" s="791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197</v>
      </c>
      <c r="L212" s="37" t="s">
        <v>45</v>
      </c>
      <c r="M212" s="38" t="s">
        <v>136</v>
      </c>
      <c r="N212" s="38"/>
      <c r="O212" s="37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3"/>
      <c r="R212" s="793"/>
      <c r="S212" s="793"/>
      <c r="T212" s="79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374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85" t="s">
        <v>40</v>
      </c>
      <c r="Q213" s="786"/>
      <c r="R213" s="786"/>
      <c r="S213" s="786"/>
      <c r="T213" s="786"/>
      <c r="U213" s="786"/>
      <c r="V213" s="787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88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9"/>
      <c r="P214" s="785" t="s">
        <v>40</v>
      </c>
      <c r="Q214" s="786"/>
      <c r="R214" s="786"/>
      <c r="S214" s="786"/>
      <c r="T214" s="786"/>
      <c r="U214" s="786"/>
      <c r="V214" s="787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90" t="s">
        <v>78</v>
      </c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0"/>
      <c r="P215" s="790"/>
      <c r="Q215" s="790"/>
      <c r="R215" s="790"/>
      <c r="S215" s="790"/>
      <c r="T215" s="790"/>
      <c r="U215" s="790"/>
      <c r="V215" s="790"/>
      <c r="W215" s="790"/>
      <c r="X215" s="790"/>
      <c r="Y215" s="790"/>
      <c r="Z215" s="790"/>
      <c r="AA215" s="66"/>
      <c r="AB215" s="66"/>
      <c r="AC215" s="80"/>
    </row>
    <row r="216" spans="1:68" ht="27" customHeight="1" x14ac:dyDescent="0.25">
      <c r="A216" s="63" t="s">
        <v>377</v>
      </c>
      <c r="B216" s="63" t="s">
        <v>378</v>
      </c>
      <c r="C216" s="36">
        <v>4301031224</v>
      </c>
      <c r="D216" s="791">
        <v>4680115882683</v>
      </c>
      <c r="E216" s="79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 t="s">
        <v>45</v>
      </c>
      <c r="M216" s="38" t="s">
        <v>82</v>
      </c>
      <c r="N216" s="38"/>
      <c r="O216" s="37">
        <v>40</v>
      </c>
      <c r="P216" s="10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3"/>
      <c r="R216" s="793"/>
      <c r="S216" s="793"/>
      <c r="T216" s="79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4301031230</v>
      </c>
      <c r="D217" s="791">
        <v>4680115882690</v>
      </c>
      <c r="E217" s="79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 t="s">
        <v>45</v>
      </c>
      <c r="M217" s="38" t="s">
        <v>82</v>
      </c>
      <c r="N217" s="38"/>
      <c r="O217" s="37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3"/>
      <c r="R217" s="793"/>
      <c r="S217" s="793"/>
      <c r="T217" s="79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4301031220</v>
      </c>
      <c r="D218" s="791">
        <v>4680115882669</v>
      </c>
      <c r="E218" s="79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3"/>
      <c r="R218" s="793"/>
      <c r="S218" s="793"/>
      <c r="T218" s="79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4301031221</v>
      </c>
      <c r="D219" s="791">
        <v>4680115882676</v>
      </c>
      <c r="E219" s="79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10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3"/>
      <c r="R219" s="793"/>
      <c r="S219" s="793"/>
      <c r="T219" s="79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4301031223</v>
      </c>
      <c r="D220" s="791">
        <v>4680115884014</v>
      </c>
      <c r="E220" s="791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3"/>
      <c r="R220" s="793"/>
      <c r="S220" s="793"/>
      <c r="T220" s="79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4301031222</v>
      </c>
      <c r="D221" s="791">
        <v>4680115884007</v>
      </c>
      <c r="E221" s="79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3"/>
      <c r="R221" s="793"/>
      <c r="S221" s="793"/>
      <c r="T221" s="79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4301031229</v>
      </c>
      <c r="D222" s="791">
        <v>4680115884038</v>
      </c>
      <c r="E222" s="79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3"/>
      <c r="R222" s="793"/>
      <c r="S222" s="793"/>
      <c r="T222" s="79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4301031225</v>
      </c>
      <c r="D223" s="791">
        <v>4680115884021</v>
      </c>
      <c r="E223" s="79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3"/>
      <c r="R223" s="793"/>
      <c r="S223" s="793"/>
      <c r="T223" s="79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85" t="s">
        <v>40</v>
      </c>
      <c r="Q224" s="786"/>
      <c r="R224" s="786"/>
      <c r="S224" s="786"/>
      <c r="T224" s="786"/>
      <c r="U224" s="786"/>
      <c r="V224" s="787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88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9"/>
      <c r="P225" s="785" t="s">
        <v>40</v>
      </c>
      <c r="Q225" s="786"/>
      <c r="R225" s="786"/>
      <c r="S225" s="786"/>
      <c r="T225" s="786"/>
      <c r="U225" s="786"/>
      <c r="V225" s="787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90" t="s">
        <v>84</v>
      </c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0"/>
      <c r="P226" s="790"/>
      <c r="Q226" s="790"/>
      <c r="R226" s="790"/>
      <c r="S226" s="790"/>
      <c r="T226" s="790"/>
      <c r="U226" s="790"/>
      <c r="V226" s="790"/>
      <c r="W226" s="790"/>
      <c r="X226" s="790"/>
      <c r="Y226" s="790"/>
      <c r="Z226" s="790"/>
      <c r="AA226" s="66"/>
      <c r="AB226" s="66"/>
      <c r="AC226" s="80"/>
    </row>
    <row r="227" spans="1:68" ht="37.5" customHeight="1" x14ac:dyDescent="0.25">
      <c r="A227" s="63" t="s">
        <v>397</v>
      </c>
      <c r="B227" s="63" t="s">
        <v>398</v>
      </c>
      <c r="C227" s="36">
        <v>4301051408</v>
      </c>
      <c r="D227" s="791">
        <v>4680115881594</v>
      </c>
      <c r="E227" s="791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133</v>
      </c>
      <c r="L227" s="37" t="s">
        <v>45</v>
      </c>
      <c r="M227" s="38" t="s">
        <v>91</v>
      </c>
      <c r="N227" s="38"/>
      <c r="O227" s="37">
        <v>40</v>
      </c>
      <c r="P227" s="10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3"/>
      <c r="R227" s="793"/>
      <c r="S227" s="793"/>
      <c r="T227" s="79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399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400</v>
      </c>
      <c r="B228" s="63" t="s">
        <v>401</v>
      </c>
      <c r="C228" s="36">
        <v>4301051754</v>
      </c>
      <c r="D228" s="791">
        <v>4680115880962</v>
      </c>
      <c r="E228" s="791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133</v>
      </c>
      <c r="L228" s="37" t="s">
        <v>45</v>
      </c>
      <c r="M228" s="38" t="s">
        <v>82</v>
      </c>
      <c r="N228" s="38"/>
      <c r="O228" s="37">
        <v>40</v>
      </c>
      <c r="P228" s="10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3"/>
      <c r="R228" s="793"/>
      <c r="S228" s="793"/>
      <c r="T228" s="79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403</v>
      </c>
      <c r="B229" s="63" t="s">
        <v>404</v>
      </c>
      <c r="C229" s="36">
        <v>4301051411</v>
      </c>
      <c r="D229" s="791">
        <v>4680115881617</v>
      </c>
      <c r="E229" s="791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133</v>
      </c>
      <c r="L229" s="37" t="s">
        <v>45</v>
      </c>
      <c r="M229" s="38" t="s">
        <v>91</v>
      </c>
      <c r="N229" s="38"/>
      <c r="O229" s="37">
        <v>40</v>
      </c>
      <c r="P229" s="10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3"/>
      <c r="R229" s="793"/>
      <c r="S229" s="793"/>
      <c r="T229" s="79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4301051632</v>
      </c>
      <c r="D230" s="791">
        <v>4680115880573</v>
      </c>
      <c r="E230" s="791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133</v>
      </c>
      <c r="L230" s="37" t="s">
        <v>45</v>
      </c>
      <c r="M230" s="38" t="s">
        <v>82</v>
      </c>
      <c r="N230" s="38"/>
      <c r="O230" s="37">
        <v>45</v>
      </c>
      <c r="P230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3"/>
      <c r="R230" s="793"/>
      <c r="S230" s="793"/>
      <c r="T230" s="79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409</v>
      </c>
      <c r="B231" s="63" t="s">
        <v>410</v>
      </c>
      <c r="C231" s="36">
        <v>4301051407</v>
      </c>
      <c r="D231" s="791">
        <v>4680115882195</v>
      </c>
      <c r="E231" s="791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197</v>
      </c>
      <c r="L231" s="37" t="s">
        <v>45</v>
      </c>
      <c r="M231" s="38" t="s">
        <v>91</v>
      </c>
      <c r="N231" s="38"/>
      <c r="O231" s="37">
        <v>40</v>
      </c>
      <c r="P231" s="10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3"/>
      <c r="R231" s="793"/>
      <c r="S231" s="793"/>
      <c r="T231" s="79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IFERROR(IF(Y231=0,"",ROUNDUP(Y231/H231,0)*0.00651),"")</f>
        <v/>
      </c>
      <c r="AA231" s="68" t="s">
        <v>45</v>
      </c>
      <c r="AB231" s="69" t="s">
        <v>45</v>
      </c>
      <c r="AC231" s="316" t="s">
        <v>399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411</v>
      </c>
      <c r="B232" s="63" t="s">
        <v>412</v>
      </c>
      <c r="C232" s="36">
        <v>4301051752</v>
      </c>
      <c r="D232" s="791">
        <v>4680115882607</v>
      </c>
      <c r="E232" s="791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197</v>
      </c>
      <c r="L232" s="37" t="s">
        <v>45</v>
      </c>
      <c r="M232" s="38" t="s">
        <v>179</v>
      </c>
      <c r="N232" s="38"/>
      <c r="O232" s="37">
        <v>45</v>
      </c>
      <c r="P232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3"/>
      <c r="R232" s="793"/>
      <c r="S232" s="793"/>
      <c r="T232" s="79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18" t="s">
        <v>413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4301051630</v>
      </c>
      <c r="D233" s="791">
        <v>4680115880092</v>
      </c>
      <c r="E233" s="791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 t="s">
        <v>45</v>
      </c>
      <c r="M233" s="38" t="s">
        <v>82</v>
      </c>
      <c r="N233" s="38"/>
      <c r="O233" s="37">
        <v>45</v>
      </c>
      <c r="P233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3"/>
      <c r="R233" s="793"/>
      <c r="S233" s="793"/>
      <c r="T233" s="79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IFERROR(IF(Y233=0,"",ROUNDUP(Y233/H233,0)*0.00753),"")</f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4301051631</v>
      </c>
      <c r="D234" s="791">
        <v>4680115880221</v>
      </c>
      <c r="E234" s="79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 t="s">
        <v>45</v>
      </c>
      <c r="M234" s="38" t="s">
        <v>82</v>
      </c>
      <c r="N234" s="38"/>
      <c r="O234" s="37">
        <v>45</v>
      </c>
      <c r="P234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3"/>
      <c r="R234" s="793"/>
      <c r="S234" s="793"/>
      <c r="T234" s="79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IFERROR(IF(Y234=0,"",ROUNDUP(Y234/H234,0)*0.00753),"")</f>
        <v/>
      </c>
      <c r="AA234" s="68" t="s">
        <v>45</v>
      </c>
      <c r="AB234" s="69" t="s">
        <v>45</v>
      </c>
      <c r="AC234" s="322" t="s">
        <v>408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4301051749</v>
      </c>
      <c r="D235" s="791">
        <v>4680115882942</v>
      </c>
      <c r="E235" s="791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 t="s">
        <v>45</v>
      </c>
      <c r="M235" s="38" t="s">
        <v>82</v>
      </c>
      <c r="N235" s="38"/>
      <c r="O235" s="37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3"/>
      <c r="R235" s="793"/>
      <c r="S235" s="793"/>
      <c r="T235" s="79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>IFERROR(IF(Y235=0,"",ROUNDUP(Y235/H235,0)*0.00753),"")</f>
        <v/>
      </c>
      <c r="AA235" s="68" t="s">
        <v>45</v>
      </c>
      <c r="AB235" s="69" t="s">
        <v>45</v>
      </c>
      <c r="AC235" s="324" t="s">
        <v>402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4301051753</v>
      </c>
      <c r="D236" s="791">
        <v>4680115880504</v>
      </c>
      <c r="E236" s="791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 t="s">
        <v>45</v>
      </c>
      <c r="M236" s="38" t="s">
        <v>82</v>
      </c>
      <c r="N236" s="38"/>
      <c r="O236" s="37">
        <v>40</v>
      </c>
      <c r="P236" s="10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3"/>
      <c r="R236" s="793"/>
      <c r="S236" s="793"/>
      <c r="T236" s="79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>IFERROR(IF(Y236=0,"",ROUNDUP(Y236/H236,0)*0.00753),"")</f>
        <v/>
      </c>
      <c r="AA236" s="68" t="s">
        <v>45</v>
      </c>
      <c r="AB236" s="69" t="s">
        <v>45</v>
      </c>
      <c r="AC236" s="326" t="s">
        <v>402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4301051410</v>
      </c>
      <c r="D237" s="791">
        <v>4680115882164</v>
      </c>
      <c r="E237" s="791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197</v>
      </c>
      <c r="L237" s="37" t="s">
        <v>45</v>
      </c>
      <c r="M237" s="38" t="s">
        <v>91</v>
      </c>
      <c r="N237" s="38"/>
      <c r="O237" s="37">
        <v>40</v>
      </c>
      <c r="P237" s="10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3"/>
      <c r="R237" s="793"/>
      <c r="S237" s="793"/>
      <c r="T237" s="79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425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85" t="s">
        <v>40</v>
      </c>
      <c r="Q238" s="786"/>
      <c r="R238" s="786"/>
      <c r="S238" s="786"/>
      <c r="T238" s="786"/>
      <c r="U238" s="786"/>
      <c r="V238" s="787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88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9"/>
      <c r="P239" s="785" t="s">
        <v>40</v>
      </c>
      <c r="Q239" s="786"/>
      <c r="R239" s="786"/>
      <c r="S239" s="786"/>
      <c r="T239" s="786"/>
      <c r="U239" s="786"/>
      <c r="V239" s="787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90" t="s">
        <v>228</v>
      </c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0"/>
      <c r="P240" s="790"/>
      <c r="Q240" s="790"/>
      <c r="R240" s="790"/>
      <c r="S240" s="790"/>
      <c r="T240" s="790"/>
      <c r="U240" s="790"/>
      <c r="V240" s="790"/>
      <c r="W240" s="790"/>
      <c r="X240" s="790"/>
      <c r="Y240" s="790"/>
      <c r="Z240" s="790"/>
      <c r="AA240" s="66"/>
      <c r="AB240" s="66"/>
      <c r="AC240" s="80"/>
    </row>
    <row r="241" spans="1:68" ht="16.5" customHeight="1" x14ac:dyDescent="0.25">
      <c r="A241" s="63" t="s">
        <v>426</v>
      </c>
      <c r="B241" s="63" t="s">
        <v>427</v>
      </c>
      <c r="C241" s="36">
        <v>4301060404</v>
      </c>
      <c r="D241" s="791">
        <v>4680115882874</v>
      </c>
      <c r="E241" s="79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428</v>
      </c>
      <c r="AG241" s="78"/>
      <c r="AJ241" s="84" t="s">
        <v>45</v>
      </c>
      <c r="AK241" s="84">
        <v>0</v>
      </c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426</v>
      </c>
      <c r="B242" s="63" t="s">
        <v>429</v>
      </c>
      <c r="C242" s="36">
        <v>4301060360</v>
      </c>
      <c r="D242" s="791">
        <v>4680115882874</v>
      </c>
      <c r="E242" s="79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88</v>
      </c>
      <c r="L242" s="37" t="s">
        <v>45</v>
      </c>
      <c r="M242" s="38" t="s">
        <v>82</v>
      </c>
      <c r="N242" s="38"/>
      <c r="O242" s="37">
        <v>30</v>
      </c>
      <c r="P242" s="10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431</v>
      </c>
      <c r="B243" s="63" t="s">
        <v>432</v>
      </c>
      <c r="C243" s="36">
        <v>4301060359</v>
      </c>
      <c r="D243" s="791">
        <v>4680115884434</v>
      </c>
      <c r="E243" s="79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88</v>
      </c>
      <c r="L243" s="37" t="s">
        <v>45</v>
      </c>
      <c r="M243" s="38" t="s">
        <v>82</v>
      </c>
      <c r="N243" s="38"/>
      <c r="O243" s="37">
        <v>30</v>
      </c>
      <c r="P243" s="10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433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4301060375</v>
      </c>
      <c r="D244" s="791">
        <v>4680115880818</v>
      </c>
      <c r="E244" s="791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436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37.5" customHeight="1" x14ac:dyDescent="0.25">
      <c r="A245" s="63" t="s">
        <v>437</v>
      </c>
      <c r="B245" s="63" t="s">
        <v>438</v>
      </c>
      <c r="C245" s="36">
        <v>4301060389</v>
      </c>
      <c r="D245" s="791">
        <v>4680115880801</v>
      </c>
      <c r="E245" s="79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197</v>
      </c>
      <c r="L245" s="37" t="s">
        <v>45</v>
      </c>
      <c r="M245" s="38" t="s">
        <v>91</v>
      </c>
      <c r="N245" s="38"/>
      <c r="O245" s="37">
        <v>40</v>
      </c>
      <c r="P245" s="10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439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88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85" t="s">
        <v>40</v>
      </c>
      <c r="Q246" s="786"/>
      <c r="R246" s="786"/>
      <c r="S246" s="786"/>
      <c r="T246" s="786"/>
      <c r="U246" s="786"/>
      <c r="V246" s="78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85" t="s">
        <v>40</v>
      </c>
      <c r="Q247" s="786"/>
      <c r="R247" s="786"/>
      <c r="S247" s="786"/>
      <c r="T247" s="786"/>
      <c r="U247" s="786"/>
      <c r="V247" s="78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800" t="s">
        <v>440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65"/>
      <c r="AB248" s="65"/>
      <c r="AC248" s="79"/>
    </row>
    <row r="249" spans="1:68" ht="14.25" customHeight="1" x14ac:dyDescent="0.25">
      <c r="A249" s="790" t="s">
        <v>129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66"/>
      <c r="AB249" s="66"/>
      <c r="AC249" s="80"/>
    </row>
    <row r="250" spans="1:68" ht="27" customHeight="1" x14ac:dyDescent="0.25">
      <c r="A250" s="63" t="s">
        <v>441</v>
      </c>
      <c r="B250" s="63" t="s">
        <v>442</v>
      </c>
      <c r="C250" s="36">
        <v>4301011717</v>
      </c>
      <c r="D250" s="791">
        <v>4680115884274</v>
      </c>
      <c r="E250" s="79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133</v>
      </c>
      <c r="L250" s="37" t="s">
        <v>45</v>
      </c>
      <c r="M250" s="38" t="s">
        <v>136</v>
      </c>
      <c r="N250" s="38"/>
      <c r="O250" s="37">
        <v>55</v>
      </c>
      <c r="P250" s="10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1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443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2">IFERROR(X250*I250/H250,"0")</f>
        <v>0</v>
      </c>
      <c r="BN250" s="78">
        <f t="shared" ref="BN250:BN257" si="53">IFERROR(Y250*I250/H250,"0")</f>
        <v>0</v>
      </c>
      <c r="BO250" s="78">
        <f t="shared" ref="BO250:BO257" si="54">IFERROR(1/J250*(X250/H250),"0")</f>
        <v>0</v>
      </c>
      <c r="BP250" s="78">
        <f t="shared" ref="BP250:BP257" si="55">IFERROR(1/J250*(Y250/H250),"0")</f>
        <v>0</v>
      </c>
    </row>
    <row r="251" spans="1:68" ht="27" customHeight="1" x14ac:dyDescent="0.25">
      <c r="A251" s="63" t="s">
        <v>441</v>
      </c>
      <c r="B251" s="63" t="s">
        <v>444</v>
      </c>
      <c r="C251" s="36">
        <v>4301011945</v>
      </c>
      <c r="D251" s="791">
        <v>4680115884274</v>
      </c>
      <c r="E251" s="79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133</v>
      </c>
      <c r="L251" s="37" t="s">
        <v>45</v>
      </c>
      <c r="M251" s="38" t="s">
        <v>165</v>
      </c>
      <c r="N251" s="38"/>
      <c r="O251" s="37">
        <v>55</v>
      </c>
      <c r="P251" s="10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1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si="52"/>
        <v>0</v>
      </c>
      <c r="BN251" s="78">
        <f t="shared" si="53"/>
        <v>0</v>
      </c>
      <c r="BO251" s="78">
        <f t="shared" si="54"/>
        <v>0</v>
      </c>
      <c r="BP251" s="78">
        <f t="shared" si="55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4301011719</v>
      </c>
      <c r="D252" s="791">
        <v>4680115884298</v>
      </c>
      <c r="E252" s="79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133</v>
      </c>
      <c r="L252" s="37" t="s">
        <v>45</v>
      </c>
      <c r="M252" s="38" t="s">
        <v>136</v>
      </c>
      <c r="N252" s="38"/>
      <c r="O252" s="37">
        <v>55</v>
      </c>
      <c r="P252" s="10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1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448</v>
      </c>
      <c r="AG252" s="78"/>
      <c r="AJ252" s="84" t="s">
        <v>45</v>
      </c>
      <c r="AK252" s="84">
        <v>0</v>
      </c>
      <c r="BB252" s="345" t="s">
        <v>66</v>
      </c>
      <c r="BM252" s="78">
        <f t="shared" si="52"/>
        <v>0</v>
      </c>
      <c r="BN252" s="78">
        <f t="shared" si="53"/>
        <v>0</v>
      </c>
      <c r="BO252" s="78">
        <f t="shared" si="54"/>
        <v>0</v>
      </c>
      <c r="BP252" s="78">
        <f t="shared" si="55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4301011733</v>
      </c>
      <c r="D253" s="791">
        <v>4680115884250</v>
      </c>
      <c r="E253" s="79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133</v>
      </c>
      <c r="L253" s="37" t="s">
        <v>45</v>
      </c>
      <c r="M253" s="38" t="s">
        <v>91</v>
      </c>
      <c r="N253" s="38"/>
      <c r="O253" s="37">
        <v>55</v>
      </c>
      <c r="P253" s="10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1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451</v>
      </c>
      <c r="AG253" s="78"/>
      <c r="AJ253" s="84" t="s">
        <v>45</v>
      </c>
      <c r="AK253" s="84">
        <v>0</v>
      </c>
      <c r="BB253" s="347" t="s">
        <v>66</v>
      </c>
      <c r="BM253" s="78">
        <f t="shared" si="52"/>
        <v>0</v>
      </c>
      <c r="BN253" s="78">
        <f t="shared" si="53"/>
        <v>0</v>
      </c>
      <c r="BO253" s="78">
        <f t="shared" si="54"/>
        <v>0</v>
      </c>
      <c r="BP253" s="78">
        <f t="shared" si="55"/>
        <v>0</v>
      </c>
    </row>
    <row r="254" spans="1:68" ht="27" customHeight="1" x14ac:dyDescent="0.25">
      <c r="A254" s="63" t="s">
        <v>449</v>
      </c>
      <c r="B254" s="63" t="s">
        <v>452</v>
      </c>
      <c r="C254" s="36">
        <v>4301011944</v>
      </c>
      <c r="D254" s="791">
        <v>4680115884250</v>
      </c>
      <c r="E254" s="79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133</v>
      </c>
      <c r="L254" s="37" t="s">
        <v>45</v>
      </c>
      <c r="M254" s="38" t="s">
        <v>165</v>
      </c>
      <c r="N254" s="38"/>
      <c r="O254" s="37">
        <v>55</v>
      </c>
      <c r="P254" s="10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1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52"/>
        <v>0</v>
      </c>
      <c r="BN254" s="78">
        <f t="shared" si="53"/>
        <v>0</v>
      </c>
      <c r="BO254" s="78">
        <f t="shared" si="54"/>
        <v>0</v>
      </c>
      <c r="BP254" s="78">
        <f t="shared" si="55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4301011718</v>
      </c>
      <c r="D255" s="791">
        <v>4680115884281</v>
      </c>
      <c r="E255" s="79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88</v>
      </c>
      <c r="L255" s="37" t="s">
        <v>45</v>
      </c>
      <c r="M255" s="38" t="s">
        <v>136</v>
      </c>
      <c r="N255" s="38"/>
      <c r="O255" s="37">
        <v>55</v>
      </c>
      <c r="P255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1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2"/>
        <v>0</v>
      </c>
      <c r="BN255" s="78">
        <f t="shared" si="53"/>
        <v>0</v>
      </c>
      <c r="BO255" s="78">
        <f t="shared" si="54"/>
        <v>0</v>
      </c>
      <c r="BP255" s="78">
        <f t="shared" si="55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4301011720</v>
      </c>
      <c r="D256" s="791">
        <v>4680115884199</v>
      </c>
      <c r="E256" s="79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88</v>
      </c>
      <c r="L256" s="37" t="s">
        <v>45</v>
      </c>
      <c r="M256" s="38" t="s">
        <v>136</v>
      </c>
      <c r="N256" s="38"/>
      <c r="O256" s="37">
        <v>55</v>
      </c>
      <c r="P256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1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448</v>
      </c>
      <c r="AG256" s="78"/>
      <c r="AJ256" s="84" t="s">
        <v>45</v>
      </c>
      <c r="AK256" s="84">
        <v>0</v>
      </c>
      <c r="BB256" s="353" t="s">
        <v>66</v>
      </c>
      <c r="BM256" s="78">
        <f t="shared" si="52"/>
        <v>0</v>
      </c>
      <c r="BN256" s="78">
        <f t="shared" si="53"/>
        <v>0</v>
      </c>
      <c r="BO256" s="78">
        <f t="shared" si="54"/>
        <v>0</v>
      </c>
      <c r="BP256" s="78">
        <f t="shared" si="55"/>
        <v>0</v>
      </c>
    </row>
    <row r="257" spans="1:68" ht="27" customHeight="1" x14ac:dyDescent="0.25">
      <c r="A257" s="63" t="s">
        <v>458</v>
      </c>
      <c r="B257" s="63" t="s">
        <v>459</v>
      </c>
      <c r="C257" s="36">
        <v>4301011716</v>
      </c>
      <c r="D257" s="791">
        <v>4680115884267</v>
      </c>
      <c r="E257" s="79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 t="s">
        <v>45</v>
      </c>
      <c r="M257" s="38" t="s">
        <v>136</v>
      </c>
      <c r="N257" s="38"/>
      <c r="O257" s="37">
        <v>55</v>
      </c>
      <c r="P257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1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460</v>
      </c>
      <c r="AG257" s="78"/>
      <c r="AJ257" s="84" t="s">
        <v>45</v>
      </c>
      <c r="AK257" s="84">
        <v>0</v>
      </c>
      <c r="BB257" s="355" t="s">
        <v>66</v>
      </c>
      <c r="BM257" s="78">
        <f t="shared" si="52"/>
        <v>0</v>
      </c>
      <c r="BN257" s="78">
        <f t="shared" si="53"/>
        <v>0</v>
      </c>
      <c r="BO257" s="78">
        <f t="shared" si="54"/>
        <v>0</v>
      </c>
      <c r="BP257" s="78">
        <f t="shared" si="55"/>
        <v>0</v>
      </c>
    </row>
    <row r="258" spans="1:68" x14ac:dyDescent="0.2">
      <c r="A258" s="788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85" t="s">
        <v>40</v>
      </c>
      <c r="Q258" s="786"/>
      <c r="R258" s="786"/>
      <c r="S258" s="786"/>
      <c r="T258" s="786"/>
      <c r="U258" s="786"/>
      <c r="V258" s="78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85" t="s">
        <v>40</v>
      </c>
      <c r="Q259" s="786"/>
      <c r="R259" s="786"/>
      <c r="S259" s="786"/>
      <c r="T259" s="786"/>
      <c r="U259" s="786"/>
      <c r="V259" s="78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0" t="s">
        <v>461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65"/>
      <c r="AB260" s="65"/>
      <c r="AC260" s="79"/>
    </row>
    <row r="261" spans="1:68" ht="14.25" customHeight="1" x14ac:dyDescent="0.25">
      <c r="A261" s="790" t="s">
        <v>129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66"/>
      <c r="AB261" s="66"/>
      <c r="AC261" s="80"/>
    </row>
    <row r="262" spans="1:68" ht="27" customHeight="1" x14ac:dyDescent="0.25">
      <c r="A262" s="63" t="s">
        <v>462</v>
      </c>
      <c r="B262" s="63" t="s">
        <v>463</v>
      </c>
      <c r="C262" s="36">
        <v>4301011826</v>
      </c>
      <c r="D262" s="791">
        <v>4680115884137</v>
      </c>
      <c r="E262" s="79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133</v>
      </c>
      <c r="L262" s="37" t="s">
        <v>45</v>
      </c>
      <c r="M262" s="38" t="s">
        <v>136</v>
      </c>
      <c r="N262" s="38"/>
      <c r="O262" s="37">
        <v>55</v>
      </c>
      <c r="P262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56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464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57">IFERROR(X262*I262/H262,"0")</f>
        <v>0</v>
      </c>
      <c r="BN262" s="78">
        <f t="shared" ref="BN262:BN270" si="58">IFERROR(Y262*I262/H262,"0")</f>
        <v>0</v>
      </c>
      <c r="BO262" s="78">
        <f t="shared" ref="BO262:BO270" si="59">IFERROR(1/J262*(X262/H262),"0")</f>
        <v>0</v>
      </c>
      <c r="BP262" s="78">
        <f t="shared" ref="BP262:BP270" si="60">IFERROR(1/J262*(Y262/H262),"0")</f>
        <v>0</v>
      </c>
    </row>
    <row r="263" spans="1:68" ht="27" customHeight="1" x14ac:dyDescent="0.25">
      <c r="A263" s="63" t="s">
        <v>462</v>
      </c>
      <c r="B263" s="63" t="s">
        <v>465</v>
      </c>
      <c r="C263" s="36">
        <v>4301011942</v>
      </c>
      <c r="D263" s="791">
        <v>4680115884137</v>
      </c>
      <c r="E263" s="79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133</v>
      </c>
      <c r="L263" s="37" t="s">
        <v>45</v>
      </c>
      <c r="M263" s="38" t="s">
        <v>165</v>
      </c>
      <c r="N263" s="38"/>
      <c r="O263" s="37">
        <v>55</v>
      </c>
      <c r="P263" s="10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6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164</v>
      </c>
      <c r="AG263" s="78"/>
      <c r="AJ263" s="84" t="s">
        <v>45</v>
      </c>
      <c r="AK263" s="84">
        <v>0</v>
      </c>
      <c r="BB263" s="359" t="s">
        <v>66</v>
      </c>
      <c r="BM263" s="78">
        <f t="shared" si="57"/>
        <v>0</v>
      </c>
      <c r="BN263" s="78">
        <f t="shared" si="58"/>
        <v>0</v>
      </c>
      <c r="BO263" s="78">
        <f t="shared" si="59"/>
        <v>0</v>
      </c>
      <c r="BP263" s="78">
        <f t="shared" si="60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4301011724</v>
      </c>
      <c r="D264" s="791">
        <v>4680115884236</v>
      </c>
      <c r="E264" s="79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133</v>
      </c>
      <c r="L264" s="37" t="s">
        <v>45</v>
      </c>
      <c r="M264" s="38" t="s">
        <v>136</v>
      </c>
      <c r="N264" s="38"/>
      <c r="O264" s="37">
        <v>55</v>
      </c>
      <c r="P264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6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 t="s">
        <v>45</v>
      </c>
      <c r="AK264" s="84">
        <v>0</v>
      </c>
      <c r="BB264" s="361" t="s">
        <v>66</v>
      </c>
      <c r="BM264" s="78">
        <f t="shared" si="57"/>
        <v>0</v>
      </c>
      <c r="BN264" s="78">
        <f t="shared" si="58"/>
        <v>0</v>
      </c>
      <c r="BO264" s="78">
        <f t="shared" si="59"/>
        <v>0</v>
      </c>
      <c r="BP264" s="78">
        <f t="shared" si="60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4301011721</v>
      </c>
      <c r="D265" s="791">
        <v>4680115884175</v>
      </c>
      <c r="E265" s="79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133</v>
      </c>
      <c r="L265" s="37" t="s">
        <v>45</v>
      </c>
      <c r="M265" s="38" t="s">
        <v>136</v>
      </c>
      <c r="N265" s="38"/>
      <c r="O265" s="37">
        <v>55</v>
      </c>
      <c r="P265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6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7"/>
        <v>0</v>
      </c>
      <c r="BN265" s="78">
        <f t="shared" si="58"/>
        <v>0</v>
      </c>
      <c r="BO265" s="78">
        <f t="shared" si="59"/>
        <v>0</v>
      </c>
      <c r="BP265" s="78">
        <f t="shared" si="60"/>
        <v>0</v>
      </c>
    </row>
    <row r="266" spans="1:68" ht="27" customHeight="1" x14ac:dyDescent="0.25">
      <c r="A266" s="63" t="s">
        <v>469</v>
      </c>
      <c r="B266" s="63" t="s">
        <v>472</v>
      </c>
      <c r="C266" s="36">
        <v>4301011941</v>
      </c>
      <c r="D266" s="791">
        <v>4680115884175</v>
      </c>
      <c r="E266" s="79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133</v>
      </c>
      <c r="L266" s="37" t="s">
        <v>45</v>
      </c>
      <c r="M266" s="38" t="s">
        <v>165</v>
      </c>
      <c r="N266" s="38"/>
      <c r="O266" s="37">
        <v>55</v>
      </c>
      <c r="P266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6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164</v>
      </c>
      <c r="AG266" s="78"/>
      <c r="AJ266" s="84" t="s">
        <v>45</v>
      </c>
      <c r="AK266" s="84">
        <v>0</v>
      </c>
      <c r="BB266" s="365" t="s">
        <v>66</v>
      </c>
      <c r="BM266" s="78">
        <f t="shared" si="57"/>
        <v>0</v>
      </c>
      <c r="BN266" s="78">
        <f t="shared" si="58"/>
        <v>0</v>
      </c>
      <c r="BO266" s="78">
        <f t="shared" si="59"/>
        <v>0</v>
      </c>
      <c r="BP266" s="78">
        <f t="shared" si="60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4301011824</v>
      </c>
      <c r="D267" s="791">
        <v>4680115884144</v>
      </c>
      <c r="E267" s="79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88</v>
      </c>
      <c r="L267" s="37" t="s">
        <v>45</v>
      </c>
      <c r="M267" s="38" t="s">
        <v>136</v>
      </c>
      <c r="N267" s="38"/>
      <c r="O267" s="37">
        <v>55</v>
      </c>
      <c r="P267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6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464</v>
      </c>
      <c r="AG267" s="78"/>
      <c r="AJ267" s="84" t="s">
        <v>45</v>
      </c>
      <c r="AK267" s="84">
        <v>0</v>
      </c>
      <c r="BB267" s="367" t="s">
        <v>66</v>
      </c>
      <c r="BM267" s="78">
        <f t="shared" si="57"/>
        <v>0</v>
      </c>
      <c r="BN267" s="78">
        <f t="shared" si="58"/>
        <v>0</v>
      </c>
      <c r="BO267" s="78">
        <f t="shared" si="59"/>
        <v>0</v>
      </c>
      <c r="BP267" s="78">
        <f t="shared" si="60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4301011963</v>
      </c>
      <c r="D268" s="791">
        <v>4680115885288</v>
      </c>
      <c r="E268" s="79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88</v>
      </c>
      <c r="L268" s="37" t="s">
        <v>45</v>
      </c>
      <c r="M268" s="38" t="s">
        <v>136</v>
      </c>
      <c r="N268" s="38"/>
      <c r="O268" s="37">
        <v>55</v>
      </c>
      <c r="P268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6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477</v>
      </c>
      <c r="AG268" s="78"/>
      <c r="AJ268" s="84" t="s">
        <v>45</v>
      </c>
      <c r="AK268" s="84">
        <v>0</v>
      </c>
      <c r="BB268" s="369" t="s">
        <v>66</v>
      </c>
      <c r="BM268" s="78">
        <f t="shared" si="57"/>
        <v>0</v>
      </c>
      <c r="BN268" s="78">
        <f t="shared" si="58"/>
        <v>0</v>
      </c>
      <c r="BO268" s="78">
        <f t="shared" si="59"/>
        <v>0</v>
      </c>
      <c r="BP268" s="78">
        <f t="shared" si="60"/>
        <v>0</v>
      </c>
    </row>
    <row r="269" spans="1:68" ht="27" customHeight="1" x14ac:dyDescent="0.25">
      <c r="A269" s="63" t="s">
        <v>478</v>
      </c>
      <c r="B269" s="63" t="s">
        <v>479</v>
      </c>
      <c r="C269" s="36">
        <v>4301011726</v>
      </c>
      <c r="D269" s="791">
        <v>4680115884182</v>
      </c>
      <c r="E269" s="79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88</v>
      </c>
      <c r="L269" s="37" t="s">
        <v>45</v>
      </c>
      <c r="M269" s="38" t="s">
        <v>136</v>
      </c>
      <c r="N269" s="38"/>
      <c r="O269" s="37">
        <v>55</v>
      </c>
      <c r="P269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6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7"/>
        <v>0</v>
      </c>
      <c r="BN269" s="78">
        <f t="shared" si="58"/>
        <v>0</v>
      </c>
      <c r="BO269" s="78">
        <f t="shared" si="59"/>
        <v>0</v>
      </c>
      <c r="BP269" s="78">
        <f t="shared" si="60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4301011722</v>
      </c>
      <c r="D270" s="791">
        <v>4680115884205</v>
      </c>
      <c r="E270" s="79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88</v>
      </c>
      <c r="L270" s="37" t="s">
        <v>45</v>
      </c>
      <c r="M270" s="38" t="s">
        <v>136</v>
      </c>
      <c r="N270" s="38"/>
      <c r="O270" s="37">
        <v>55</v>
      </c>
      <c r="P270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6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57"/>
        <v>0</v>
      </c>
      <c r="BN270" s="78">
        <f t="shared" si="58"/>
        <v>0</v>
      </c>
      <c r="BO270" s="78">
        <f t="shared" si="59"/>
        <v>0</v>
      </c>
      <c r="BP270" s="78">
        <f t="shared" si="60"/>
        <v>0</v>
      </c>
    </row>
    <row r="271" spans="1:68" x14ac:dyDescent="0.2">
      <c r="A271" s="788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85" t="s">
        <v>40</v>
      </c>
      <c r="Q271" s="786"/>
      <c r="R271" s="786"/>
      <c r="S271" s="786"/>
      <c r="T271" s="786"/>
      <c r="U271" s="786"/>
      <c r="V271" s="78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5" t="s">
        <v>40</v>
      </c>
      <c r="Q272" s="786"/>
      <c r="R272" s="786"/>
      <c r="S272" s="786"/>
      <c r="T272" s="786"/>
      <c r="U272" s="786"/>
      <c r="V272" s="78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0" t="s">
        <v>186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66"/>
      <c r="AB273" s="66"/>
      <c r="AC273" s="80"/>
    </row>
    <row r="274" spans="1:68" ht="27" customHeight="1" x14ac:dyDescent="0.25">
      <c r="A274" s="63" t="s">
        <v>482</v>
      </c>
      <c r="B274" s="63" t="s">
        <v>483</v>
      </c>
      <c r="C274" s="36">
        <v>4301020340</v>
      </c>
      <c r="D274" s="791">
        <v>4680115885721</v>
      </c>
      <c r="E274" s="79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91</v>
      </c>
      <c r="N274" s="38"/>
      <c r="O274" s="37">
        <v>50</v>
      </c>
      <c r="P274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484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88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85" t="s">
        <v>40</v>
      </c>
      <c r="Q275" s="786"/>
      <c r="R275" s="786"/>
      <c r="S275" s="786"/>
      <c r="T275" s="786"/>
      <c r="U275" s="786"/>
      <c r="V275" s="78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85" t="s">
        <v>40</v>
      </c>
      <c r="Q276" s="786"/>
      <c r="R276" s="786"/>
      <c r="S276" s="786"/>
      <c r="T276" s="786"/>
      <c r="U276" s="786"/>
      <c r="V276" s="78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0" t="s">
        <v>485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5"/>
      <c r="AB277" s="65"/>
      <c r="AC277" s="79"/>
    </row>
    <row r="278" spans="1:68" ht="14.25" customHeight="1" x14ac:dyDescent="0.25">
      <c r="A278" s="790" t="s">
        <v>129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66"/>
      <c r="AB278" s="66"/>
      <c r="AC278" s="80"/>
    </row>
    <row r="279" spans="1:68" ht="27" customHeight="1" x14ac:dyDescent="0.25">
      <c r="A279" s="63" t="s">
        <v>486</v>
      </c>
      <c r="B279" s="63" t="s">
        <v>487</v>
      </c>
      <c r="C279" s="36">
        <v>4301011855</v>
      </c>
      <c r="D279" s="791">
        <v>4680115885837</v>
      </c>
      <c r="E279" s="79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133</v>
      </c>
      <c r="L279" s="37" t="s">
        <v>45</v>
      </c>
      <c r="M279" s="38" t="s">
        <v>136</v>
      </c>
      <c r="N279" s="38"/>
      <c r="O279" s="37">
        <v>55</v>
      </c>
      <c r="P279" s="10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1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488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2">IFERROR(X279*I279/H279,"0")</f>
        <v>0</v>
      </c>
      <c r="BN279" s="78">
        <f t="shared" ref="BN279:BN288" si="63">IFERROR(Y279*I279/H279,"0")</f>
        <v>0</v>
      </c>
      <c r="BO279" s="78">
        <f t="shared" ref="BO279:BO288" si="64">IFERROR(1/J279*(X279/H279),"0")</f>
        <v>0</v>
      </c>
      <c r="BP279" s="78">
        <f t="shared" ref="BP279:BP288" si="65">IFERROR(1/J279*(Y279/H279),"0")</f>
        <v>0</v>
      </c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791">
        <v>4607091387452</v>
      </c>
      <c r="E280" s="79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133</v>
      </c>
      <c r="L280" s="37" t="s">
        <v>45</v>
      </c>
      <c r="M280" s="38" t="s">
        <v>91</v>
      </c>
      <c r="N280" s="38"/>
      <c r="O280" s="37">
        <v>55</v>
      </c>
      <c r="P280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1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si="62"/>
        <v>0</v>
      </c>
      <c r="BN280" s="78">
        <f t="shared" si="63"/>
        <v>0</v>
      </c>
      <c r="BO280" s="78">
        <f t="shared" si="64"/>
        <v>0</v>
      </c>
      <c r="BP280" s="78">
        <f t="shared" si="65"/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4301011850</v>
      </c>
      <c r="D281" s="791">
        <v>4680115885806</v>
      </c>
      <c r="E281" s="79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133</v>
      </c>
      <c r="L281" s="37" t="s">
        <v>45</v>
      </c>
      <c r="M281" s="38" t="s">
        <v>136</v>
      </c>
      <c r="N281" s="38"/>
      <c r="O281" s="37">
        <v>55</v>
      </c>
      <c r="P281" s="10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1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62"/>
        <v>0</v>
      </c>
      <c r="BN281" s="78">
        <f t="shared" si="63"/>
        <v>0</v>
      </c>
      <c r="BO281" s="78">
        <f t="shared" si="64"/>
        <v>0</v>
      </c>
      <c r="BP281" s="78">
        <f t="shared" si="65"/>
        <v>0</v>
      </c>
    </row>
    <row r="282" spans="1:68" ht="27" customHeight="1" x14ac:dyDescent="0.25">
      <c r="A282" s="63" t="s">
        <v>492</v>
      </c>
      <c r="B282" s="63" t="s">
        <v>495</v>
      </c>
      <c r="C282" s="36">
        <v>4301011910</v>
      </c>
      <c r="D282" s="791">
        <v>4680115885806</v>
      </c>
      <c r="E282" s="79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133</v>
      </c>
      <c r="L282" s="37" t="s">
        <v>45</v>
      </c>
      <c r="M282" s="38" t="s">
        <v>165</v>
      </c>
      <c r="N282" s="38"/>
      <c r="O282" s="37">
        <v>55</v>
      </c>
      <c r="P282" s="10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1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496</v>
      </c>
      <c r="AG282" s="78"/>
      <c r="AJ282" s="84" t="s">
        <v>45</v>
      </c>
      <c r="AK282" s="84">
        <v>0</v>
      </c>
      <c r="BB282" s="383" t="s">
        <v>66</v>
      </c>
      <c r="BM282" s="78">
        <f t="shared" si="62"/>
        <v>0</v>
      </c>
      <c r="BN282" s="78">
        <f t="shared" si="63"/>
        <v>0</v>
      </c>
      <c r="BO282" s="78">
        <f t="shared" si="64"/>
        <v>0</v>
      </c>
      <c r="BP282" s="78">
        <f t="shared" si="65"/>
        <v>0</v>
      </c>
    </row>
    <row r="283" spans="1:68" ht="37.5" customHeight="1" x14ac:dyDescent="0.25">
      <c r="A283" s="63" t="s">
        <v>497</v>
      </c>
      <c r="B283" s="63" t="s">
        <v>498</v>
      </c>
      <c r="C283" s="36">
        <v>4301011853</v>
      </c>
      <c r="D283" s="791">
        <v>4680115885851</v>
      </c>
      <c r="E283" s="79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133</v>
      </c>
      <c r="L283" s="37" t="s">
        <v>45</v>
      </c>
      <c r="M283" s="38" t="s">
        <v>136</v>
      </c>
      <c r="N283" s="38"/>
      <c r="O283" s="37">
        <v>55</v>
      </c>
      <c r="P283" s="10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1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499</v>
      </c>
      <c r="AG283" s="78"/>
      <c r="AJ283" s="84" t="s">
        <v>45</v>
      </c>
      <c r="AK283" s="84">
        <v>0</v>
      </c>
      <c r="BB283" s="385" t="s">
        <v>66</v>
      </c>
      <c r="BM283" s="78">
        <f t="shared" si="62"/>
        <v>0</v>
      </c>
      <c r="BN283" s="78">
        <f t="shared" si="63"/>
        <v>0</v>
      </c>
      <c r="BO283" s="78">
        <f t="shared" si="64"/>
        <v>0</v>
      </c>
      <c r="BP283" s="78">
        <f t="shared" si="65"/>
        <v>0</v>
      </c>
    </row>
    <row r="284" spans="1:68" ht="37.5" customHeight="1" x14ac:dyDescent="0.25">
      <c r="A284" s="63" t="s">
        <v>500</v>
      </c>
      <c r="B284" s="63" t="s">
        <v>501</v>
      </c>
      <c r="C284" s="36">
        <v>4301011313</v>
      </c>
      <c r="D284" s="791">
        <v>4607091385984</v>
      </c>
      <c r="E284" s="79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133</v>
      </c>
      <c r="L284" s="37" t="s">
        <v>45</v>
      </c>
      <c r="M284" s="38" t="s">
        <v>136</v>
      </c>
      <c r="N284" s="38"/>
      <c r="O284" s="37">
        <v>55</v>
      </c>
      <c r="P284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1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502</v>
      </c>
      <c r="AG284" s="78"/>
      <c r="AJ284" s="84" t="s">
        <v>45</v>
      </c>
      <c r="AK284" s="84">
        <v>0</v>
      </c>
      <c r="BB284" s="387" t="s">
        <v>66</v>
      </c>
      <c r="BM284" s="78">
        <f t="shared" si="62"/>
        <v>0</v>
      </c>
      <c r="BN284" s="78">
        <f t="shared" si="63"/>
        <v>0</v>
      </c>
      <c r="BO284" s="78">
        <f t="shared" si="64"/>
        <v>0</v>
      </c>
      <c r="BP284" s="78">
        <f t="shared" si="65"/>
        <v>0</v>
      </c>
    </row>
    <row r="285" spans="1:68" ht="27" customHeight="1" x14ac:dyDescent="0.25">
      <c r="A285" s="63" t="s">
        <v>503</v>
      </c>
      <c r="B285" s="63" t="s">
        <v>504</v>
      </c>
      <c r="C285" s="36">
        <v>4301011852</v>
      </c>
      <c r="D285" s="791">
        <v>4680115885844</v>
      </c>
      <c r="E285" s="791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88</v>
      </c>
      <c r="L285" s="37" t="s">
        <v>45</v>
      </c>
      <c r="M285" s="38" t="s">
        <v>136</v>
      </c>
      <c r="N285" s="38"/>
      <c r="O285" s="37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1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488</v>
      </c>
      <c r="AG285" s="78"/>
      <c r="AJ285" s="84" t="s">
        <v>45</v>
      </c>
      <c r="AK285" s="84">
        <v>0</v>
      </c>
      <c r="BB285" s="389" t="s">
        <v>66</v>
      </c>
      <c r="BM285" s="78">
        <f t="shared" si="62"/>
        <v>0</v>
      </c>
      <c r="BN285" s="78">
        <f t="shared" si="63"/>
        <v>0</v>
      </c>
      <c r="BO285" s="78">
        <f t="shared" si="64"/>
        <v>0</v>
      </c>
      <c r="BP285" s="78">
        <f t="shared" si="65"/>
        <v>0</v>
      </c>
    </row>
    <row r="286" spans="1:68" ht="27" customHeight="1" x14ac:dyDescent="0.25">
      <c r="A286" s="63" t="s">
        <v>505</v>
      </c>
      <c r="B286" s="63" t="s">
        <v>506</v>
      </c>
      <c r="C286" s="36">
        <v>4301011319</v>
      </c>
      <c r="D286" s="791">
        <v>4607091387469</v>
      </c>
      <c r="E286" s="79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88</v>
      </c>
      <c r="L286" s="37" t="s">
        <v>45</v>
      </c>
      <c r="M286" s="38" t="s">
        <v>136</v>
      </c>
      <c r="N286" s="38"/>
      <c r="O286" s="37">
        <v>55</v>
      </c>
      <c r="P286" s="9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1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491</v>
      </c>
      <c r="AG286" s="78"/>
      <c r="AJ286" s="84" t="s">
        <v>45</v>
      </c>
      <c r="AK286" s="84">
        <v>0</v>
      </c>
      <c r="BB286" s="391" t="s">
        <v>66</v>
      </c>
      <c r="BM286" s="78">
        <f t="shared" si="62"/>
        <v>0</v>
      </c>
      <c r="BN286" s="78">
        <f t="shared" si="63"/>
        <v>0</v>
      </c>
      <c r="BO286" s="78">
        <f t="shared" si="64"/>
        <v>0</v>
      </c>
      <c r="BP286" s="78">
        <f t="shared" si="65"/>
        <v>0</v>
      </c>
    </row>
    <row r="287" spans="1:68" ht="27" customHeight="1" x14ac:dyDescent="0.25">
      <c r="A287" s="63" t="s">
        <v>507</v>
      </c>
      <c r="B287" s="63" t="s">
        <v>508</v>
      </c>
      <c r="C287" s="36">
        <v>4301011851</v>
      </c>
      <c r="D287" s="791">
        <v>4680115885820</v>
      </c>
      <c r="E287" s="79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88</v>
      </c>
      <c r="L287" s="37" t="s">
        <v>45</v>
      </c>
      <c r="M287" s="38" t="s">
        <v>136</v>
      </c>
      <c r="N287" s="38"/>
      <c r="O287" s="37">
        <v>55</v>
      </c>
      <c r="P287" s="9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1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62"/>
        <v>0</v>
      </c>
      <c r="BN287" s="78">
        <f t="shared" si="63"/>
        <v>0</v>
      </c>
      <c r="BO287" s="78">
        <f t="shared" si="64"/>
        <v>0</v>
      </c>
      <c r="BP287" s="78">
        <f t="shared" si="65"/>
        <v>0</v>
      </c>
    </row>
    <row r="288" spans="1:68" ht="27" customHeight="1" x14ac:dyDescent="0.25">
      <c r="A288" s="63" t="s">
        <v>509</v>
      </c>
      <c r="B288" s="63" t="s">
        <v>510</v>
      </c>
      <c r="C288" s="36">
        <v>4301011316</v>
      </c>
      <c r="D288" s="791">
        <v>4607091387438</v>
      </c>
      <c r="E288" s="79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88</v>
      </c>
      <c r="L288" s="37" t="s">
        <v>45</v>
      </c>
      <c r="M288" s="38" t="s">
        <v>136</v>
      </c>
      <c r="N288" s="38"/>
      <c r="O288" s="37">
        <v>55</v>
      </c>
      <c r="P288" s="99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1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511</v>
      </c>
      <c r="AG288" s="78"/>
      <c r="AJ288" s="84" t="s">
        <v>45</v>
      </c>
      <c r="AK288" s="84">
        <v>0</v>
      </c>
      <c r="BB288" s="395" t="s">
        <v>66</v>
      </c>
      <c r="BM288" s="78">
        <f t="shared" si="62"/>
        <v>0</v>
      </c>
      <c r="BN288" s="78">
        <f t="shared" si="63"/>
        <v>0</v>
      </c>
      <c r="BO288" s="78">
        <f t="shared" si="64"/>
        <v>0</v>
      </c>
      <c r="BP288" s="78">
        <f t="shared" si="65"/>
        <v>0</v>
      </c>
    </row>
    <row r="289" spans="1:68" x14ac:dyDescent="0.2">
      <c r="A289" s="788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85" t="s">
        <v>40</v>
      </c>
      <c r="Q289" s="786"/>
      <c r="R289" s="786"/>
      <c r="S289" s="786"/>
      <c r="T289" s="786"/>
      <c r="U289" s="786"/>
      <c r="V289" s="78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5" t="s">
        <v>40</v>
      </c>
      <c r="Q290" s="786"/>
      <c r="R290" s="786"/>
      <c r="S290" s="786"/>
      <c r="T290" s="786"/>
      <c r="U290" s="786"/>
      <c r="V290" s="78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00" t="s">
        <v>512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65"/>
      <c r="AB291" s="65"/>
      <c r="AC291" s="79"/>
    </row>
    <row r="292" spans="1:68" ht="14.25" customHeight="1" x14ac:dyDescent="0.25">
      <c r="A292" s="790" t="s">
        <v>129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66"/>
      <c r="AB292" s="66"/>
      <c r="AC292" s="80"/>
    </row>
    <row r="293" spans="1:68" ht="27" customHeight="1" x14ac:dyDescent="0.25">
      <c r="A293" s="63" t="s">
        <v>513</v>
      </c>
      <c r="B293" s="63" t="s">
        <v>514</v>
      </c>
      <c r="C293" s="36">
        <v>4301011876</v>
      </c>
      <c r="D293" s="791">
        <v>4680115885707</v>
      </c>
      <c r="E293" s="791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133</v>
      </c>
      <c r="L293" s="37" t="s">
        <v>45</v>
      </c>
      <c r="M293" s="38" t="s">
        <v>136</v>
      </c>
      <c r="N293" s="38"/>
      <c r="O293" s="37">
        <v>31</v>
      </c>
      <c r="P293" s="9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451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88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85" t="s">
        <v>40</v>
      </c>
      <c r="Q294" s="786"/>
      <c r="R294" s="786"/>
      <c r="S294" s="786"/>
      <c r="T294" s="786"/>
      <c r="U294" s="786"/>
      <c r="V294" s="78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85" t="s">
        <v>40</v>
      </c>
      <c r="Q295" s="786"/>
      <c r="R295" s="786"/>
      <c r="S295" s="786"/>
      <c r="T295" s="786"/>
      <c r="U295" s="786"/>
      <c r="V295" s="78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00" t="s">
        <v>515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5"/>
      <c r="AB296" s="65"/>
      <c r="AC296" s="79"/>
    </row>
    <row r="297" spans="1:68" ht="14.25" customHeight="1" x14ac:dyDescent="0.25">
      <c r="A297" s="790" t="s">
        <v>129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66"/>
      <c r="AB297" s="66"/>
      <c r="AC297" s="80"/>
    </row>
    <row r="298" spans="1:68" ht="27" customHeight="1" x14ac:dyDescent="0.25">
      <c r="A298" s="63" t="s">
        <v>516</v>
      </c>
      <c r="B298" s="63" t="s">
        <v>517</v>
      </c>
      <c r="C298" s="36">
        <v>4301011223</v>
      </c>
      <c r="D298" s="791">
        <v>4607091383423</v>
      </c>
      <c r="E298" s="79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133</v>
      </c>
      <c r="L298" s="37" t="s">
        <v>45</v>
      </c>
      <c r="M298" s="38" t="s">
        <v>91</v>
      </c>
      <c r="N298" s="38"/>
      <c r="O298" s="37">
        <v>35</v>
      </c>
      <c r="P298" s="9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135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518</v>
      </c>
      <c r="B299" s="63" t="s">
        <v>519</v>
      </c>
      <c r="C299" s="36">
        <v>4301011879</v>
      </c>
      <c r="D299" s="791">
        <v>4680115885691</v>
      </c>
      <c r="E299" s="79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133</v>
      </c>
      <c r="L299" s="37" t="s">
        <v>45</v>
      </c>
      <c r="M299" s="38" t="s">
        <v>82</v>
      </c>
      <c r="N299" s="38"/>
      <c r="O299" s="37">
        <v>30</v>
      </c>
      <c r="P299" s="9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520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521</v>
      </c>
      <c r="B300" s="63" t="s">
        <v>522</v>
      </c>
      <c r="C300" s="36">
        <v>4301011878</v>
      </c>
      <c r="D300" s="791">
        <v>4680115885660</v>
      </c>
      <c r="E300" s="79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133</v>
      </c>
      <c r="L300" s="37" t="s">
        <v>45</v>
      </c>
      <c r="M300" s="38" t="s">
        <v>82</v>
      </c>
      <c r="N300" s="38"/>
      <c r="O300" s="37">
        <v>35</v>
      </c>
      <c r="P300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523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88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85" t="s">
        <v>40</v>
      </c>
      <c r="Q301" s="786"/>
      <c r="R301" s="786"/>
      <c r="S301" s="786"/>
      <c r="T301" s="786"/>
      <c r="U301" s="786"/>
      <c r="V301" s="78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85" t="s">
        <v>40</v>
      </c>
      <c r="Q302" s="786"/>
      <c r="R302" s="786"/>
      <c r="S302" s="786"/>
      <c r="T302" s="786"/>
      <c r="U302" s="786"/>
      <c r="V302" s="78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00" t="s">
        <v>524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65"/>
      <c r="AB303" s="65"/>
      <c r="AC303" s="79"/>
    </row>
    <row r="304" spans="1:68" ht="14.25" customHeight="1" x14ac:dyDescent="0.25">
      <c r="A304" s="790" t="s">
        <v>84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66"/>
      <c r="AB304" s="66"/>
      <c r="AC304" s="80"/>
    </row>
    <row r="305" spans="1:68" ht="37.5" customHeight="1" x14ac:dyDescent="0.25">
      <c r="A305" s="63" t="s">
        <v>525</v>
      </c>
      <c r="B305" s="63" t="s">
        <v>526</v>
      </c>
      <c r="C305" s="36">
        <v>4301051409</v>
      </c>
      <c r="D305" s="791">
        <v>4680115881556</v>
      </c>
      <c r="E305" s="79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133</v>
      </c>
      <c r="L305" s="37" t="s">
        <v>45</v>
      </c>
      <c r="M305" s="38" t="s">
        <v>91</v>
      </c>
      <c r="N305" s="38"/>
      <c r="O305" s="37">
        <v>45</v>
      </c>
      <c r="P305" s="99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66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527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67">IFERROR(X305*I305/H305,"0")</f>
        <v>0</v>
      </c>
      <c r="BN305" s="78">
        <f t="shared" ref="BN305:BN310" si="68">IFERROR(Y305*I305/H305,"0")</f>
        <v>0</v>
      </c>
      <c r="BO305" s="78">
        <f t="shared" ref="BO305:BO310" si="69">IFERROR(1/J305*(X305/H305),"0")</f>
        <v>0</v>
      </c>
      <c r="BP305" s="78">
        <f t="shared" ref="BP305:BP310" si="70">IFERROR(1/J305*(Y305/H305),"0")</f>
        <v>0</v>
      </c>
    </row>
    <row r="306" spans="1:68" ht="37.5" customHeight="1" x14ac:dyDescent="0.25">
      <c r="A306" s="63" t="s">
        <v>528</v>
      </c>
      <c r="B306" s="63" t="s">
        <v>529</v>
      </c>
      <c r="C306" s="36">
        <v>4301051506</v>
      </c>
      <c r="D306" s="791">
        <v>4680115881037</v>
      </c>
      <c r="E306" s="79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88</v>
      </c>
      <c r="L306" s="37" t="s">
        <v>45</v>
      </c>
      <c r="M306" s="38" t="s">
        <v>82</v>
      </c>
      <c r="N306" s="38"/>
      <c r="O306" s="37">
        <v>40</v>
      </c>
      <c r="P306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66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530</v>
      </c>
      <c r="AG306" s="78"/>
      <c r="AJ306" s="84" t="s">
        <v>45</v>
      </c>
      <c r="AK306" s="84">
        <v>0</v>
      </c>
      <c r="BB306" s="407" t="s">
        <v>66</v>
      </c>
      <c r="BM306" s="78">
        <f t="shared" si="67"/>
        <v>0</v>
      </c>
      <c r="BN306" s="78">
        <f t="shared" si="68"/>
        <v>0</v>
      </c>
      <c r="BO306" s="78">
        <f t="shared" si="69"/>
        <v>0</v>
      </c>
      <c r="BP306" s="78">
        <f t="shared" si="70"/>
        <v>0</v>
      </c>
    </row>
    <row r="307" spans="1:68" ht="37.5" customHeight="1" x14ac:dyDescent="0.25">
      <c r="A307" s="63" t="s">
        <v>531</v>
      </c>
      <c r="B307" s="63" t="s">
        <v>532</v>
      </c>
      <c r="C307" s="36">
        <v>4301051893</v>
      </c>
      <c r="D307" s="791">
        <v>4680115886186</v>
      </c>
      <c r="E307" s="79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197</v>
      </c>
      <c r="L307" s="37" t="s">
        <v>45</v>
      </c>
      <c r="M307" s="38" t="s">
        <v>91</v>
      </c>
      <c r="N307" s="38"/>
      <c r="O307" s="37">
        <v>45</v>
      </c>
      <c r="P307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6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527</v>
      </c>
      <c r="AG307" s="78"/>
      <c r="AJ307" s="84" t="s">
        <v>45</v>
      </c>
      <c r="AK307" s="84">
        <v>0</v>
      </c>
      <c r="BB307" s="409" t="s">
        <v>66</v>
      </c>
      <c r="BM307" s="78">
        <f t="shared" si="67"/>
        <v>0</v>
      </c>
      <c r="BN307" s="78">
        <f t="shared" si="68"/>
        <v>0</v>
      </c>
      <c r="BO307" s="78">
        <f t="shared" si="69"/>
        <v>0</v>
      </c>
      <c r="BP307" s="78">
        <f t="shared" si="70"/>
        <v>0</v>
      </c>
    </row>
    <row r="308" spans="1:68" ht="27" customHeight="1" x14ac:dyDescent="0.25">
      <c r="A308" s="63" t="s">
        <v>533</v>
      </c>
      <c r="B308" s="63" t="s">
        <v>534</v>
      </c>
      <c r="C308" s="36">
        <v>4301051487</v>
      </c>
      <c r="D308" s="791">
        <v>4680115881228</v>
      </c>
      <c r="E308" s="791"/>
      <c r="F308" s="62">
        <v>0.4</v>
      </c>
      <c r="G308" s="37">
        <v>6</v>
      </c>
      <c r="H308" s="62">
        <v>2.4</v>
      </c>
      <c r="I308" s="62">
        <v>2.6720000000000002</v>
      </c>
      <c r="J308" s="37">
        <v>156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6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530</v>
      </c>
      <c r="AG308" s="78"/>
      <c r="AJ308" s="84" t="s">
        <v>45</v>
      </c>
      <c r="AK308" s="84">
        <v>0</v>
      </c>
      <c r="BB308" s="411" t="s">
        <v>66</v>
      </c>
      <c r="BM308" s="78">
        <f t="shared" si="67"/>
        <v>0</v>
      </c>
      <c r="BN308" s="78">
        <f t="shared" si="68"/>
        <v>0</v>
      </c>
      <c r="BO308" s="78">
        <f t="shared" si="69"/>
        <v>0</v>
      </c>
      <c r="BP308" s="78">
        <f t="shared" si="70"/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4301051384</v>
      </c>
      <c r="D309" s="791">
        <v>4680115881211</v>
      </c>
      <c r="E309" s="791"/>
      <c r="F309" s="62">
        <v>0.4</v>
      </c>
      <c r="G309" s="37">
        <v>6</v>
      </c>
      <c r="H309" s="62">
        <v>2.4</v>
      </c>
      <c r="I309" s="62">
        <v>2.6</v>
      </c>
      <c r="J309" s="37">
        <v>156</v>
      </c>
      <c r="K309" s="37" t="s">
        <v>88</v>
      </c>
      <c r="L309" s="37" t="s">
        <v>144</v>
      </c>
      <c r="M309" s="38" t="s">
        <v>82</v>
      </c>
      <c r="N309" s="38"/>
      <c r="O309" s="37">
        <v>45</v>
      </c>
      <c r="P309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6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527</v>
      </c>
      <c r="AG309" s="78"/>
      <c r="AJ309" s="84" t="s">
        <v>145</v>
      </c>
      <c r="AK309" s="84">
        <v>28.8</v>
      </c>
      <c r="BB309" s="413" t="s">
        <v>66</v>
      </c>
      <c r="BM309" s="78">
        <f t="shared" si="67"/>
        <v>0</v>
      </c>
      <c r="BN309" s="78">
        <f t="shared" si="68"/>
        <v>0</v>
      </c>
      <c r="BO309" s="78">
        <f t="shared" si="69"/>
        <v>0</v>
      </c>
      <c r="BP309" s="78">
        <f t="shared" si="70"/>
        <v>0</v>
      </c>
    </row>
    <row r="310" spans="1:68" ht="37.5" customHeight="1" x14ac:dyDescent="0.25">
      <c r="A310" s="63" t="s">
        <v>537</v>
      </c>
      <c r="B310" s="63" t="s">
        <v>538</v>
      </c>
      <c r="C310" s="36">
        <v>4301051378</v>
      </c>
      <c r="D310" s="791">
        <v>4680115881020</v>
      </c>
      <c r="E310" s="79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88</v>
      </c>
      <c r="L310" s="37" t="s">
        <v>45</v>
      </c>
      <c r="M310" s="38" t="s">
        <v>82</v>
      </c>
      <c r="N310" s="38"/>
      <c r="O310" s="37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6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539</v>
      </c>
      <c r="AG310" s="78"/>
      <c r="AJ310" s="84" t="s">
        <v>45</v>
      </c>
      <c r="AK310" s="84">
        <v>0</v>
      </c>
      <c r="BB310" s="415" t="s">
        <v>66</v>
      </c>
      <c r="BM310" s="78">
        <f t="shared" si="67"/>
        <v>0</v>
      </c>
      <c r="BN310" s="78">
        <f t="shared" si="68"/>
        <v>0</v>
      </c>
      <c r="BO310" s="78">
        <f t="shared" si="69"/>
        <v>0</v>
      </c>
      <c r="BP310" s="78">
        <f t="shared" si="70"/>
        <v>0</v>
      </c>
    </row>
    <row r="311" spans="1:68" x14ac:dyDescent="0.2">
      <c r="A311" s="788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85" t="s">
        <v>40</v>
      </c>
      <c r="Q311" s="786"/>
      <c r="R311" s="786"/>
      <c r="S311" s="786"/>
      <c r="T311" s="786"/>
      <c r="U311" s="786"/>
      <c r="V311" s="78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5" t="s">
        <v>40</v>
      </c>
      <c r="Q312" s="786"/>
      <c r="R312" s="786"/>
      <c r="S312" s="786"/>
      <c r="T312" s="786"/>
      <c r="U312" s="786"/>
      <c r="V312" s="78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00" t="s">
        <v>540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65"/>
      <c r="AB313" s="65"/>
      <c r="AC313" s="79"/>
    </row>
    <row r="314" spans="1:68" ht="14.25" customHeight="1" x14ac:dyDescent="0.25">
      <c r="A314" s="790" t="s">
        <v>129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66"/>
      <c r="AB314" s="66"/>
      <c r="AC314" s="80"/>
    </row>
    <row r="315" spans="1:68" ht="27" customHeight="1" x14ac:dyDescent="0.25">
      <c r="A315" s="63" t="s">
        <v>541</v>
      </c>
      <c r="B315" s="63" t="s">
        <v>542</v>
      </c>
      <c r="C315" s="36">
        <v>4301011306</v>
      </c>
      <c r="D315" s="791">
        <v>4607091389296</v>
      </c>
      <c r="E315" s="79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88</v>
      </c>
      <c r="L315" s="37" t="s">
        <v>45</v>
      </c>
      <c r="M315" s="38" t="s">
        <v>91</v>
      </c>
      <c r="N315" s="38"/>
      <c r="O315" s="37">
        <v>45</v>
      </c>
      <c r="P315" s="9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543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88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85" t="s">
        <v>40</v>
      </c>
      <c r="Q316" s="786"/>
      <c r="R316" s="786"/>
      <c r="S316" s="786"/>
      <c r="T316" s="786"/>
      <c r="U316" s="786"/>
      <c r="V316" s="78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5" t="s">
        <v>40</v>
      </c>
      <c r="Q317" s="786"/>
      <c r="R317" s="786"/>
      <c r="S317" s="786"/>
      <c r="T317" s="786"/>
      <c r="U317" s="786"/>
      <c r="V317" s="78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0" t="s">
        <v>78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66"/>
      <c r="AB318" s="66"/>
      <c r="AC318" s="80"/>
    </row>
    <row r="319" spans="1:68" ht="27" customHeight="1" x14ac:dyDescent="0.25">
      <c r="A319" s="63" t="s">
        <v>544</v>
      </c>
      <c r="B319" s="63" t="s">
        <v>545</v>
      </c>
      <c r="C319" s="36">
        <v>4301031163</v>
      </c>
      <c r="D319" s="791">
        <v>4680115880344</v>
      </c>
      <c r="E319" s="79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546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88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85" t="s">
        <v>40</v>
      </c>
      <c r="Q320" s="786"/>
      <c r="R320" s="786"/>
      <c r="S320" s="786"/>
      <c r="T320" s="786"/>
      <c r="U320" s="786"/>
      <c r="V320" s="78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85" t="s">
        <v>40</v>
      </c>
      <c r="Q321" s="786"/>
      <c r="R321" s="786"/>
      <c r="S321" s="786"/>
      <c r="T321" s="786"/>
      <c r="U321" s="786"/>
      <c r="V321" s="78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90" t="s">
        <v>84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66"/>
      <c r="AB322" s="66"/>
      <c r="AC322" s="80"/>
    </row>
    <row r="323" spans="1:68" ht="37.5" customHeight="1" x14ac:dyDescent="0.25">
      <c r="A323" s="63" t="s">
        <v>547</v>
      </c>
      <c r="B323" s="63" t="s">
        <v>548</v>
      </c>
      <c r="C323" s="36">
        <v>4301051731</v>
      </c>
      <c r="D323" s="791">
        <v>4680115884618</v>
      </c>
      <c r="E323" s="79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88</v>
      </c>
      <c r="L323" s="37" t="s">
        <v>45</v>
      </c>
      <c r="M323" s="38" t="s">
        <v>82</v>
      </c>
      <c r="N323" s="38"/>
      <c r="O323" s="37">
        <v>45</v>
      </c>
      <c r="P323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549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88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85" t="s">
        <v>40</v>
      </c>
      <c r="Q324" s="786"/>
      <c r="R324" s="786"/>
      <c r="S324" s="786"/>
      <c r="T324" s="786"/>
      <c r="U324" s="786"/>
      <c r="V324" s="78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85" t="s">
        <v>40</v>
      </c>
      <c r="Q325" s="786"/>
      <c r="R325" s="786"/>
      <c r="S325" s="786"/>
      <c r="T325" s="786"/>
      <c r="U325" s="786"/>
      <c r="V325" s="78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00" t="s">
        <v>550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5"/>
      <c r="AB326" s="65"/>
      <c r="AC326" s="79"/>
    </row>
    <row r="327" spans="1:68" ht="14.25" customHeight="1" x14ac:dyDescent="0.25">
      <c r="A327" s="790" t="s">
        <v>129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66"/>
      <c r="AB327" s="66"/>
      <c r="AC327" s="80"/>
    </row>
    <row r="328" spans="1:68" ht="27" customHeight="1" x14ac:dyDescent="0.25">
      <c r="A328" s="63" t="s">
        <v>551</v>
      </c>
      <c r="B328" s="63" t="s">
        <v>552</v>
      </c>
      <c r="C328" s="36">
        <v>4301011353</v>
      </c>
      <c r="D328" s="791">
        <v>4607091389807</v>
      </c>
      <c r="E328" s="79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88</v>
      </c>
      <c r="L328" s="37" t="s">
        <v>45</v>
      </c>
      <c r="M328" s="38" t="s">
        <v>136</v>
      </c>
      <c r="N328" s="38"/>
      <c r="O328" s="37">
        <v>55</v>
      </c>
      <c r="P328" s="97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553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88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85" t="s">
        <v>40</v>
      </c>
      <c r="Q329" s="786"/>
      <c r="R329" s="786"/>
      <c r="S329" s="786"/>
      <c r="T329" s="786"/>
      <c r="U329" s="786"/>
      <c r="V329" s="78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5" t="s">
        <v>40</v>
      </c>
      <c r="Q330" s="786"/>
      <c r="R330" s="786"/>
      <c r="S330" s="786"/>
      <c r="T330" s="786"/>
      <c r="U330" s="786"/>
      <c r="V330" s="78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790" t="s">
        <v>78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66"/>
      <c r="AB331" s="66"/>
      <c r="AC331" s="80"/>
    </row>
    <row r="332" spans="1:68" ht="27" customHeight="1" x14ac:dyDescent="0.25">
      <c r="A332" s="63" t="s">
        <v>554</v>
      </c>
      <c r="B332" s="63" t="s">
        <v>555</v>
      </c>
      <c r="C332" s="36">
        <v>4301031164</v>
      </c>
      <c r="D332" s="791">
        <v>4680115880481</v>
      </c>
      <c r="E332" s="79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97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556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88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85" t="s">
        <v>40</v>
      </c>
      <c r="Q333" s="786"/>
      <c r="R333" s="786"/>
      <c r="S333" s="786"/>
      <c r="T333" s="786"/>
      <c r="U333" s="786"/>
      <c r="V333" s="78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85" t="s">
        <v>40</v>
      </c>
      <c r="Q334" s="786"/>
      <c r="R334" s="786"/>
      <c r="S334" s="786"/>
      <c r="T334" s="786"/>
      <c r="U334" s="786"/>
      <c r="V334" s="78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790" t="s">
        <v>84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66"/>
      <c r="AB335" s="66"/>
      <c r="AC335" s="80"/>
    </row>
    <row r="336" spans="1:68" ht="27" customHeight="1" x14ac:dyDescent="0.25">
      <c r="A336" s="63" t="s">
        <v>557</v>
      </c>
      <c r="B336" s="63" t="s">
        <v>558</v>
      </c>
      <c r="C336" s="36">
        <v>4301051344</v>
      </c>
      <c r="D336" s="791">
        <v>4680115880412</v>
      </c>
      <c r="E336" s="791"/>
      <c r="F336" s="62">
        <v>0.33</v>
      </c>
      <c r="G336" s="37">
        <v>6</v>
      </c>
      <c r="H336" s="62">
        <v>1.98</v>
      </c>
      <c r="I336" s="62">
        <v>2.246</v>
      </c>
      <c r="J336" s="37">
        <v>156</v>
      </c>
      <c r="K336" s="37" t="s">
        <v>88</v>
      </c>
      <c r="L336" s="37" t="s">
        <v>45</v>
      </c>
      <c r="M336" s="38" t="s">
        <v>91</v>
      </c>
      <c r="N336" s="38"/>
      <c r="O336" s="37">
        <v>45</v>
      </c>
      <c r="P336" s="97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26" t="s">
        <v>559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560</v>
      </c>
      <c r="B337" s="63" t="s">
        <v>561</v>
      </c>
      <c r="C337" s="36">
        <v>4301051277</v>
      </c>
      <c r="D337" s="791">
        <v>4680115880511</v>
      </c>
      <c r="E337" s="79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197</v>
      </c>
      <c r="L337" s="37" t="s">
        <v>45</v>
      </c>
      <c r="M337" s="38" t="s">
        <v>91</v>
      </c>
      <c r="N337" s="38"/>
      <c r="O337" s="37">
        <v>40</v>
      </c>
      <c r="P337" s="98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562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88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85" t="s">
        <v>40</v>
      </c>
      <c r="Q338" s="786"/>
      <c r="R338" s="786"/>
      <c r="S338" s="786"/>
      <c r="T338" s="786"/>
      <c r="U338" s="786"/>
      <c r="V338" s="78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85" t="s">
        <v>40</v>
      </c>
      <c r="Q339" s="786"/>
      <c r="R339" s="786"/>
      <c r="S339" s="786"/>
      <c r="T339" s="786"/>
      <c r="U339" s="786"/>
      <c r="V339" s="78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00" t="s">
        <v>563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65"/>
      <c r="AB340" s="65"/>
      <c r="AC340" s="79"/>
    </row>
    <row r="341" spans="1:68" ht="14.25" customHeight="1" x14ac:dyDescent="0.25">
      <c r="A341" s="790" t="s">
        <v>129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66"/>
      <c r="AB341" s="66"/>
      <c r="AC341" s="80"/>
    </row>
    <row r="342" spans="1:68" ht="27" customHeight="1" x14ac:dyDescent="0.25">
      <c r="A342" s="63" t="s">
        <v>564</v>
      </c>
      <c r="B342" s="63" t="s">
        <v>565</v>
      </c>
      <c r="C342" s="36">
        <v>4301011593</v>
      </c>
      <c r="D342" s="791">
        <v>4680115882973</v>
      </c>
      <c r="E342" s="79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133</v>
      </c>
      <c r="L342" s="37" t="s">
        <v>45</v>
      </c>
      <c r="M342" s="38" t="s">
        <v>136</v>
      </c>
      <c r="N342" s="38"/>
      <c r="O342" s="37">
        <v>55</v>
      </c>
      <c r="P342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460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88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85" t="s">
        <v>40</v>
      </c>
      <c r="Q343" s="786"/>
      <c r="R343" s="786"/>
      <c r="S343" s="786"/>
      <c r="T343" s="786"/>
      <c r="U343" s="786"/>
      <c r="V343" s="78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85" t="s">
        <v>40</v>
      </c>
      <c r="Q344" s="786"/>
      <c r="R344" s="786"/>
      <c r="S344" s="786"/>
      <c r="T344" s="786"/>
      <c r="U344" s="786"/>
      <c r="V344" s="78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790" t="s">
        <v>78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66"/>
      <c r="AB345" s="66"/>
      <c r="AC345" s="80"/>
    </row>
    <row r="346" spans="1:68" ht="27" customHeight="1" x14ac:dyDescent="0.25">
      <c r="A346" s="63" t="s">
        <v>566</v>
      </c>
      <c r="B346" s="63" t="s">
        <v>567</v>
      </c>
      <c r="C346" s="36">
        <v>4301031305</v>
      </c>
      <c r="D346" s="791">
        <v>4607091389845</v>
      </c>
      <c r="E346" s="79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568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4301031306</v>
      </c>
      <c r="D347" s="791">
        <v>4680115882881</v>
      </c>
      <c r="E347" s="79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88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85" t="s">
        <v>40</v>
      </c>
      <c r="Q348" s="786"/>
      <c r="R348" s="786"/>
      <c r="S348" s="786"/>
      <c r="T348" s="786"/>
      <c r="U348" s="786"/>
      <c r="V348" s="78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85" t="s">
        <v>40</v>
      </c>
      <c r="Q349" s="786"/>
      <c r="R349" s="786"/>
      <c r="S349" s="786"/>
      <c r="T349" s="786"/>
      <c r="U349" s="786"/>
      <c r="V349" s="78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0" t="s">
        <v>84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66"/>
      <c r="AB350" s="66"/>
      <c r="AC350" s="80"/>
    </row>
    <row r="351" spans="1:68" ht="37.5" customHeight="1" x14ac:dyDescent="0.25">
      <c r="A351" s="63" t="s">
        <v>571</v>
      </c>
      <c r="B351" s="63" t="s">
        <v>572</v>
      </c>
      <c r="C351" s="36">
        <v>4301051517</v>
      </c>
      <c r="D351" s="791">
        <v>4680115883390</v>
      </c>
      <c r="E351" s="791"/>
      <c r="F351" s="62">
        <v>0.3</v>
      </c>
      <c r="G351" s="37">
        <v>6</v>
      </c>
      <c r="H351" s="62">
        <v>1.8</v>
      </c>
      <c r="I351" s="62">
        <v>2</v>
      </c>
      <c r="J351" s="37">
        <v>156</v>
      </c>
      <c r="K351" s="37" t="s">
        <v>88</v>
      </c>
      <c r="L351" s="37" t="s">
        <v>45</v>
      </c>
      <c r="M351" s="38" t="s">
        <v>82</v>
      </c>
      <c r="N351" s="38"/>
      <c r="O351" s="37">
        <v>40</v>
      </c>
      <c r="P351" s="97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36" t="s">
        <v>573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88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85" t="s">
        <v>40</v>
      </c>
      <c r="Q352" s="786"/>
      <c r="R352" s="786"/>
      <c r="S352" s="786"/>
      <c r="T352" s="786"/>
      <c r="U352" s="786"/>
      <c r="V352" s="78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85" t="s">
        <v>40</v>
      </c>
      <c r="Q353" s="786"/>
      <c r="R353" s="786"/>
      <c r="S353" s="786"/>
      <c r="T353" s="786"/>
      <c r="U353" s="786"/>
      <c r="V353" s="78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0" t="s">
        <v>574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5"/>
      <c r="AB354" s="65"/>
      <c r="AC354" s="79"/>
    </row>
    <row r="355" spans="1:68" ht="14.25" customHeight="1" x14ac:dyDescent="0.25">
      <c r="A355" s="790" t="s">
        <v>129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66"/>
      <c r="AB355" s="66"/>
      <c r="AC355" s="80"/>
    </row>
    <row r="356" spans="1:68" ht="27" customHeight="1" x14ac:dyDescent="0.25">
      <c r="A356" s="63" t="s">
        <v>575</v>
      </c>
      <c r="B356" s="63" t="s">
        <v>576</v>
      </c>
      <c r="C356" s="36">
        <v>4301012024</v>
      </c>
      <c r="D356" s="791">
        <v>4680115885615</v>
      </c>
      <c r="E356" s="79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133</v>
      </c>
      <c r="L356" s="37" t="s">
        <v>45</v>
      </c>
      <c r="M356" s="38" t="s">
        <v>91</v>
      </c>
      <c r="N356" s="38"/>
      <c r="O356" s="37">
        <v>55</v>
      </c>
      <c r="P356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1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577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2">IFERROR(X356*I356/H356,"0")</f>
        <v>0</v>
      </c>
      <c r="BN356" s="78">
        <f t="shared" ref="BN356:BN364" si="73">IFERROR(Y356*I356/H356,"0")</f>
        <v>0</v>
      </c>
      <c r="BO356" s="78">
        <f t="shared" ref="BO356:BO364" si="74">IFERROR(1/J356*(X356/H356),"0")</f>
        <v>0</v>
      </c>
      <c r="BP356" s="78">
        <f t="shared" ref="BP356:BP364" si="75">IFERROR(1/J356*(Y356/H356),"0")</f>
        <v>0</v>
      </c>
    </row>
    <row r="357" spans="1:68" ht="27" customHeight="1" x14ac:dyDescent="0.25">
      <c r="A357" s="63" t="s">
        <v>578</v>
      </c>
      <c r="B357" s="63" t="s">
        <v>579</v>
      </c>
      <c r="C357" s="36">
        <v>4301012016</v>
      </c>
      <c r="D357" s="791">
        <v>4680115885554</v>
      </c>
      <c r="E357" s="791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133</v>
      </c>
      <c r="L357" s="37" t="s">
        <v>161</v>
      </c>
      <c r="M357" s="38" t="s">
        <v>91</v>
      </c>
      <c r="N357" s="38"/>
      <c r="O357" s="37">
        <v>55</v>
      </c>
      <c r="P357" s="9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1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580</v>
      </c>
      <c r="AG357" s="78"/>
      <c r="AJ357" s="84" t="s">
        <v>162</v>
      </c>
      <c r="AK357" s="84">
        <v>604.79999999999995</v>
      </c>
      <c r="BB357" s="441" t="s">
        <v>66</v>
      </c>
      <c r="BM357" s="78">
        <f t="shared" si="72"/>
        <v>0</v>
      </c>
      <c r="BN357" s="78">
        <f t="shared" si="73"/>
        <v>0</v>
      </c>
      <c r="BO357" s="78">
        <f t="shared" si="74"/>
        <v>0</v>
      </c>
      <c r="BP357" s="78">
        <f t="shared" si="75"/>
        <v>0</v>
      </c>
    </row>
    <row r="358" spans="1:68" ht="27" customHeight="1" x14ac:dyDescent="0.25">
      <c r="A358" s="63" t="s">
        <v>578</v>
      </c>
      <c r="B358" s="63" t="s">
        <v>581</v>
      </c>
      <c r="C358" s="36">
        <v>4301011911</v>
      </c>
      <c r="D358" s="791">
        <v>4680115885554</v>
      </c>
      <c r="E358" s="791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133</v>
      </c>
      <c r="L358" s="37" t="s">
        <v>45</v>
      </c>
      <c r="M358" s="38" t="s">
        <v>165</v>
      </c>
      <c r="N358" s="38"/>
      <c r="O358" s="37">
        <v>55</v>
      </c>
      <c r="P358" s="9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1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582</v>
      </c>
      <c r="AG358" s="78"/>
      <c r="AJ358" s="84" t="s">
        <v>45</v>
      </c>
      <c r="AK358" s="84">
        <v>0</v>
      </c>
      <c r="BB358" s="443" t="s">
        <v>66</v>
      </c>
      <c r="BM358" s="78">
        <f t="shared" si="72"/>
        <v>0</v>
      </c>
      <c r="BN358" s="78">
        <f t="shared" si="73"/>
        <v>0</v>
      </c>
      <c r="BO358" s="78">
        <f t="shared" si="74"/>
        <v>0</v>
      </c>
      <c r="BP358" s="78">
        <f t="shared" si="75"/>
        <v>0</v>
      </c>
    </row>
    <row r="359" spans="1:68" ht="37.5" customHeight="1" x14ac:dyDescent="0.25">
      <c r="A359" s="63" t="s">
        <v>583</v>
      </c>
      <c r="B359" s="63" t="s">
        <v>584</v>
      </c>
      <c r="C359" s="36">
        <v>4301011858</v>
      </c>
      <c r="D359" s="791">
        <v>4680115885646</v>
      </c>
      <c r="E359" s="791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133</v>
      </c>
      <c r="L359" s="37" t="s">
        <v>45</v>
      </c>
      <c r="M359" s="38" t="s">
        <v>136</v>
      </c>
      <c r="N359" s="38"/>
      <c r="O359" s="37">
        <v>55</v>
      </c>
      <c r="P359" s="9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1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585</v>
      </c>
      <c r="AG359" s="78"/>
      <c r="AJ359" s="84" t="s">
        <v>45</v>
      </c>
      <c r="AK359" s="84">
        <v>0</v>
      </c>
      <c r="BB359" s="445" t="s">
        <v>66</v>
      </c>
      <c r="BM359" s="78">
        <f t="shared" si="72"/>
        <v>0</v>
      </c>
      <c r="BN359" s="78">
        <f t="shared" si="73"/>
        <v>0</v>
      </c>
      <c r="BO359" s="78">
        <f t="shared" si="74"/>
        <v>0</v>
      </c>
      <c r="BP359" s="78">
        <f t="shared" si="75"/>
        <v>0</v>
      </c>
    </row>
    <row r="360" spans="1:68" ht="27" customHeight="1" x14ac:dyDescent="0.25">
      <c r="A360" s="63" t="s">
        <v>586</v>
      </c>
      <c r="B360" s="63" t="s">
        <v>587</v>
      </c>
      <c r="C360" s="36">
        <v>4301011857</v>
      </c>
      <c r="D360" s="791">
        <v>4680115885622</v>
      </c>
      <c r="E360" s="791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88</v>
      </c>
      <c r="L360" s="37" t="s">
        <v>45</v>
      </c>
      <c r="M360" s="38" t="s">
        <v>136</v>
      </c>
      <c r="N360" s="38"/>
      <c r="O360" s="37">
        <v>55</v>
      </c>
      <c r="P360" s="9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1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577</v>
      </c>
      <c r="AG360" s="78"/>
      <c r="AJ360" s="84" t="s">
        <v>45</v>
      </c>
      <c r="AK360" s="84">
        <v>0</v>
      </c>
      <c r="BB360" s="447" t="s">
        <v>66</v>
      </c>
      <c r="BM360" s="78">
        <f t="shared" si="72"/>
        <v>0</v>
      </c>
      <c r="BN360" s="78">
        <f t="shared" si="73"/>
        <v>0</v>
      </c>
      <c r="BO360" s="78">
        <f t="shared" si="74"/>
        <v>0</v>
      </c>
      <c r="BP360" s="78">
        <f t="shared" si="75"/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4301011573</v>
      </c>
      <c r="D361" s="791">
        <v>4680115881938</v>
      </c>
      <c r="E361" s="79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88</v>
      </c>
      <c r="L361" s="37" t="s">
        <v>45</v>
      </c>
      <c r="M361" s="38" t="s">
        <v>136</v>
      </c>
      <c r="N361" s="38"/>
      <c r="O361" s="37">
        <v>90</v>
      </c>
      <c r="P361" s="9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1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590</v>
      </c>
      <c r="AG361" s="78"/>
      <c r="AJ361" s="84" t="s">
        <v>45</v>
      </c>
      <c r="AK361" s="84">
        <v>0</v>
      </c>
      <c r="BB361" s="449" t="s">
        <v>66</v>
      </c>
      <c r="BM361" s="78">
        <f t="shared" si="72"/>
        <v>0</v>
      </c>
      <c r="BN361" s="78">
        <f t="shared" si="73"/>
        <v>0</v>
      </c>
      <c r="BO361" s="78">
        <f t="shared" si="74"/>
        <v>0</v>
      </c>
      <c r="BP361" s="78">
        <f t="shared" si="75"/>
        <v>0</v>
      </c>
    </row>
    <row r="362" spans="1:68" ht="27" customHeight="1" x14ac:dyDescent="0.25">
      <c r="A362" s="63" t="s">
        <v>591</v>
      </c>
      <c r="B362" s="63" t="s">
        <v>592</v>
      </c>
      <c r="C362" s="36">
        <v>4301010944</v>
      </c>
      <c r="D362" s="791">
        <v>4607091387346</v>
      </c>
      <c r="E362" s="791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88</v>
      </c>
      <c r="L362" s="37" t="s">
        <v>45</v>
      </c>
      <c r="M362" s="38" t="s">
        <v>136</v>
      </c>
      <c r="N362" s="38"/>
      <c r="O362" s="37">
        <v>55</v>
      </c>
      <c r="P362" s="9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1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593</v>
      </c>
      <c r="AG362" s="78"/>
      <c r="AJ362" s="84" t="s">
        <v>45</v>
      </c>
      <c r="AK362" s="84">
        <v>0</v>
      </c>
      <c r="BB362" s="451" t="s">
        <v>66</v>
      </c>
      <c r="BM362" s="78">
        <f t="shared" si="72"/>
        <v>0</v>
      </c>
      <c r="BN362" s="78">
        <f t="shared" si="73"/>
        <v>0</v>
      </c>
      <c r="BO362" s="78">
        <f t="shared" si="74"/>
        <v>0</v>
      </c>
      <c r="BP362" s="78">
        <f t="shared" si="75"/>
        <v>0</v>
      </c>
    </row>
    <row r="363" spans="1:68" ht="27" customHeight="1" x14ac:dyDescent="0.25">
      <c r="A363" s="63" t="s">
        <v>594</v>
      </c>
      <c r="B363" s="63" t="s">
        <v>595</v>
      </c>
      <c r="C363" s="36">
        <v>4301011859</v>
      </c>
      <c r="D363" s="791">
        <v>4680115885608</v>
      </c>
      <c r="E363" s="79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88</v>
      </c>
      <c r="L363" s="37" t="s">
        <v>45</v>
      </c>
      <c r="M363" s="38" t="s">
        <v>136</v>
      </c>
      <c r="N363" s="38"/>
      <c r="O363" s="37">
        <v>55</v>
      </c>
      <c r="P363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1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580</v>
      </c>
      <c r="AG363" s="78"/>
      <c r="AJ363" s="84" t="s">
        <v>45</v>
      </c>
      <c r="AK363" s="84">
        <v>0</v>
      </c>
      <c r="BB363" s="453" t="s">
        <v>66</v>
      </c>
      <c r="BM363" s="78">
        <f t="shared" si="72"/>
        <v>0</v>
      </c>
      <c r="BN363" s="78">
        <f t="shared" si="73"/>
        <v>0</v>
      </c>
      <c r="BO363" s="78">
        <f t="shared" si="74"/>
        <v>0</v>
      </c>
      <c r="BP363" s="78">
        <f t="shared" si="75"/>
        <v>0</v>
      </c>
    </row>
    <row r="364" spans="1:68" ht="27" customHeight="1" x14ac:dyDescent="0.25">
      <c r="A364" s="63" t="s">
        <v>596</v>
      </c>
      <c r="B364" s="63" t="s">
        <v>597</v>
      </c>
      <c r="C364" s="36">
        <v>4301011323</v>
      </c>
      <c r="D364" s="791">
        <v>4607091386011</v>
      </c>
      <c r="E364" s="791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88</v>
      </c>
      <c r="L364" s="37" t="s">
        <v>45</v>
      </c>
      <c r="M364" s="38" t="s">
        <v>91</v>
      </c>
      <c r="N364" s="38"/>
      <c r="O364" s="37">
        <v>55</v>
      </c>
      <c r="P364" s="9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1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598</v>
      </c>
      <c r="AG364" s="78"/>
      <c r="AJ364" s="84" t="s">
        <v>45</v>
      </c>
      <c r="AK364" s="84">
        <v>0</v>
      </c>
      <c r="BB364" s="455" t="s">
        <v>66</v>
      </c>
      <c r="BM364" s="78">
        <f t="shared" si="72"/>
        <v>0</v>
      </c>
      <c r="BN364" s="78">
        <f t="shared" si="73"/>
        <v>0</v>
      </c>
      <c r="BO364" s="78">
        <f t="shared" si="74"/>
        <v>0</v>
      </c>
      <c r="BP364" s="78">
        <f t="shared" si="75"/>
        <v>0</v>
      </c>
    </row>
    <row r="365" spans="1:68" x14ac:dyDescent="0.2">
      <c r="A365" s="788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85" t="s">
        <v>40</v>
      </c>
      <c r="Q365" s="786"/>
      <c r="R365" s="786"/>
      <c r="S365" s="786"/>
      <c r="T365" s="786"/>
      <c r="U365" s="786"/>
      <c r="V365" s="787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85" t="s">
        <v>40</v>
      </c>
      <c r="Q366" s="786"/>
      <c r="R366" s="786"/>
      <c r="S366" s="786"/>
      <c r="T366" s="786"/>
      <c r="U366" s="786"/>
      <c r="V366" s="787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790" t="s">
        <v>78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66"/>
      <c r="AB367" s="66"/>
      <c r="AC367" s="80"/>
    </row>
    <row r="368" spans="1:68" ht="27" customHeight="1" x14ac:dyDescent="0.25">
      <c r="A368" s="63" t="s">
        <v>599</v>
      </c>
      <c r="B368" s="63" t="s">
        <v>600</v>
      </c>
      <c r="C368" s="36">
        <v>4301030878</v>
      </c>
      <c r="D368" s="791">
        <v>4607091387193</v>
      </c>
      <c r="E368" s="791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88</v>
      </c>
      <c r="L368" s="37" t="s">
        <v>45</v>
      </c>
      <c r="M368" s="38" t="s">
        <v>82</v>
      </c>
      <c r="N368" s="38"/>
      <c r="O368" s="37">
        <v>35</v>
      </c>
      <c r="P368" s="9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601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602</v>
      </c>
      <c r="B369" s="63" t="s">
        <v>603</v>
      </c>
      <c r="C369" s="36">
        <v>4301031153</v>
      </c>
      <c r="D369" s="791">
        <v>4607091387230</v>
      </c>
      <c r="E369" s="791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88</v>
      </c>
      <c r="L369" s="37" t="s">
        <v>45</v>
      </c>
      <c r="M369" s="38" t="s">
        <v>82</v>
      </c>
      <c r="N369" s="38"/>
      <c r="O369" s="37">
        <v>40</v>
      </c>
      <c r="P369" s="9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604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605</v>
      </c>
      <c r="B370" s="63" t="s">
        <v>606</v>
      </c>
      <c r="C370" s="36">
        <v>4301031154</v>
      </c>
      <c r="D370" s="791">
        <v>4607091387292</v>
      </c>
      <c r="E370" s="791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88</v>
      </c>
      <c r="L370" s="37" t="s">
        <v>45</v>
      </c>
      <c r="M370" s="38" t="s">
        <v>82</v>
      </c>
      <c r="N370" s="38"/>
      <c r="O370" s="37">
        <v>45</v>
      </c>
      <c r="P370" s="9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607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608</v>
      </c>
      <c r="B371" s="63" t="s">
        <v>609</v>
      </c>
      <c r="C371" s="36">
        <v>4301031152</v>
      </c>
      <c r="D371" s="791">
        <v>4607091387285</v>
      </c>
      <c r="E371" s="791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604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88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85" t="s">
        <v>40</v>
      </c>
      <c r="Q372" s="786"/>
      <c r="R372" s="786"/>
      <c r="S372" s="786"/>
      <c r="T372" s="786"/>
      <c r="U372" s="786"/>
      <c r="V372" s="787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85" t="s">
        <v>40</v>
      </c>
      <c r="Q373" s="786"/>
      <c r="R373" s="786"/>
      <c r="S373" s="786"/>
      <c r="T373" s="786"/>
      <c r="U373" s="786"/>
      <c r="V373" s="787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90" t="s">
        <v>84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66"/>
      <c r="AB374" s="66"/>
      <c r="AC374" s="80"/>
    </row>
    <row r="375" spans="1:68" ht="48" customHeight="1" x14ac:dyDescent="0.25">
      <c r="A375" s="63" t="s">
        <v>610</v>
      </c>
      <c r="B375" s="63" t="s">
        <v>611</v>
      </c>
      <c r="C375" s="36">
        <v>4301051100</v>
      </c>
      <c r="D375" s="791">
        <v>4607091387766</v>
      </c>
      <c r="E375" s="791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133</v>
      </c>
      <c r="L375" s="37" t="s">
        <v>45</v>
      </c>
      <c r="M375" s="38" t="s">
        <v>91</v>
      </c>
      <c r="N375" s="38"/>
      <c r="O375" s="37">
        <v>40</v>
      </c>
      <c r="P375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76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612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77">IFERROR(X375*I375/H375,"0")</f>
        <v>0</v>
      </c>
      <c r="BN375" s="78">
        <f t="shared" ref="BN375:BN380" si="78">IFERROR(Y375*I375/H375,"0")</f>
        <v>0</v>
      </c>
      <c r="BO375" s="78">
        <f t="shared" ref="BO375:BO380" si="79">IFERROR(1/J375*(X375/H375),"0")</f>
        <v>0</v>
      </c>
      <c r="BP375" s="78">
        <f t="shared" ref="BP375:BP380" si="80">IFERROR(1/J375*(Y375/H375),"0")</f>
        <v>0</v>
      </c>
    </row>
    <row r="376" spans="1:68" ht="37.5" customHeight="1" x14ac:dyDescent="0.25">
      <c r="A376" s="63" t="s">
        <v>613</v>
      </c>
      <c r="B376" s="63" t="s">
        <v>614</v>
      </c>
      <c r="C376" s="36">
        <v>4301051116</v>
      </c>
      <c r="D376" s="791">
        <v>4607091387957</v>
      </c>
      <c r="E376" s="791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133</v>
      </c>
      <c r="L376" s="37" t="s">
        <v>45</v>
      </c>
      <c r="M376" s="38" t="s">
        <v>82</v>
      </c>
      <c r="N376" s="38"/>
      <c r="O376" s="37">
        <v>40</v>
      </c>
      <c r="P376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6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615</v>
      </c>
      <c r="AG376" s="78"/>
      <c r="AJ376" s="84" t="s">
        <v>45</v>
      </c>
      <c r="AK376" s="84">
        <v>0</v>
      </c>
      <c r="BB376" s="467" t="s">
        <v>66</v>
      </c>
      <c r="BM376" s="78">
        <f t="shared" si="77"/>
        <v>0</v>
      </c>
      <c r="BN376" s="78">
        <f t="shared" si="78"/>
        <v>0</v>
      </c>
      <c r="BO376" s="78">
        <f t="shared" si="79"/>
        <v>0</v>
      </c>
      <c r="BP376" s="78">
        <f t="shared" si="80"/>
        <v>0</v>
      </c>
    </row>
    <row r="377" spans="1:68" ht="37.5" customHeight="1" x14ac:dyDescent="0.25">
      <c r="A377" s="63" t="s">
        <v>616</v>
      </c>
      <c r="B377" s="63" t="s">
        <v>617</v>
      </c>
      <c r="C377" s="36">
        <v>4301051115</v>
      </c>
      <c r="D377" s="791">
        <v>4607091387964</v>
      </c>
      <c r="E377" s="791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133</v>
      </c>
      <c r="L377" s="37" t="s">
        <v>45</v>
      </c>
      <c r="M377" s="38" t="s">
        <v>82</v>
      </c>
      <c r="N377" s="38"/>
      <c r="O377" s="37">
        <v>40</v>
      </c>
      <c r="P377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6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618</v>
      </c>
      <c r="AG377" s="78"/>
      <c r="AJ377" s="84" t="s">
        <v>45</v>
      </c>
      <c r="AK377" s="84">
        <v>0</v>
      </c>
      <c r="BB377" s="469" t="s">
        <v>66</v>
      </c>
      <c r="BM377" s="78">
        <f t="shared" si="77"/>
        <v>0</v>
      </c>
      <c r="BN377" s="78">
        <f t="shared" si="78"/>
        <v>0</v>
      </c>
      <c r="BO377" s="78">
        <f t="shared" si="79"/>
        <v>0</v>
      </c>
      <c r="BP377" s="78">
        <f t="shared" si="80"/>
        <v>0</v>
      </c>
    </row>
    <row r="378" spans="1:68" ht="37.5" customHeight="1" x14ac:dyDescent="0.25">
      <c r="A378" s="63" t="s">
        <v>619</v>
      </c>
      <c r="B378" s="63" t="s">
        <v>620</v>
      </c>
      <c r="C378" s="36">
        <v>4301051705</v>
      </c>
      <c r="D378" s="791">
        <v>4680115884588</v>
      </c>
      <c r="E378" s="791"/>
      <c r="F378" s="62">
        <v>0.5</v>
      </c>
      <c r="G378" s="37">
        <v>6</v>
      </c>
      <c r="H378" s="62">
        <v>3</v>
      </c>
      <c r="I378" s="62">
        <v>3.266</v>
      </c>
      <c r="J378" s="37">
        <v>156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6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0" t="s">
        <v>621</v>
      </c>
      <c r="AG378" s="78"/>
      <c r="AJ378" s="84" t="s">
        <v>45</v>
      </c>
      <c r="AK378" s="84">
        <v>0</v>
      </c>
      <c r="BB378" s="471" t="s">
        <v>66</v>
      </c>
      <c r="BM378" s="78">
        <f t="shared" si="77"/>
        <v>0</v>
      </c>
      <c r="BN378" s="78">
        <f t="shared" si="78"/>
        <v>0</v>
      </c>
      <c r="BO378" s="78">
        <f t="shared" si="79"/>
        <v>0</v>
      </c>
      <c r="BP378" s="78">
        <f t="shared" si="80"/>
        <v>0</v>
      </c>
    </row>
    <row r="379" spans="1:68" ht="37.5" customHeight="1" x14ac:dyDescent="0.25">
      <c r="A379" s="63" t="s">
        <v>622</v>
      </c>
      <c r="B379" s="63" t="s">
        <v>623</v>
      </c>
      <c r="C379" s="36">
        <v>4301051130</v>
      </c>
      <c r="D379" s="791">
        <v>4607091387537</v>
      </c>
      <c r="E379" s="791"/>
      <c r="F379" s="62">
        <v>0.45</v>
      </c>
      <c r="G379" s="37">
        <v>6</v>
      </c>
      <c r="H379" s="62">
        <v>2.7</v>
      </c>
      <c r="I379" s="62">
        <v>2.99</v>
      </c>
      <c r="J379" s="37">
        <v>156</v>
      </c>
      <c r="K379" s="37" t="s">
        <v>88</v>
      </c>
      <c r="L379" s="37" t="s">
        <v>45</v>
      </c>
      <c r="M379" s="38" t="s">
        <v>82</v>
      </c>
      <c r="N379" s="38"/>
      <c r="O379" s="37">
        <v>40</v>
      </c>
      <c r="P379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6"/>
        <v>0</v>
      </c>
      <c r="Z379" s="41" t="str">
        <f>IFERROR(IF(Y379=0,"",ROUNDUP(Y379/H379,0)*0.00753),"")</f>
        <v/>
      </c>
      <c r="AA379" s="68" t="s">
        <v>45</v>
      </c>
      <c r="AB379" s="69" t="s">
        <v>45</v>
      </c>
      <c r="AC379" s="472" t="s">
        <v>624</v>
      </c>
      <c r="AG379" s="78"/>
      <c r="AJ379" s="84" t="s">
        <v>45</v>
      </c>
      <c r="AK379" s="84">
        <v>0</v>
      </c>
      <c r="BB379" s="473" t="s">
        <v>66</v>
      </c>
      <c r="BM379" s="78">
        <f t="shared" si="77"/>
        <v>0</v>
      </c>
      <c r="BN379" s="78">
        <f t="shared" si="78"/>
        <v>0</v>
      </c>
      <c r="BO379" s="78">
        <f t="shared" si="79"/>
        <v>0</v>
      </c>
      <c r="BP379" s="78">
        <f t="shared" si="80"/>
        <v>0</v>
      </c>
    </row>
    <row r="380" spans="1:68" ht="48" customHeight="1" x14ac:dyDescent="0.25">
      <c r="A380" s="63" t="s">
        <v>625</v>
      </c>
      <c r="B380" s="63" t="s">
        <v>626</v>
      </c>
      <c r="C380" s="36">
        <v>4301051132</v>
      </c>
      <c r="D380" s="791">
        <v>4607091387513</v>
      </c>
      <c r="E380" s="791"/>
      <c r="F380" s="62">
        <v>0.45</v>
      </c>
      <c r="G380" s="37">
        <v>6</v>
      </c>
      <c r="H380" s="62">
        <v>2.7</v>
      </c>
      <c r="I380" s="62">
        <v>2.9780000000000002</v>
      </c>
      <c r="J380" s="37">
        <v>156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6"/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74" t="s">
        <v>627</v>
      </c>
      <c r="AG380" s="78"/>
      <c r="AJ380" s="84" t="s">
        <v>45</v>
      </c>
      <c r="AK380" s="84">
        <v>0</v>
      </c>
      <c r="BB380" s="475" t="s">
        <v>66</v>
      </c>
      <c r="BM380" s="78">
        <f t="shared" si="77"/>
        <v>0</v>
      </c>
      <c r="BN380" s="78">
        <f t="shared" si="78"/>
        <v>0</v>
      </c>
      <c r="BO380" s="78">
        <f t="shared" si="79"/>
        <v>0</v>
      </c>
      <c r="BP380" s="78">
        <f t="shared" si="80"/>
        <v>0</v>
      </c>
    </row>
    <row r="381" spans="1:68" x14ac:dyDescent="0.2">
      <c r="A381" s="788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85" t="s">
        <v>40</v>
      </c>
      <c r="Q381" s="786"/>
      <c r="R381" s="786"/>
      <c r="S381" s="786"/>
      <c r="T381" s="786"/>
      <c r="U381" s="786"/>
      <c r="V381" s="787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85" t="s">
        <v>40</v>
      </c>
      <c r="Q382" s="786"/>
      <c r="R382" s="786"/>
      <c r="S382" s="786"/>
      <c r="T382" s="786"/>
      <c r="U382" s="786"/>
      <c r="V382" s="787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790" t="s">
        <v>228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66"/>
      <c r="AB383" s="66"/>
      <c r="AC383" s="80"/>
    </row>
    <row r="384" spans="1:68" ht="37.5" customHeight="1" x14ac:dyDescent="0.25">
      <c r="A384" s="63" t="s">
        <v>628</v>
      </c>
      <c r="B384" s="63" t="s">
        <v>629</v>
      </c>
      <c r="C384" s="36">
        <v>4301060379</v>
      </c>
      <c r="D384" s="791">
        <v>4607091380880</v>
      </c>
      <c r="E384" s="791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133</v>
      </c>
      <c r="L384" s="37" t="s">
        <v>45</v>
      </c>
      <c r="M384" s="38" t="s">
        <v>82</v>
      </c>
      <c r="N384" s="38"/>
      <c r="O384" s="37">
        <v>30</v>
      </c>
      <c r="P384" s="9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630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631</v>
      </c>
      <c r="B385" s="63" t="s">
        <v>632</v>
      </c>
      <c r="C385" s="36">
        <v>4301060308</v>
      </c>
      <c r="D385" s="791">
        <v>4607091384482</v>
      </c>
      <c r="E385" s="791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133</v>
      </c>
      <c r="L385" s="37" t="s">
        <v>45</v>
      </c>
      <c r="M385" s="38" t="s">
        <v>82</v>
      </c>
      <c r="N385" s="38"/>
      <c r="O385" s="37">
        <v>30</v>
      </c>
      <c r="P385" s="94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633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634</v>
      </c>
      <c r="B386" s="63" t="s">
        <v>635</v>
      </c>
      <c r="C386" s="36">
        <v>4301060325</v>
      </c>
      <c r="D386" s="791">
        <v>4607091380897</v>
      </c>
      <c r="E386" s="791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133</v>
      </c>
      <c r="L386" s="37" t="s">
        <v>45</v>
      </c>
      <c r="M386" s="38" t="s">
        <v>82</v>
      </c>
      <c r="N386" s="38"/>
      <c r="O386" s="37">
        <v>30</v>
      </c>
      <c r="P386" s="9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3"/>
      <c r="R386" s="793"/>
      <c r="S386" s="793"/>
      <c r="T386" s="79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788"/>
      <c r="B387" s="788"/>
      <c r="C387" s="788"/>
      <c r="D387" s="788"/>
      <c r="E387" s="788"/>
      <c r="F387" s="788"/>
      <c r="G387" s="788"/>
      <c r="H387" s="788"/>
      <c r="I387" s="788"/>
      <c r="J387" s="788"/>
      <c r="K387" s="788"/>
      <c r="L387" s="788"/>
      <c r="M387" s="788"/>
      <c r="N387" s="788"/>
      <c r="O387" s="789"/>
      <c r="P387" s="785" t="s">
        <v>40</v>
      </c>
      <c r="Q387" s="786"/>
      <c r="R387" s="786"/>
      <c r="S387" s="786"/>
      <c r="T387" s="786"/>
      <c r="U387" s="786"/>
      <c r="V387" s="787"/>
      <c r="W387" s="42" t="s">
        <v>39</v>
      </c>
      <c r="X387" s="43">
        <f>IFERROR(X384/H384,"0")+IFERROR(X385/H385,"0")+IFERROR(X386/H386,"0")</f>
        <v>0</v>
      </c>
      <c r="Y387" s="43">
        <f>IFERROR(Y384/H384,"0")+IFERROR(Y385/H385,"0")+IFERROR(Y386/H386,"0")</f>
        <v>0</v>
      </c>
      <c r="Z387" s="43">
        <f>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788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85" t="s">
        <v>40</v>
      </c>
      <c r="Q388" s="786"/>
      <c r="R388" s="786"/>
      <c r="S388" s="786"/>
      <c r="T388" s="786"/>
      <c r="U388" s="786"/>
      <c r="V388" s="787"/>
      <c r="W388" s="42" t="s">
        <v>0</v>
      </c>
      <c r="X388" s="43">
        <f>IFERROR(SUM(X384:X386),"0")</f>
        <v>0</v>
      </c>
      <c r="Y388" s="43">
        <f>IFERROR(SUM(Y384:Y386),"0")</f>
        <v>0</v>
      </c>
      <c r="Z388" s="42"/>
      <c r="AA388" s="67"/>
      <c r="AB388" s="67"/>
      <c r="AC388" s="67"/>
    </row>
    <row r="389" spans="1:68" ht="14.25" customHeight="1" x14ac:dyDescent="0.25">
      <c r="A389" s="790" t="s">
        <v>118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66"/>
      <c r="AB389" s="66"/>
      <c r="AC389" s="80"/>
    </row>
    <row r="390" spans="1:68" ht="16.5" customHeight="1" x14ac:dyDescent="0.25">
      <c r="A390" s="63" t="s">
        <v>637</v>
      </c>
      <c r="B390" s="63" t="s">
        <v>638</v>
      </c>
      <c r="C390" s="36">
        <v>4301030232</v>
      </c>
      <c r="D390" s="791">
        <v>4607091388374</v>
      </c>
      <c r="E390" s="791"/>
      <c r="F390" s="62">
        <v>0.38</v>
      </c>
      <c r="G390" s="37">
        <v>8</v>
      </c>
      <c r="H390" s="62">
        <v>3.04</v>
      </c>
      <c r="I390" s="62">
        <v>3.28</v>
      </c>
      <c r="J390" s="37">
        <v>156</v>
      </c>
      <c r="K390" s="37" t="s">
        <v>88</v>
      </c>
      <c r="L390" s="37" t="s">
        <v>45</v>
      </c>
      <c r="M390" s="38" t="s">
        <v>123</v>
      </c>
      <c r="N390" s="38"/>
      <c r="O390" s="37">
        <v>180</v>
      </c>
      <c r="P390" s="951" t="s">
        <v>639</v>
      </c>
      <c r="Q390" s="793"/>
      <c r="R390" s="793"/>
      <c r="S390" s="793"/>
      <c r="T390" s="79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2" t="s">
        <v>640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641</v>
      </c>
      <c r="B391" s="63" t="s">
        <v>642</v>
      </c>
      <c r="C391" s="36">
        <v>4301030235</v>
      </c>
      <c r="D391" s="791">
        <v>4607091388381</v>
      </c>
      <c r="E391" s="791"/>
      <c r="F391" s="62">
        <v>0.38</v>
      </c>
      <c r="G391" s="37">
        <v>8</v>
      </c>
      <c r="H391" s="62">
        <v>3.04</v>
      </c>
      <c r="I391" s="62">
        <v>3.32</v>
      </c>
      <c r="J391" s="37">
        <v>156</v>
      </c>
      <c r="K391" s="37" t="s">
        <v>88</v>
      </c>
      <c r="L391" s="37" t="s">
        <v>45</v>
      </c>
      <c r="M391" s="38" t="s">
        <v>123</v>
      </c>
      <c r="N391" s="38"/>
      <c r="O391" s="37">
        <v>180</v>
      </c>
      <c r="P391" s="952" t="s">
        <v>643</v>
      </c>
      <c r="Q391" s="793"/>
      <c r="R391" s="793"/>
      <c r="S391" s="793"/>
      <c r="T391" s="79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640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644</v>
      </c>
      <c r="B392" s="63" t="s">
        <v>645</v>
      </c>
      <c r="C392" s="36">
        <v>4301032015</v>
      </c>
      <c r="D392" s="791">
        <v>4607091383102</v>
      </c>
      <c r="E392" s="791"/>
      <c r="F392" s="62">
        <v>0.17</v>
      </c>
      <c r="G392" s="37">
        <v>15</v>
      </c>
      <c r="H392" s="62">
        <v>2.5499999999999998</v>
      </c>
      <c r="I392" s="62">
        <v>2.9750000000000001</v>
      </c>
      <c r="J392" s="37">
        <v>156</v>
      </c>
      <c r="K392" s="37" t="s">
        <v>88</v>
      </c>
      <c r="L392" s="37" t="s">
        <v>45</v>
      </c>
      <c r="M392" s="38" t="s">
        <v>123</v>
      </c>
      <c r="N392" s="38"/>
      <c r="O392" s="37">
        <v>180</v>
      </c>
      <c r="P392" s="9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3"/>
      <c r="R392" s="793"/>
      <c r="S392" s="793"/>
      <c r="T392" s="79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646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647</v>
      </c>
      <c r="B393" s="63" t="s">
        <v>648</v>
      </c>
      <c r="C393" s="36">
        <v>4301030233</v>
      </c>
      <c r="D393" s="791">
        <v>4607091388404</v>
      </c>
      <c r="E393" s="791"/>
      <c r="F393" s="62">
        <v>0.17</v>
      </c>
      <c r="G393" s="37">
        <v>15</v>
      </c>
      <c r="H393" s="62">
        <v>2.5499999999999998</v>
      </c>
      <c r="I393" s="62">
        <v>2.9</v>
      </c>
      <c r="J393" s="37">
        <v>156</v>
      </c>
      <c r="K393" s="37" t="s">
        <v>88</v>
      </c>
      <c r="L393" s="37" t="s">
        <v>45</v>
      </c>
      <c r="M393" s="38" t="s">
        <v>123</v>
      </c>
      <c r="N393" s="38"/>
      <c r="O393" s="37">
        <v>180</v>
      </c>
      <c r="P393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3"/>
      <c r="R393" s="793"/>
      <c r="S393" s="793"/>
      <c r="T393" s="79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88"/>
      <c r="B394" s="788"/>
      <c r="C394" s="788"/>
      <c r="D394" s="788"/>
      <c r="E394" s="788"/>
      <c r="F394" s="788"/>
      <c r="G394" s="788"/>
      <c r="H394" s="788"/>
      <c r="I394" s="788"/>
      <c r="J394" s="788"/>
      <c r="K394" s="788"/>
      <c r="L394" s="788"/>
      <c r="M394" s="788"/>
      <c r="N394" s="788"/>
      <c r="O394" s="789"/>
      <c r="P394" s="785" t="s">
        <v>40</v>
      </c>
      <c r="Q394" s="786"/>
      <c r="R394" s="786"/>
      <c r="S394" s="786"/>
      <c r="T394" s="786"/>
      <c r="U394" s="786"/>
      <c r="V394" s="787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788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85" t="s">
        <v>40</v>
      </c>
      <c r="Q395" s="786"/>
      <c r="R395" s="786"/>
      <c r="S395" s="786"/>
      <c r="T395" s="786"/>
      <c r="U395" s="786"/>
      <c r="V395" s="787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790" t="s">
        <v>649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66"/>
      <c r="AB396" s="66"/>
      <c r="AC396" s="80"/>
    </row>
    <row r="397" spans="1:68" ht="16.5" customHeight="1" x14ac:dyDescent="0.25">
      <c r="A397" s="63" t="s">
        <v>650</v>
      </c>
      <c r="B397" s="63" t="s">
        <v>651</v>
      </c>
      <c r="C397" s="36">
        <v>4301180007</v>
      </c>
      <c r="D397" s="791">
        <v>4680115881808</v>
      </c>
      <c r="E397" s="791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197</v>
      </c>
      <c r="L397" s="37" t="s">
        <v>45</v>
      </c>
      <c r="M397" s="38" t="s">
        <v>653</v>
      </c>
      <c r="N397" s="38"/>
      <c r="O397" s="37">
        <v>730</v>
      </c>
      <c r="P397" s="9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3"/>
      <c r="R397" s="793"/>
      <c r="S397" s="793"/>
      <c r="T397" s="79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652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654</v>
      </c>
      <c r="B398" s="63" t="s">
        <v>655</v>
      </c>
      <c r="C398" s="36">
        <v>4301180006</v>
      </c>
      <c r="D398" s="791">
        <v>4680115881822</v>
      </c>
      <c r="E398" s="791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197</v>
      </c>
      <c r="L398" s="37" t="s">
        <v>45</v>
      </c>
      <c r="M398" s="38" t="s">
        <v>653</v>
      </c>
      <c r="N398" s="38"/>
      <c r="O398" s="37">
        <v>730</v>
      </c>
      <c r="P398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3"/>
      <c r="R398" s="793"/>
      <c r="S398" s="793"/>
      <c r="T398" s="79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652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4301180001</v>
      </c>
      <c r="D399" s="791">
        <v>4680115880016</v>
      </c>
      <c r="E399" s="791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197</v>
      </c>
      <c r="L399" s="37" t="s">
        <v>45</v>
      </c>
      <c r="M399" s="38" t="s">
        <v>653</v>
      </c>
      <c r="N399" s="38"/>
      <c r="O399" s="37">
        <v>730</v>
      </c>
      <c r="P399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3"/>
      <c r="R399" s="793"/>
      <c r="S399" s="793"/>
      <c r="T399" s="79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652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88"/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9"/>
      <c r="P400" s="785" t="s">
        <v>40</v>
      </c>
      <c r="Q400" s="786"/>
      <c r="R400" s="786"/>
      <c r="S400" s="786"/>
      <c r="T400" s="786"/>
      <c r="U400" s="786"/>
      <c r="V400" s="787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788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85" t="s">
        <v>40</v>
      </c>
      <c r="Q401" s="786"/>
      <c r="R401" s="786"/>
      <c r="S401" s="786"/>
      <c r="T401" s="786"/>
      <c r="U401" s="786"/>
      <c r="V401" s="787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00" t="s">
        <v>658</v>
      </c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0"/>
      <c r="P402" s="800"/>
      <c r="Q402" s="800"/>
      <c r="R402" s="800"/>
      <c r="S402" s="800"/>
      <c r="T402" s="800"/>
      <c r="U402" s="800"/>
      <c r="V402" s="800"/>
      <c r="W402" s="800"/>
      <c r="X402" s="800"/>
      <c r="Y402" s="800"/>
      <c r="Z402" s="800"/>
      <c r="AA402" s="65"/>
      <c r="AB402" s="65"/>
      <c r="AC402" s="79"/>
    </row>
    <row r="403" spans="1:68" ht="14.25" customHeight="1" x14ac:dyDescent="0.25">
      <c r="A403" s="790" t="s">
        <v>78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66"/>
      <c r="AB403" s="66"/>
      <c r="AC403" s="80"/>
    </row>
    <row r="404" spans="1:68" ht="27" customHeight="1" x14ac:dyDescent="0.25">
      <c r="A404" s="63" t="s">
        <v>659</v>
      </c>
      <c r="B404" s="63" t="s">
        <v>660</v>
      </c>
      <c r="C404" s="36">
        <v>4301031066</v>
      </c>
      <c r="D404" s="791">
        <v>4607091383836</v>
      </c>
      <c r="E404" s="791"/>
      <c r="F404" s="62">
        <v>0.3</v>
      </c>
      <c r="G404" s="37">
        <v>6</v>
      </c>
      <c r="H404" s="62">
        <v>1.8</v>
      </c>
      <c r="I404" s="62">
        <v>2.048</v>
      </c>
      <c r="J404" s="37">
        <v>156</v>
      </c>
      <c r="K404" s="37" t="s">
        <v>88</v>
      </c>
      <c r="L404" s="37" t="s">
        <v>45</v>
      </c>
      <c r="M404" s="38" t="s">
        <v>82</v>
      </c>
      <c r="N404" s="38"/>
      <c r="O404" s="37">
        <v>40</v>
      </c>
      <c r="P404" s="9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3"/>
      <c r="R404" s="793"/>
      <c r="S404" s="793"/>
      <c r="T404" s="79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661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788"/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9"/>
      <c r="P405" s="785" t="s">
        <v>40</v>
      </c>
      <c r="Q405" s="786"/>
      <c r="R405" s="786"/>
      <c r="S405" s="786"/>
      <c r="T405" s="786"/>
      <c r="U405" s="786"/>
      <c r="V405" s="787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788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85" t="s">
        <v>40</v>
      </c>
      <c r="Q406" s="786"/>
      <c r="R406" s="786"/>
      <c r="S406" s="786"/>
      <c r="T406" s="786"/>
      <c r="U406" s="786"/>
      <c r="V406" s="787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790" t="s">
        <v>84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66"/>
      <c r="AB407" s="66"/>
      <c r="AC407" s="80"/>
    </row>
    <row r="408" spans="1:68" ht="37.5" customHeight="1" x14ac:dyDescent="0.25">
      <c r="A408" s="63" t="s">
        <v>662</v>
      </c>
      <c r="B408" s="63" t="s">
        <v>663</v>
      </c>
      <c r="C408" s="36">
        <v>4301051142</v>
      </c>
      <c r="D408" s="791">
        <v>4607091387919</v>
      </c>
      <c r="E408" s="791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133</v>
      </c>
      <c r="L408" s="37" t="s">
        <v>45</v>
      </c>
      <c r="M408" s="38" t="s">
        <v>82</v>
      </c>
      <c r="N408" s="38"/>
      <c r="O408" s="37">
        <v>45</v>
      </c>
      <c r="P408" s="9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3"/>
      <c r="R408" s="793"/>
      <c r="S408" s="793"/>
      <c r="T408" s="79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664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665</v>
      </c>
      <c r="B409" s="63" t="s">
        <v>666</v>
      </c>
      <c r="C409" s="36">
        <v>4301051461</v>
      </c>
      <c r="D409" s="791">
        <v>4680115883604</v>
      </c>
      <c r="E409" s="791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197</v>
      </c>
      <c r="L409" s="37" t="s">
        <v>45</v>
      </c>
      <c r="M409" s="38" t="s">
        <v>91</v>
      </c>
      <c r="N409" s="38"/>
      <c r="O409" s="37">
        <v>45</v>
      </c>
      <c r="P409" s="9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3"/>
      <c r="R409" s="793"/>
      <c r="S409" s="793"/>
      <c r="T409" s="79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667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668</v>
      </c>
      <c r="B410" s="63" t="s">
        <v>669</v>
      </c>
      <c r="C410" s="36">
        <v>4301051485</v>
      </c>
      <c r="D410" s="791">
        <v>4680115883567</v>
      </c>
      <c r="E410" s="791"/>
      <c r="F410" s="62">
        <v>0.35</v>
      </c>
      <c r="G410" s="37">
        <v>6</v>
      </c>
      <c r="H410" s="62">
        <v>2.1</v>
      </c>
      <c r="I410" s="62">
        <v>2.36</v>
      </c>
      <c r="J410" s="37">
        <v>156</v>
      </c>
      <c r="K410" s="37" t="s">
        <v>88</v>
      </c>
      <c r="L410" s="37" t="s">
        <v>45</v>
      </c>
      <c r="M410" s="38" t="s">
        <v>82</v>
      </c>
      <c r="N410" s="38"/>
      <c r="O410" s="37">
        <v>40</v>
      </c>
      <c r="P410" s="9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3"/>
      <c r="R410" s="793"/>
      <c r="S410" s="793"/>
      <c r="T410" s="79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IFERROR(IF(Y410=0,"",ROUNDUP(Y410/H410,0)*0.00753),"")</f>
        <v/>
      </c>
      <c r="AA410" s="68" t="s">
        <v>45</v>
      </c>
      <c r="AB410" s="69" t="s">
        <v>45</v>
      </c>
      <c r="AC410" s="502" t="s">
        <v>670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788"/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9"/>
      <c r="P411" s="785" t="s">
        <v>40</v>
      </c>
      <c r="Q411" s="786"/>
      <c r="R411" s="786"/>
      <c r="S411" s="786"/>
      <c r="T411" s="786"/>
      <c r="U411" s="786"/>
      <c r="V411" s="787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788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85" t="s">
        <v>40</v>
      </c>
      <c r="Q412" s="786"/>
      <c r="R412" s="786"/>
      <c r="S412" s="786"/>
      <c r="T412" s="786"/>
      <c r="U412" s="786"/>
      <c r="V412" s="787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34" t="s">
        <v>671</v>
      </c>
      <c r="B413" s="834"/>
      <c r="C413" s="834"/>
      <c r="D413" s="834"/>
      <c r="E413" s="834"/>
      <c r="F413" s="834"/>
      <c r="G413" s="834"/>
      <c r="H413" s="834"/>
      <c r="I413" s="834"/>
      <c r="J413" s="834"/>
      <c r="K413" s="834"/>
      <c r="L413" s="834"/>
      <c r="M413" s="834"/>
      <c r="N413" s="834"/>
      <c r="O413" s="834"/>
      <c r="P413" s="834"/>
      <c r="Q413" s="834"/>
      <c r="R413" s="834"/>
      <c r="S413" s="834"/>
      <c r="T413" s="834"/>
      <c r="U413" s="834"/>
      <c r="V413" s="834"/>
      <c r="W413" s="834"/>
      <c r="X413" s="834"/>
      <c r="Y413" s="834"/>
      <c r="Z413" s="834"/>
      <c r="AA413" s="54"/>
      <c r="AB413" s="54"/>
      <c r="AC413" s="54"/>
    </row>
    <row r="414" spans="1:68" ht="16.5" customHeight="1" x14ac:dyDescent="0.25">
      <c r="A414" s="800" t="s">
        <v>672</v>
      </c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00"/>
      <c r="P414" s="800"/>
      <c r="Q414" s="800"/>
      <c r="R414" s="800"/>
      <c r="S414" s="800"/>
      <c r="T414" s="800"/>
      <c r="U414" s="800"/>
      <c r="V414" s="800"/>
      <c r="W414" s="800"/>
      <c r="X414" s="800"/>
      <c r="Y414" s="800"/>
      <c r="Z414" s="800"/>
      <c r="AA414" s="65"/>
      <c r="AB414" s="65"/>
      <c r="AC414" s="79"/>
    </row>
    <row r="415" spans="1:68" ht="14.25" customHeight="1" x14ac:dyDescent="0.25">
      <c r="A415" s="790" t="s">
        <v>129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66"/>
      <c r="AB415" s="66"/>
      <c r="AC415" s="80"/>
    </row>
    <row r="416" spans="1:68" ht="27" customHeight="1" x14ac:dyDescent="0.25">
      <c r="A416" s="63" t="s">
        <v>673</v>
      </c>
      <c r="B416" s="63" t="s">
        <v>674</v>
      </c>
      <c r="C416" s="36">
        <v>4301011946</v>
      </c>
      <c r="D416" s="791">
        <v>4680115884847</v>
      </c>
      <c r="E416" s="79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133</v>
      </c>
      <c r="L416" s="37" t="s">
        <v>45</v>
      </c>
      <c r="M416" s="38" t="s">
        <v>165</v>
      </c>
      <c r="N416" s="38"/>
      <c r="O416" s="37">
        <v>60</v>
      </c>
      <c r="P416" s="9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3"/>
      <c r="R416" s="793"/>
      <c r="S416" s="793"/>
      <c r="T416" s="79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1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675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2">IFERROR(X416*I416/H416,"0")</f>
        <v>0</v>
      </c>
      <c r="BN416" s="78">
        <f t="shared" ref="BN416:BN426" si="83">IFERROR(Y416*I416/H416,"0")</f>
        <v>0</v>
      </c>
      <c r="BO416" s="78">
        <f t="shared" ref="BO416:BO426" si="84">IFERROR(1/J416*(X416/H416),"0")</f>
        <v>0</v>
      </c>
      <c r="BP416" s="78">
        <f t="shared" ref="BP416:BP426" si="85">IFERROR(1/J416*(Y416/H416),"0")</f>
        <v>0</v>
      </c>
    </row>
    <row r="417" spans="1:68" ht="27" customHeight="1" x14ac:dyDescent="0.25">
      <c r="A417" s="63" t="s">
        <v>673</v>
      </c>
      <c r="B417" s="63" t="s">
        <v>676</v>
      </c>
      <c r="C417" s="36">
        <v>4301011869</v>
      </c>
      <c r="D417" s="791">
        <v>4680115884847</v>
      </c>
      <c r="E417" s="79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133</v>
      </c>
      <c r="L417" s="37" t="s">
        <v>161</v>
      </c>
      <c r="M417" s="38" t="s">
        <v>82</v>
      </c>
      <c r="N417" s="38"/>
      <c r="O417" s="37">
        <v>60</v>
      </c>
      <c r="P417" s="9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3"/>
      <c r="R417" s="793"/>
      <c r="S417" s="793"/>
      <c r="T417" s="79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1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162</v>
      </c>
      <c r="AK417" s="84">
        <v>720</v>
      </c>
      <c r="BB417" s="507" t="s">
        <v>66</v>
      </c>
      <c r="BM417" s="78">
        <f t="shared" si="82"/>
        <v>0</v>
      </c>
      <c r="BN417" s="78">
        <f t="shared" si="83"/>
        <v>0</v>
      </c>
      <c r="BO417" s="78">
        <f t="shared" si="84"/>
        <v>0</v>
      </c>
      <c r="BP417" s="78">
        <f t="shared" si="85"/>
        <v>0</v>
      </c>
    </row>
    <row r="418" spans="1:68" ht="27" customHeight="1" x14ac:dyDescent="0.25">
      <c r="A418" s="63" t="s">
        <v>678</v>
      </c>
      <c r="B418" s="63" t="s">
        <v>679</v>
      </c>
      <c r="C418" s="36">
        <v>4301011947</v>
      </c>
      <c r="D418" s="791">
        <v>4680115884854</v>
      </c>
      <c r="E418" s="79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133</v>
      </c>
      <c r="L418" s="37" t="s">
        <v>45</v>
      </c>
      <c r="M418" s="38" t="s">
        <v>165</v>
      </c>
      <c r="N418" s="38"/>
      <c r="O418" s="37">
        <v>60</v>
      </c>
      <c r="P418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3"/>
      <c r="R418" s="793"/>
      <c r="S418" s="793"/>
      <c r="T418" s="79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1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675</v>
      </c>
      <c r="AG418" s="78"/>
      <c r="AJ418" s="84" t="s">
        <v>45</v>
      </c>
      <c r="AK418" s="84">
        <v>0</v>
      </c>
      <c r="BB418" s="509" t="s">
        <v>66</v>
      </c>
      <c r="BM418" s="78">
        <f t="shared" si="82"/>
        <v>0</v>
      </c>
      <c r="BN418" s="78">
        <f t="shared" si="83"/>
        <v>0</v>
      </c>
      <c r="BO418" s="78">
        <f t="shared" si="84"/>
        <v>0</v>
      </c>
      <c r="BP418" s="78">
        <f t="shared" si="85"/>
        <v>0</v>
      </c>
    </row>
    <row r="419" spans="1:68" ht="27" customHeight="1" x14ac:dyDescent="0.25">
      <c r="A419" s="63" t="s">
        <v>678</v>
      </c>
      <c r="B419" s="63" t="s">
        <v>680</v>
      </c>
      <c r="C419" s="36">
        <v>4301011870</v>
      </c>
      <c r="D419" s="791">
        <v>4680115884854</v>
      </c>
      <c r="E419" s="79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133</v>
      </c>
      <c r="L419" s="37" t="s">
        <v>161</v>
      </c>
      <c r="M419" s="38" t="s">
        <v>82</v>
      </c>
      <c r="N419" s="38"/>
      <c r="O419" s="37">
        <v>60</v>
      </c>
      <c r="P419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1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681</v>
      </c>
      <c r="AG419" s="78"/>
      <c r="AJ419" s="84" t="s">
        <v>162</v>
      </c>
      <c r="AK419" s="84">
        <v>720</v>
      </c>
      <c r="BB419" s="511" t="s">
        <v>66</v>
      </c>
      <c r="BM419" s="78">
        <f t="shared" si="82"/>
        <v>0</v>
      </c>
      <c r="BN419" s="78">
        <f t="shared" si="83"/>
        <v>0</v>
      </c>
      <c r="BO419" s="78">
        <f t="shared" si="84"/>
        <v>0</v>
      </c>
      <c r="BP419" s="78">
        <f t="shared" si="85"/>
        <v>0</v>
      </c>
    </row>
    <row r="420" spans="1:68" ht="27" customHeight="1" x14ac:dyDescent="0.25">
      <c r="A420" s="63" t="s">
        <v>682</v>
      </c>
      <c r="B420" s="63" t="s">
        <v>683</v>
      </c>
      <c r="C420" s="36">
        <v>4301011943</v>
      </c>
      <c r="D420" s="791">
        <v>4680115884830</v>
      </c>
      <c r="E420" s="79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133</v>
      </c>
      <c r="L420" s="37" t="s">
        <v>45</v>
      </c>
      <c r="M420" s="38" t="s">
        <v>165</v>
      </c>
      <c r="N420" s="38"/>
      <c r="O420" s="37">
        <v>60</v>
      </c>
      <c r="P420" s="9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3"/>
      <c r="R420" s="793"/>
      <c r="S420" s="793"/>
      <c r="T420" s="79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1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675</v>
      </c>
      <c r="AG420" s="78"/>
      <c r="AJ420" s="84" t="s">
        <v>45</v>
      </c>
      <c r="AK420" s="84">
        <v>0</v>
      </c>
      <c r="BB420" s="513" t="s">
        <v>66</v>
      </c>
      <c r="BM420" s="78">
        <f t="shared" si="82"/>
        <v>0</v>
      </c>
      <c r="BN420" s="78">
        <f t="shared" si="83"/>
        <v>0</v>
      </c>
      <c r="BO420" s="78">
        <f t="shared" si="84"/>
        <v>0</v>
      </c>
      <c r="BP420" s="78">
        <f t="shared" si="85"/>
        <v>0</v>
      </c>
    </row>
    <row r="421" spans="1:68" ht="27" customHeight="1" x14ac:dyDescent="0.25">
      <c r="A421" s="63" t="s">
        <v>682</v>
      </c>
      <c r="B421" s="63" t="s">
        <v>684</v>
      </c>
      <c r="C421" s="36">
        <v>4301011867</v>
      </c>
      <c r="D421" s="791">
        <v>4680115884830</v>
      </c>
      <c r="E421" s="79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133</v>
      </c>
      <c r="L421" s="37" t="s">
        <v>161</v>
      </c>
      <c r="M421" s="38" t="s">
        <v>82</v>
      </c>
      <c r="N421" s="38"/>
      <c r="O421" s="37">
        <v>60</v>
      </c>
      <c r="P421" s="9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3"/>
      <c r="R421" s="793"/>
      <c r="S421" s="793"/>
      <c r="T421" s="79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1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685</v>
      </c>
      <c r="AG421" s="78"/>
      <c r="AJ421" s="84" t="s">
        <v>162</v>
      </c>
      <c r="AK421" s="84">
        <v>720</v>
      </c>
      <c r="BB421" s="515" t="s">
        <v>66</v>
      </c>
      <c r="BM421" s="78">
        <f t="shared" si="82"/>
        <v>0</v>
      </c>
      <c r="BN421" s="78">
        <f t="shared" si="83"/>
        <v>0</v>
      </c>
      <c r="BO421" s="78">
        <f t="shared" si="84"/>
        <v>0</v>
      </c>
      <c r="BP421" s="78">
        <f t="shared" si="85"/>
        <v>0</v>
      </c>
    </row>
    <row r="422" spans="1:68" ht="27" customHeight="1" x14ac:dyDescent="0.25">
      <c r="A422" s="63" t="s">
        <v>686</v>
      </c>
      <c r="B422" s="63" t="s">
        <v>687</v>
      </c>
      <c r="C422" s="36">
        <v>4301011339</v>
      </c>
      <c r="D422" s="791">
        <v>4607091383997</v>
      </c>
      <c r="E422" s="79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133</v>
      </c>
      <c r="L422" s="37" t="s">
        <v>45</v>
      </c>
      <c r="M422" s="38" t="s">
        <v>82</v>
      </c>
      <c r="N422" s="38"/>
      <c r="O422" s="37">
        <v>60</v>
      </c>
      <c r="P422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3"/>
      <c r="R422" s="793"/>
      <c r="S422" s="793"/>
      <c r="T422" s="79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1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45</v>
      </c>
      <c r="AK422" s="84">
        <v>0</v>
      </c>
      <c r="BB422" s="517" t="s">
        <v>66</v>
      </c>
      <c r="BM422" s="78">
        <f t="shared" si="82"/>
        <v>0</v>
      </c>
      <c r="BN422" s="78">
        <f t="shared" si="83"/>
        <v>0</v>
      </c>
      <c r="BO422" s="78">
        <f t="shared" si="84"/>
        <v>0</v>
      </c>
      <c r="BP422" s="78">
        <f t="shared" si="85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4301011433</v>
      </c>
      <c r="D423" s="791">
        <v>4680115882638</v>
      </c>
      <c r="E423" s="791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88</v>
      </c>
      <c r="L423" s="37" t="s">
        <v>45</v>
      </c>
      <c r="M423" s="38" t="s">
        <v>136</v>
      </c>
      <c r="N423" s="38"/>
      <c r="O423" s="37">
        <v>90</v>
      </c>
      <c r="P423" s="9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3"/>
      <c r="R423" s="793"/>
      <c r="S423" s="793"/>
      <c r="T423" s="79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1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2"/>
        <v>0</v>
      </c>
      <c r="BN423" s="78">
        <f t="shared" si="83"/>
        <v>0</v>
      </c>
      <c r="BO423" s="78">
        <f t="shared" si="84"/>
        <v>0</v>
      </c>
      <c r="BP423" s="78">
        <f t="shared" si="85"/>
        <v>0</v>
      </c>
    </row>
    <row r="424" spans="1:68" ht="27" customHeight="1" x14ac:dyDescent="0.25">
      <c r="A424" s="63" t="s">
        <v>692</v>
      </c>
      <c r="B424" s="63" t="s">
        <v>693</v>
      </c>
      <c r="C424" s="36">
        <v>4301011952</v>
      </c>
      <c r="D424" s="791">
        <v>4680115884922</v>
      </c>
      <c r="E424" s="791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88</v>
      </c>
      <c r="L424" s="37" t="s">
        <v>45</v>
      </c>
      <c r="M424" s="38" t="s">
        <v>82</v>
      </c>
      <c r="N424" s="38"/>
      <c r="O424" s="37">
        <v>60</v>
      </c>
      <c r="P424" s="9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3"/>
      <c r="R424" s="793"/>
      <c r="S424" s="793"/>
      <c r="T424" s="79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1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681</v>
      </c>
      <c r="AG424" s="78"/>
      <c r="AJ424" s="84" t="s">
        <v>45</v>
      </c>
      <c r="AK424" s="84">
        <v>0</v>
      </c>
      <c r="BB424" s="521" t="s">
        <v>66</v>
      </c>
      <c r="BM424" s="78">
        <f t="shared" si="82"/>
        <v>0</v>
      </c>
      <c r="BN424" s="78">
        <f t="shared" si="83"/>
        <v>0</v>
      </c>
      <c r="BO424" s="78">
        <f t="shared" si="84"/>
        <v>0</v>
      </c>
      <c r="BP424" s="78">
        <f t="shared" si="85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4301011866</v>
      </c>
      <c r="D425" s="791">
        <v>4680115884878</v>
      </c>
      <c r="E425" s="791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88</v>
      </c>
      <c r="L425" s="37" t="s">
        <v>45</v>
      </c>
      <c r="M425" s="38" t="s">
        <v>82</v>
      </c>
      <c r="N425" s="38"/>
      <c r="O425" s="37">
        <v>60</v>
      </c>
      <c r="P425" s="9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3"/>
      <c r="R425" s="793"/>
      <c r="S425" s="793"/>
      <c r="T425" s="79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1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696</v>
      </c>
      <c r="AG425" s="78"/>
      <c r="AJ425" s="84" t="s">
        <v>45</v>
      </c>
      <c r="AK425" s="84">
        <v>0</v>
      </c>
      <c r="BB425" s="523" t="s">
        <v>66</v>
      </c>
      <c r="BM425" s="78">
        <f t="shared" si="82"/>
        <v>0</v>
      </c>
      <c r="BN425" s="78">
        <f t="shared" si="83"/>
        <v>0</v>
      </c>
      <c r="BO425" s="78">
        <f t="shared" si="84"/>
        <v>0</v>
      </c>
      <c r="BP425" s="78">
        <f t="shared" si="85"/>
        <v>0</v>
      </c>
    </row>
    <row r="426" spans="1:68" ht="27" customHeight="1" x14ac:dyDescent="0.25">
      <c r="A426" s="63" t="s">
        <v>697</v>
      </c>
      <c r="B426" s="63" t="s">
        <v>698</v>
      </c>
      <c r="C426" s="36">
        <v>4301011868</v>
      </c>
      <c r="D426" s="791">
        <v>4680115884861</v>
      </c>
      <c r="E426" s="791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88</v>
      </c>
      <c r="L426" s="37" t="s">
        <v>45</v>
      </c>
      <c r="M426" s="38" t="s">
        <v>82</v>
      </c>
      <c r="N426" s="38"/>
      <c r="O426" s="37">
        <v>60</v>
      </c>
      <c r="P426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3"/>
      <c r="R426" s="793"/>
      <c r="S426" s="793"/>
      <c r="T426" s="79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1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685</v>
      </c>
      <c r="AG426" s="78"/>
      <c r="AJ426" s="84" t="s">
        <v>45</v>
      </c>
      <c r="AK426" s="84">
        <v>0</v>
      </c>
      <c r="BB426" s="525" t="s">
        <v>66</v>
      </c>
      <c r="BM426" s="78">
        <f t="shared" si="82"/>
        <v>0</v>
      </c>
      <c r="BN426" s="78">
        <f t="shared" si="83"/>
        <v>0</v>
      </c>
      <c r="BO426" s="78">
        <f t="shared" si="84"/>
        <v>0</v>
      </c>
      <c r="BP426" s="78">
        <f t="shared" si="85"/>
        <v>0</v>
      </c>
    </row>
    <row r="427" spans="1:68" x14ac:dyDescent="0.2">
      <c r="A427" s="788"/>
      <c r="B427" s="788"/>
      <c r="C427" s="788"/>
      <c r="D427" s="788"/>
      <c r="E427" s="788"/>
      <c r="F427" s="788"/>
      <c r="G427" s="788"/>
      <c r="H427" s="788"/>
      <c r="I427" s="788"/>
      <c r="J427" s="788"/>
      <c r="K427" s="788"/>
      <c r="L427" s="788"/>
      <c r="M427" s="788"/>
      <c r="N427" s="788"/>
      <c r="O427" s="789"/>
      <c r="P427" s="785" t="s">
        <v>40</v>
      </c>
      <c r="Q427" s="786"/>
      <c r="R427" s="786"/>
      <c r="S427" s="786"/>
      <c r="T427" s="786"/>
      <c r="U427" s="786"/>
      <c r="V427" s="787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88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85" t="s">
        <v>40</v>
      </c>
      <c r="Q428" s="786"/>
      <c r="R428" s="786"/>
      <c r="S428" s="786"/>
      <c r="T428" s="786"/>
      <c r="U428" s="786"/>
      <c r="V428" s="787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790" t="s">
        <v>186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66"/>
      <c r="AB429" s="66"/>
      <c r="AC429" s="80"/>
    </row>
    <row r="430" spans="1:68" ht="27" customHeight="1" x14ac:dyDescent="0.25">
      <c r="A430" s="63" t="s">
        <v>699</v>
      </c>
      <c r="B430" s="63" t="s">
        <v>700</v>
      </c>
      <c r="C430" s="36">
        <v>4301020178</v>
      </c>
      <c r="D430" s="791">
        <v>4607091383980</v>
      </c>
      <c r="E430" s="791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133</v>
      </c>
      <c r="L430" s="37" t="s">
        <v>161</v>
      </c>
      <c r="M430" s="38" t="s">
        <v>136</v>
      </c>
      <c r="N430" s="38"/>
      <c r="O430" s="37">
        <v>50</v>
      </c>
      <c r="P430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3"/>
      <c r="R430" s="793"/>
      <c r="S430" s="793"/>
      <c r="T430" s="79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701</v>
      </c>
      <c r="AG430" s="78"/>
      <c r="AJ430" s="84" t="s">
        <v>162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702</v>
      </c>
      <c r="B431" s="63" t="s">
        <v>703</v>
      </c>
      <c r="C431" s="36">
        <v>4301020179</v>
      </c>
      <c r="D431" s="791">
        <v>4607091384178</v>
      </c>
      <c r="E431" s="791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88</v>
      </c>
      <c r="L431" s="37" t="s">
        <v>45</v>
      </c>
      <c r="M431" s="38" t="s">
        <v>136</v>
      </c>
      <c r="N431" s="38"/>
      <c r="O431" s="37">
        <v>50</v>
      </c>
      <c r="P431" s="9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3"/>
      <c r="R431" s="793"/>
      <c r="S431" s="793"/>
      <c r="T431" s="79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701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88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85" t="s">
        <v>40</v>
      </c>
      <c r="Q433" s="786"/>
      <c r="R433" s="786"/>
      <c r="S433" s="786"/>
      <c r="T433" s="786"/>
      <c r="U433" s="786"/>
      <c r="V433" s="787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790" t="s">
        <v>84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66"/>
      <c r="AB434" s="66"/>
      <c r="AC434" s="80"/>
    </row>
    <row r="435" spans="1:68" ht="27" customHeight="1" x14ac:dyDescent="0.25">
      <c r="A435" s="63" t="s">
        <v>704</v>
      </c>
      <c r="B435" s="63" t="s">
        <v>705</v>
      </c>
      <c r="C435" s="36">
        <v>4301051903</v>
      </c>
      <c r="D435" s="791">
        <v>4607091383928</v>
      </c>
      <c r="E435" s="791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133</v>
      </c>
      <c r="L435" s="37" t="s">
        <v>45</v>
      </c>
      <c r="M435" s="38" t="s">
        <v>91</v>
      </c>
      <c r="N435" s="38"/>
      <c r="O435" s="37">
        <v>40</v>
      </c>
      <c r="P435" s="923" t="s">
        <v>706</v>
      </c>
      <c r="Q435" s="793"/>
      <c r="R435" s="793"/>
      <c r="S435" s="793"/>
      <c r="T435" s="79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707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708</v>
      </c>
      <c r="B436" s="63" t="s">
        <v>709</v>
      </c>
      <c r="C436" s="36">
        <v>4301051897</v>
      </c>
      <c r="D436" s="791">
        <v>4607091384260</v>
      </c>
      <c r="E436" s="791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133</v>
      </c>
      <c r="L436" s="37" t="s">
        <v>45</v>
      </c>
      <c r="M436" s="38" t="s">
        <v>91</v>
      </c>
      <c r="N436" s="38"/>
      <c r="O436" s="37">
        <v>40</v>
      </c>
      <c r="P436" s="924" t="s">
        <v>710</v>
      </c>
      <c r="Q436" s="793"/>
      <c r="R436" s="793"/>
      <c r="S436" s="793"/>
      <c r="T436" s="79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711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88"/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9"/>
      <c r="P437" s="785" t="s">
        <v>40</v>
      </c>
      <c r="Q437" s="786"/>
      <c r="R437" s="786"/>
      <c r="S437" s="786"/>
      <c r="T437" s="786"/>
      <c r="U437" s="786"/>
      <c r="V437" s="78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788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85" t="s">
        <v>40</v>
      </c>
      <c r="Q438" s="786"/>
      <c r="R438" s="786"/>
      <c r="S438" s="786"/>
      <c r="T438" s="786"/>
      <c r="U438" s="786"/>
      <c r="V438" s="78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790" t="s">
        <v>228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66"/>
      <c r="AB439" s="66"/>
      <c r="AC439" s="80"/>
    </row>
    <row r="440" spans="1:68" ht="27" customHeight="1" x14ac:dyDescent="0.25">
      <c r="A440" s="63" t="s">
        <v>712</v>
      </c>
      <c r="B440" s="63" t="s">
        <v>713</v>
      </c>
      <c r="C440" s="36">
        <v>4301060439</v>
      </c>
      <c r="D440" s="791">
        <v>4607091384673</v>
      </c>
      <c r="E440" s="791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133</v>
      </c>
      <c r="L440" s="37" t="s">
        <v>45</v>
      </c>
      <c r="M440" s="38" t="s">
        <v>91</v>
      </c>
      <c r="N440" s="38"/>
      <c r="O440" s="37">
        <v>30</v>
      </c>
      <c r="P440" s="925" t="s">
        <v>714</v>
      </c>
      <c r="Q440" s="793"/>
      <c r="R440" s="793"/>
      <c r="S440" s="793"/>
      <c r="T440" s="79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715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9"/>
      <c r="P441" s="785" t="s">
        <v>40</v>
      </c>
      <c r="Q441" s="786"/>
      <c r="R441" s="786"/>
      <c r="S441" s="786"/>
      <c r="T441" s="786"/>
      <c r="U441" s="786"/>
      <c r="V441" s="787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788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85" t="s">
        <v>40</v>
      </c>
      <c r="Q442" s="786"/>
      <c r="R442" s="786"/>
      <c r="S442" s="786"/>
      <c r="T442" s="786"/>
      <c r="U442" s="786"/>
      <c r="V442" s="787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00" t="s">
        <v>716</v>
      </c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0"/>
      <c r="P443" s="800"/>
      <c r="Q443" s="800"/>
      <c r="R443" s="800"/>
      <c r="S443" s="800"/>
      <c r="T443" s="800"/>
      <c r="U443" s="800"/>
      <c r="V443" s="800"/>
      <c r="W443" s="800"/>
      <c r="X443" s="800"/>
      <c r="Y443" s="800"/>
      <c r="Z443" s="800"/>
      <c r="AA443" s="65"/>
      <c r="AB443" s="65"/>
      <c r="AC443" s="79"/>
    </row>
    <row r="444" spans="1:68" ht="14.25" customHeight="1" x14ac:dyDescent="0.25">
      <c r="A444" s="790" t="s">
        <v>129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66"/>
      <c r="AB444" s="66"/>
      <c r="AC444" s="80"/>
    </row>
    <row r="445" spans="1:68" ht="27" customHeight="1" x14ac:dyDescent="0.25">
      <c r="A445" s="63" t="s">
        <v>717</v>
      </c>
      <c r="B445" s="63" t="s">
        <v>718</v>
      </c>
      <c r="C445" s="36">
        <v>4301011483</v>
      </c>
      <c r="D445" s="791">
        <v>4680115881907</v>
      </c>
      <c r="E445" s="791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133</v>
      </c>
      <c r="L445" s="37" t="s">
        <v>45</v>
      </c>
      <c r="M445" s="38" t="s">
        <v>82</v>
      </c>
      <c r="N445" s="38"/>
      <c r="O445" s="37">
        <v>60</v>
      </c>
      <c r="P445" s="9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3"/>
      <c r="R445" s="793"/>
      <c r="S445" s="793"/>
      <c r="T445" s="79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86">IFERROR(IF(X445="",0,CEILING((X445/$H445),1)*$H445),"")</f>
        <v>0</v>
      </c>
      <c r="Z445" s="41" t="str">
        <f t="shared" ref="Z445:Z451" si="87">IFERROR(IF(Y445=0,"",ROUNDUP(Y445/H445,0)*0.02175),"")</f>
        <v/>
      </c>
      <c r="AA445" s="68" t="s">
        <v>45</v>
      </c>
      <c r="AB445" s="69" t="s">
        <v>45</v>
      </c>
      <c r="AC445" s="536" t="s">
        <v>719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88">IFERROR(X445*I445/H445,"0")</f>
        <v>0</v>
      </c>
      <c r="BN445" s="78">
        <f t="shared" ref="BN445:BN452" si="89">IFERROR(Y445*I445/H445,"0")</f>
        <v>0</v>
      </c>
      <c r="BO445" s="78">
        <f t="shared" ref="BO445:BO452" si="90">IFERROR(1/J445*(X445/H445),"0")</f>
        <v>0</v>
      </c>
      <c r="BP445" s="78">
        <f t="shared" ref="BP445:BP452" si="91">IFERROR(1/J445*(Y445/H445),"0")</f>
        <v>0</v>
      </c>
    </row>
    <row r="446" spans="1:68" ht="27" customHeight="1" x14ac:dyDescent="0.25">
      <c r="A446" s="63" t="s">
        <v>717</v>
      </c>
      <c r="B446" s="63" t="s">
        <v>720</v>
      </c>
      <c r="C446" s="36">
        <v>4301011873</v>
      </c>
      <c r="D446" s="791">
        <v>4680115881907</v>
      </c>
      <c r="E446" s="791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133</v>
      </c>
      <c r="L446" s="37" t="s">
        <v>45</v>
      </c>
      <c r="M446" s="38" t="s">
        <v>82</v>
      </c>
      <c r="N446" s="38"/>
      <c r="O446" s="37">
        <v>60</v>
      </c>
      <c r="P446" s="9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6"/>
        <v>0</v>
      </c>
      <c r="Z446" s="41" t="str">
        <f t="shared" si="87"/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si="88"/>
        <v>0</v>
      </c>
      <c r="BN446" s="78">
        <f t="shared" si="89"/>
        <v>0</v>
      </c>
      <c r="BO446" s="78">
        <f t="shared" si="90"/>
        <v>0</v>
      </c>
      <c r="BP446" s="78">
        <f t="shared" si="91"/>
        <v>0</v>
      </c>
    </row>
    <row r="447" spans="1:68" ht="27" customHeight="1" x14ac:dyDescent="0.25">
      <c r="A447" s="63" t="s">
        <v>722</v>
      </c>
      <c r="B447" s="63" t="s">
        <v>723</v>
      </c>
      <c r="C447" s="36">
        <v>4301011655</v>
      </c>
      <c r="D447" s="791">
        <v>4680115883925</v>
      </c>
      <c r="E447" s="791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133</v>
      </c>
      <c r="L447" s="37" t="s">
        <v>45</v>
      </c>
      <c r="M447" s="38" t="s">
        <v>82</v>
      </c>
      <c r="N447" s="38"/>
      <c r="O447" s="37">
        <v>60</v>
      </c>
      <c r="P447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3"/>
      <c r="R447" s="793"/>
      <c r="S447" s="793"/>
      <c r="T447" s="79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6"/>
        <v>0</v>
      </c>
      <c r="Z447" s="41" t="str">
        <f t="shared" si="87"/>
        <v/>
      </c>
      <c r="AA447" s="68" t="s">
        <v>45</v>
      </c>
      <c r="AB447" s="69" t="s">
        <v>45</v>
      </c>
      <c r="AC447" s="540" t="s">
        <v>719</v>
      </c>
      <c r="AG447" s="78"/>
      <c r="AJ447" s="84" t="s">
        <v>45</v>
      </c>
      <c r="AK447" s="84">
        <v>0</v>
      </c>
      <c r="BB447" s="541" t="s">
        <v>66</v>
      </c>
      <c r="BM447" s="78">
        <f t="shared" si="88"/>
        <v>0</v>
      </c>
      <c r="BN447" s="78">
        <f t="shared" si="89"/>
        <v>0</v>
      </c>
      <c r="BO447" s="78">
        <f t="shared" si="90"/>
        <v>0</v>
      </c>
      <c r="BP447" s="78">
        <f t="shared" si="91"/>
        <v>0</v>
      </c>
    </row>
    <row r="448" spans="1:68" ht="27" customHeight="1" x14ac:dyDescent="0.25">
      <c r="A448" s="63" t="s">
        <v>722</v>
      </c>
      <c r="B448" s="63" t="s">
        <v>724</v>
      </c>
      <c r="C448" s="36">
        <v>4301011872</v>
      </c>
      <c r="D448" s="791">
        <v>4680115883925</v>
      </c>
      <c r="E448" s="791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133</v>
      </c>
      <c r="L448" s="37" t="s">
        <v>45</v>
      </c>
      <c r="M448" s="38" t="s">
        <v>82</v>
      </c>
      <c r="N448" s="38"/>
      <c r="O448" s="37">
        <v>60</v>
      </c>
      <c r="P448" s="9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6"/>
        <v>0</v>
      </c>
      <c r="Z448" s="41" t="str">
        <f t="shared" si="87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88"/>
        <v>0</v>
      </c>
      <c r="BN448" s="78">
        <f t="shared" si="89"/>
        <v>0</v>
      </c>
      <c r="BO448" s="78">
        <f t="shared" si="90"/>
        <v>0</v>
      </c>
      <c r="BP448" s="78">
        <f t="shared" si="91"/>
        <v>0</v>
      </c>
    </row>
    <row r="449" spans="1:68" ht="37.5" customHeight="1" x14ac:dyDescent="0.25">
      <c r="A449" s="63" t="s">
        <v>725</v>
      </c>
      <c r="B449" s="63" t="s">
        <v>726</v>
      </c>
      <c r="C449" s="36">
        <v>4301011874</v>
      </c>
      <c r="D449" s="791">
        <v>4680115884892</v>
      </c>
      <c r="E449" s="791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133</v>
      </c>
      <c r="L449" s="37" t="s">
        <v>45</v>
      </c>
      <c r="M449" s="38" t="s">
        <v>82</v>
      </c>
      <c r="N449" s="38"/>
      <c r="O449" s="37">
        <v>60</v>
      </c>
      <c r="P449" s="9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3"/>
      <c r="R449" s="793"/>
      <c r="S449" s="793"/>
      <c r="T449" s="79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6"/>
        <v>0</v>
      </c>
      <c r="Z449" s="41" t="str">
        <f t="shared" si="87"/>
        <v/>
      </c>
      <c r="AA449" s="68" t="s">
        <v>45</v>
      </c>
      <c r="AB449" s="69" t="s">
        <v>45</v>
      </c>
      <c r="AC449" s="544" t="s">
        <v>727</v>
      </c>
      <c r="AG449" s="78"/>
      <c r="AJ449" s="84" t="s">
        <v>45</v>
      </c>
      <c r="AK449" s="84">
        <v>0</v>
      </c>
      <c r="BB449" s="545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37.5" customHeight="1" x14ac:dyDescent="0.25">
      <c r="A450" s="63" t="s">
        <v>728</v>
      </c>
      <c r="B450" s="63" t="s">
        <v>729</v>
      </c>
      <c r="C450" s="36">
        <v>4301011312</v>
      </c>
      <c r="D450" s="791">
        <v>4607091384192</v>
      </c>
      <c r="E450" s="79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133</v>
      </c>
      <c r="L450" s="37" t="s">
        <v>45</v>
      </c>
      <c r="M450" s="38" t="s">
        <v>136</v>
      </c>
      <c r="N450" s="38"/>
      <c r="O450" s="37">
        <v>60</v>
      </c>
      <c r="P450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6"/>
        <v>0</v>
      </c>
      <c r="Z450" s="41" t="str">
        <f t="shared" si="87"/>
        <v/>
      </c>
      <c r="AA450" s="68" t="s">
        <v>45</v>
      </c>
      <c r="AB450" s="69" t="s">
        <v>45</v>
      </c>
      <c r="AC450" s="546" t="s">
        <v>730</v>
      </c>
      <c r="AG450" s="78"/>
      <c r="AJ450" s="84" t="s">
        <v>45</v>
      </c>
      <c r="AK450" s="84">
        <v>0</v>
      </c>
      <c r="BB450" s="547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731</v>
      </c>
      <c r="B451" s="63" t="s">
        <v>732</v>
      </c>
      <c r="C451" s="36">
        <v>4301011875</v>
      </c>
      <c r="D451" s="791">
        <v>4680115884885</v>
      </c>
      <c r="E451" s="791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133</v>
      </c>
      <c r="L451" s="37" t="s">
        <v>45</v>
      </c>
      <c r="M451" s="38" t="s">
        <v>82</v>
      </c>
      <c r="N451" s="38"/>
      <c r="O451" s="37">
        <v>60</v>
      </c>
      <c r="P451" s="9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3"/>
      <c r="R451" s="793"/>
      <c r="S451" s="793"/>
      <c r="T451" s="79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6"/>
        <v>0</v>
      </c>
      <c r="Z451" s="41" t="str">
        <f t="shared" si="87"/>
        <v/>
      </c>
      <c r="AA451" s="68" t="s">
        <v>45</v>
      </c>
      <c r="AB451" s="69" t="s">
        <v>45</v>
      </c>
      <c r="AC451" s="548" t="s">
        <v>727</v>
      </c>
      <c r="AG451" s="78"/>
      <c r="AJ451" s="84" t="s">
        <v>45</v>
      </c>
      <c r="AK451" s="84">
        <v>0</v>
      </c>
      <c r="BB451" s="549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37.5" customHeight="1" x14ac:dyDescent="0.25">
      <c r="A452" s="63" t="s">
        <v>733</v>
      </c>
      <c r="B452" s="63" t="s">
        <v>734</v>
      </c>
      <c r="C452" s="36">
        <v>4301011871</v>
      </c>
      <c r="D452" s="791">
        <v>4680115884908</v>
      </c>
      <c r="E452" s="791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88</v>
      </c>
      <c r="L452" s="37" t="s">
        <v>45</v>
      </c>
      <c r="M452" s="38" t="s">
        <v>82</v>
      </c>
      <c r="N452" s="38"/>
      <c r="O452" s="37">
        <v>60</v>
      </c>
      <c r="P452" s="9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3"/>
      <c r="R452" s="793"/>
      <c r="S452" s="793"/>
      <c r="T452" s="79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6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727</v>
      </c>
      <c r="AG452" s="78"/>
      <c r="AJ452" s="84" t="s">
        <v>45</v>
      </c>
      <c r="AK452" s="84">
        <v>0</v>
      </c>
      <c r="BB452" s="551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x14ac:dyDescent="0.2">
      <c r="A453" s="788"/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9"/>
      <c r="P453" s="785" t="s">
        <v>40</v>
      </c>
      <c r="Q453" s="786"/>
      <c r="R453" s="786"/>
      <c r="S453" s="786"/>
      <c r="T453" s="786"/>
      <c r="U453" s="786"/>
      <c r="V453" s="787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788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85" t="s">
        <v>40</v>
      </c>
      <c r="Q454" s="786"/>
      <c r="R454" s="786"/>
      <c r="S454" s="786"/>
      <c r="T454" s="786"/>
      <c r="U454" s="786"/>
      <c r="V454" s="787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790" t="s">
        <v>78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66"/>
      <c r="AB455" s="66"/>
      <c r="AC455" s="80"/>
    </row>
    <row r="456" spans="1:68" ht="27" customHeight="1" x14ac:dyDescent="0.25">
      <c r="A456" s="63" t="s">
        <v>735</v>
      </c>
      <c r="B456" s="63" t="s">
        <v>736</v>
      </c>
      <c r="C456" s="36">
        <v>4301031303</v>
      </c>
      <c r="D456" s="791">
        <v>4607091384802</v>
      </c>
      <c r="E456" s="791"/>
      <c r="F456" s="62">
        <v>0.73</v>
      </c>
      <c r="G456" s="37">
        <v>6</v>
      </c>
      <c r="H456" s="62">
        <v>4.38</v>
      </c>
      <c r="I456" s="62">
        <v>4.6399999999999997</v>
      </c>
      <c r="J456" s="37">
        <v>156</v>
      </c>
      <c r="K456" s="37" t="s">
        <v>88</v>
      </c>
      <c r="L456" s="37" t="s">
        <v>45</v>
      </c>
      <c r="M456" s="38" t="s">
        <v>82</v>
      </c>
      <c r="N456" s="38"/>
      <c r="O456" s="37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3"/>
      <c r="R456" s="793"/>
      <c r="S456" s="793"/>
      <c r="T456" s="794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IFERROR(IF(Y456=0,"",ROUNDUP(Y456/H456,0)*0.00753),"")</f>
        <v/>
      </c>
      <c r="AA456" s="68" t="s">
        <v>45</v>
      </c>
      <c r="AB456" s="69" t="s">
        <v>45</v>
      </c>
      <c r="AC456" s="552" t="s">
        <v>737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738</v>
      </c>
      <c r="B457" s="63" t="s">
        <v>739</v>
      </c>
      <c r="C457" s="36">
        <v>4301031304</v>
      </c>
      <c r="D457" s="791">
        <v>4607091384826</v>
      </c>
      <c r="E457" s="791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3"/>
      <c r="R457" s="793"/>
      <c r="S457" s="793"/>
      <c r="T457" s="79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737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88"/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9"/>
      <c r="P458" s="785" t="s">
        <v>40</v>
      </c>
      <c r="Q458" s="786"/>
      <c r="R458" s="786"/>
      <c r="S458" s="786"/>
      <c r="T458" s="786"/>
      <c r="U458" s="786"/>
      <c r="V458" s="787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88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85" t="s">
        <v>40</v>
      </c>
      <c r="Q459" s="786"/>
      <c r="R459" s="786"/>
      <c r="S459" s="786"/>
      <c r="T459" s="786"/>
      <c r="U459" s="786"/>
      <c r="V459" s="787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90" t="s">
        <v>84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66"/>
      <c r="AB460" s="66"/>
      <c r="AC460" s="80"/>
    </row>
    <row r="461" spans="1:68" ht="27" customHeight="1" x14ac:dyDescent="0.25">
      <c r="A461" s="63" t="s">
        <v>740</v>
      </c>
      <c r="B461" s="63" t="s">
        <v>741</v>
      </c>
      <c r="C461" s="36">
        <v>4301051899</v>
      </c>
      <c r="D461" s="791">
        <v>4607091384246</v>
      </c>
      <c r="E461" s="791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133</v>
      </c>
      <c r="L461" s="37" t="s">
        <v>45</v>
      </c>
      <c r="M461" s="38" t="s">
        <v>91</v>
      </c>
      <c r="N461" s="38"/>
      <c r="O461" s="37">
        <v>40</v>
      </c>
      <c r="P461" s="912" t="s">
        <v>742</v>
      </c>
      <c r="Q461" s="793"/>
      <c r="R461" s="793"/>
      <c r="S461" s="793"/>
      <c r="T461" s="79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743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744</v>
      </c>
      <c r="B462" s="63" t="s">
        <v>745</v>
      </c>
      <c r="C462" s="36">
        <v>4301051901</v>
      </c>
      <c r="D462" s="791">
        <v>4680115881976</v>
      </c>
      <c r="E462" s="791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133</v>
      </c>
      <c r="L462" s="37" t="s">
        <v>45</v>
      </c>
      <c r="M462" s="38" t="s">
        <v>91</v>
      </c>
      <c r="N462" s="38"/>
      <c r="O462" s="37">
        <v>40</v>
      </c>
      <c r="P462" s="913" t="s">
        <v>746</v>
      </c>
      <c r="Q462" s="793"/>
      <c r="R462" s="793"/>
      <c r="S462" s="793"/>
      <c r="T462" s="79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747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748</v>
      </c>
      <c r="B463" s="63" t="s">
        <v>749</v>
      </c>
      <c r="C463" s="36">
        <v>4301051634</v>
      </c>
      <c r="D463" s="791">
        <v>4607091384253</v>
      </c>
      <c r="E463" s="791"/>
      <c r="F463" s="62">
        <v>0.4</v>
      </c>
      <c r="G463" s="37">
        <v>6</v>
      </c>
      <c r="H463" s="62">
        <v>2.4</v>
      </c>
      <c r="I463" s="62">
        <v>2.6840000000000002</v>
      </c>
      <c r="J463" s="37">
        <v>156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3"/>
      <c r="R463" s="793"/>
      <c r="S463" s="793"/>
      <c r="T463" s="79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0" t="s">
        <v>750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748</v>
      </c>
      <c r="B464" s="63" t="s">
        <v>751</v>
      </c>
      <c r="C464" s="36">
        <v>4301051297</v>
      </c>
      <c r="D464" s="791">
        <v>4607091384253</v>
      </c>
      <c r="E464" s="791"/>
      <c r="F464" s="62">
        <v>0.4</v>
      </c>
      <c r="G464" s="37">
        <v>6</v>
      </c>
      <c r="H464" s="62">
        <v>2.4</v>
      </c>
      <c r="I464" s="62">
        <v>2.6840000000000002</v>
      </c>
      <c r="J464" s="37">
        <v>156</v>
      </c>
      <c r="K464" s="37" t="s">
        <v>88</v>
      </c>
      <c r="L464" s="37" t="s">
        <v>45</v>
      </c>
      <c r="M464" s="38" t="s">
        <v>82</v>
      </c>
      <c r="N464" s="38"/>
      <c r="O464" s="37">
        <v>40</v>
      </c>
      <c r="P464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3"/>
      <c r="R464" s="793"/>
      <c r="S464" s="793"/>
      <c r="T464" s="79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753</v>
      </c>
      <c r="B465" s="63" t="s">
        <v>754</v>
      </c>
      <c r="C465" s="36">
        <v>4301051444</v>
      </c>
      <c r="D465" s="791">
        <v>4680115881969</v>
      </c>
      <c r="E465" s="791"/>
      <c r="F465" s="62">
        <v>0.4</v>
      </c>
      <c r="G465" s="37">
        <v>6</v>
      </c>
      <c r="H465" s="62">
        <v>2.4</v>
      </c>
      <c r="I465" s="62">
        <v>2.6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3"/>
      <c r="R465" s="793"/>
      <c r="S465" s="793"/>
      <c r="T465" s="79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4" t="s">
        <v>755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88"/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9"/>
      <c r="P466" s="785" t="s">
        <v>40</v>
      </c>
      <c r="Q466" s="786"/>
      <c r="R466" s="786"/>
      <c r="S466" s="786"/>
      <c r="T466" s="786"/>
      <c r="U466" s="786"/>
      <c r="V466" s="787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88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85" t="s">
        <v>40</v>
      </c>
      <c r="Q467" s="786"/>
      <c r="R467" s="786"/>
      <c r="S467" s="786"/>
      <c r="T467" s="786"/>
      <c r="U467" s="786"/>
      <c r="V467" s="787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790" t="s">
        <v>228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66"/>
      <c r="AB468" s="66"/>
      <c r="AC468" s="80"/>
    </row>
    <row r="469" spans="1:68" ht="27" customHeight="1" x14ac:dyDescent="0.25">
      <c r="A469" s="63" t="s">
        <v>756</v>
      </c>
      <c r="B469" s="63" t="s">
        <v>757</v>
      </c>
      <c r="C469" s="36">
        <v>4301060441</v>
      </c>
      <c r="D469" s="791">
        <v>4607091389357</v>
      </c>
      <c r="E469" s="791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133</v>
      </c>
      <c r="L469" s="37" t="s">
        <v>45</v>
      </c>
      <c r="M469" s="38" t="s">
        <v>91</v>
      </c>
      <c r="N469" s="38"/>
      <c r="O469" s="37">
        <v>40</v>
      </c>
      <c r="P469" s="908" t="s">
        <v>758</v>
      </c>
      <c r="Q469" s="793"/>
      <c r="R469" s="793"/>
      <c r="S469" s="793"/>
      <c r="T469" s="79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759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88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85" t="s">
        <v>40</v>
      </c>
      <c r="Q471" s="786"/>
      <c r="R471" s="786"/>
      <c r="S471" s="786"/>
      <c r="T471" s="786"/>
      <c r="U471" s="786"/>
      <c r="V471" s="78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34" t="s">
        <v>760</v>
      </c>
      <c r="B472" s="834"/>
      <c r="C472" s="834"/>
      <c r="D472" s="834"/>
      <c r="E472" s="834"/>
      <c r="F472" s="834"/>
      <c r="G472" s="834"/>
      <c r="H472" s="834"/>
      <c r="I472" s="834"/>
      <c r="J472" s="834"/>
      <c r="K472" s="834"/>
      <c r="L472" s="834"/>
      <c r="M472" s="834"/>
      <c r="N472" s="834"/>
      <c r="O472" s="834"/>
      <c r="P472" s="834"/>
      <c r="Q472" s="834"/>
      <c r="R472" s="834"/>
      <c r="S472" s="834"/>
      <c r="T472" s="834"/>
      <c r="U472" s="834"/>
      <c r="V472" s="834"/>
      <c r="W472" s="834"/>
      <c r="X472" s="834"/>
      <c r="Y472" s="834"/>
      <c r="Z472" s="834"/>
      <c r="AA472" s="54"/>
      <c r="AB472" s="54"/>
      <c r="AC472" s="54"/>
    </row>
    <row r="473" spans="1:68" ht="16.5" customHeight="1" x14ac:dyDescent="0.25">
      <c r="A473" s="800" t="s">
        <v>761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65"/>
      <c r="AB473" s="65"/>
      <c r="AC473" s="79"/>
    </row>
    <row r="474" spans="1:68" ht="14.25" customHeight="1" x14ac:dyDescent="0.25">
      <c r="A474" s="790" t="s">
        <v>129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66"/>
      <c r="AB474" s="66"/>
      <c r="AC474" s="80"/>
    </row>
    <row r="475" spans="1:68" ht="27" customHeight="1" x14ac:dyDescent="0.25">
      <c r="A475" s="63" t="s">
        <v>762</v>
      </c>
      <c r="B475" s="63" t="s">
        <v>763</v>
      </c>
      <c r="C475" s="36">
        <v>4301011428</v>
      </c>
      <c r="D475" s="791">
        <v>4607091389708</v>
      </c>
      <c r="E475" s="791"/>
      <c r="F475" s="62">
        <v>0.45</v>
      </c>
      <c r="G475" s="37">
        <v>6</v>
      </c>
      <c r="H475" s="62">
        <v>2.7</v>
      </c>
      <c r="I475" s="62">
        <v>2.9</v>
      </c>
      <c r="J475" s="37">
        <v>156</v>
      </c>
      <c r="K475" s="37" t="s">
        <v>88</v>
      </c>
      <c r="L475" s="37" t="s">
        <v>45</v>
      </c>
      <c r="M475" s="38" t="s">
        <v>136</v>
      </c>
      <c r="N475" s="38"/>
      <c r="O475" s="37">
        <v>50</v>
      </c>
      <c r="P475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3"/>
      <c r="R475" s="793"/>
      <c r="S475" s="793"/>
      <c r="T475" s="79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764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88"/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9"/>
      <c r="P476" s="785" t="s">
        <v>40</v>
      </c>
      <c r="Q476" s="786"/>
      <c r="R476" s="786"/>
      <c r="S476" s="786"/>
      <c r="T476" s="786"/>
      <c r="U476" s="786"/>
      <c r="V476" s="787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88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85" t="s">
        <v>40</v>
      </c>
      <c r="Q477" s="786"/>
      <c r="R477" s="786"/>
      <c r="S477" s="786"/>
      <c r="T477" s="786"/>
      <c r="U477" s="786"/>
      <c r="V477" s="787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90" t="s">
        <v>78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66"/>
      <c r="AB478" s="66"/>
      <c r="AC478" s="80"/>
    </row>
    <row r="479" spans="1:68" ht="27" customHeight="1" x14ac:dyDescent="0.25">
      <c r="A479" s="63" t="s">
        <v>765</v>
      </c>
      <c r="B479" s="63" t="s">
        <v>766</v>
      </c>
      <c r="C479" s="36">
        <v>4301031405</v>
      </c>
      <c r="D479" s="791">
        <v>4680115886100</v>
      </c>
      <c r="E479" s="791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88</v>
      </c>
      <c r="L479" s="37" t="s">
        <v>45</v>
      </c>
      <c r="M479" s="38" t="s">
        <v>82</v>
      </c>
      <c r="N479" s="38"/>
      <c r="O479" s="37">
        <v>50</v>
      </c>
      <c r="P479" s="899" t="s">
        <v>767</v>
      </c>
      <c r="Q479" s="793"/>
      <c r="R479" s="793"/>
      <c r="S479" s="793"/>
      <c r="T479" s="79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502" si="92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768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502" si="93">IFERROR(X479*I479/H479,"0")</f>
        <v>0</v>
      </c>
      <c r="BN479" s="78">
        <f t="shared" ref="BN479:BN502" si="94">IFERROR(Y479*I479/H479,"0")</f>
        <v>0</v>
      </c>
      <c r="BO479" s="78">
        <f t="shared" ref="BO479:BO502" si="95">IFERROR(1/J479*(X479/H479),"0")</f>
        <v>0</v>
      </c>
      <c r="BP479" s="78">
        <f t="shared" ref="BP479:BP502" si="96">IFERROR(1/J479*(Y479/H479),"0")</f>
        <v>0</v>
      </c>
    </row>
    <row r="480" spans="1:68" ht="27" customHeight="1" x14ac:dyDescent="0.25">
      <c r="A480" s="63" t="s">
        <v>765</v>
      </c>
      <c r="B480" s="63" t="s">
        <v>769</v>
      </c>
      <c r="C480" s="36">
        <v>4301031322</v>
      </c>
      <c r="D480" s="791">
        <v>4607091389753</v>
      </c>
      <c r="E480" s="79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88</v>
      </c>
      <c r="L480" s="37" t="s">
        <v>45</v>
      </c>
      <c r="M480" s="38" t="s">
        <v>82</v>
      </c>
      <c r="N480" s="38"/>
      <c r="O480" s="37">
        <v>50</v>
      </c>
      <c r="P480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93"/>
      <c r="R480" s="793"/>
      <c r="S480" s="793"/>
      <c r="T480" s="79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2" t="s">
        <v>768</v>
      </c>
      <c r="AG480" s="78"/>
      <c r="AJ480" s="84" t="s">
        <v>45</v>
      </c>
      <c r="AK480" s="84">
        <v>0</v>
      </c>
      <c r="BB480" s="57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765</v>
      </c>
      <c r="B481" s="63" t="s">
        <v>770</v>
      </c>
      <c r="C481" s="36">
        <v>4301031355</v>
      </c>
      <c r="D481" s="791">
        <v>4607091389753</v>
      </c>
      <c r="E481" s="79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88</v>
      </c>
      <c r="L481" s="37" t="s">
        <v>45</v>
      </c>
      <c r="M481" s="38" t="s">
        <v>82</v>
      </c>
      <c r="N481" s="38"/>
      <c r="O481" s="37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93"/>
      <c r="R481" s="793"/>
      <c r="S481" s="793"/>
      <c r="T481" s="79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768</v>
      </c>
      <c r="AG481" s="78"/>
      <c r="AJ481" s="84" t="s">
        <v>45</v>
      </c>
      <c r="AK481" s="84">
        <v>0</v>
      </c>
      <c r="BB481" s="57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771</v>
      </c>
      <c r="B482" s="63" t="s">
        <v>772</v>
      </c>
      <c r="C482" s="36">
        <v>4301031406</v>
      </c>
      <c r="D482" s="791">
        <v>4680115886117</v>
      </c>
      <c r="E482" s="791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88</v>
      </c>
      <c r="L482" s="37" t="s">
        <v>45</v>
      </c>
      <c r="M482" s="38" t="s">
        <v>82</v>
      </c>
      <c r="N482" s="38"/>
      <c r="O482" s="37">
        <v>50</v>
      </c>
      <c r="P482" s="902" t="s">
        <v>773</v>
      </c>
      <c r="Q482" s="793"/>
      <c r="R482" s="793"/>
      <c r="S482" s="793"/>
      <c r="T482" s="79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27" customHeight="1" x14ac:dyDescent="0.25">
      <c r="A483" s="63" t="s">
        <v>771</v>
      </c>
      <c r="B483" s="63" t="s">
        <v>775</v>
      </c>
      <c r="C483" s="36">
        <v>4301031323</v>
      </c>
      <c r="D483" s="791">
        <v>4607091389760</v>
      </c>
      <c r="E483" s="791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88</v>
      </c>
      <c r="L483" s="37" t="s">
        <v>45</v>
      </c>
      <c r="M483" s="38" t="s">
        <v>82</v>
      </c>
      <c r="N483" s="38"/>
      <c r="O483" s="37">
        <v>50</v>
      </c>
      <c r="P483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93"/>
      <c r="R483" s="793"/>
      <c r="S483" s="793"/>
      <c r="T483" s="79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4301031325</v>
      </c>
      <c r="D484" s="791">
        <v>4607091389746</v>
      </c>
      <c r="E484" s="791"/>
      <c r="F484" s="62">
        <v>0.7</v>
      </c>
      <c r="G484" s="37">
        <v>6</v>
      </c>
      <c r="H484" s="62">
        <v>4.2</v>
      </c>
      <c r="I484" s="62">
        <v>4.43</v>
      </c>
      <c r="J484" s="37">
        <v>156</v>
      </c>
      <c r="K484" s="37" t="s">
        <v>88</v>
      </c>
      <c r="L484" s="37" t="s">
        <v>45</v>
      </c>
      <c r="M484" s="38" t="s">
        <v>82</v>
      </c>
      <c r="N484" s="38"/>
      <c r="O484" s="37">
        <v>50</v>
      </c>
      <c r="P484" s="90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3"/>
      <c r="R484" s="793"/>
      <c r="S484" s="793"/>
      <c r="T484" s="79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>IFERROR(IF(Y484=0,"",ROUNDUP(Y484/H484,0)*0.00753),"")</f>
        <v/>
      </c>
      <c r="AA484" s="68" t="s">
        <v>45</v>
      </c>
      <c r="AB484" s="69" t="s">
        <v>45</v>
      </c>
      <c r="AC484" s="580" t="s">
        <v>778</v>
      </c>
      <c r="AG484" s="78"/>
      <c r="AJ484" s="84" t="s">
        <v>45</v>
      </c>
      <c r="AK484" s="84">
        <v>0</v>
      </c>
      <c r="BB484" s="58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776</v>
      </c>
      <c r="B485" s="63" t="s">
        <v>779</v>
      </c>
      <c r="C485" s="36">
        <v>4301031356</v>
      </c>
      <c r="D485" s="791">
        <v>4607091389746</v>
      </c>
      <c r="E485" s="791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88</v>
      </c>
      <c r="L485" s="37" t="s">
        <v>45</v>
      </c>
      <c r="M485" s="38" t="s">
        <v>82</v>
      </c>
      <c r="N485" s="38"/>
      <c r="O485" s="37">
        <v>50</v>
      </c>
      <c r="P485" s="9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3"/>
      <c r="R485" s="793"/>
      <c r="S485" s="793"/>
      <c r="T485" s="79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778</v>
      </c>
      <c r="AG485" s="78"/>
      <c r="AJ485" s="84" t="s">
        <v>45</v>
      </c>
      <c r="AK485" s="84">
        <v>0</v>
      </c>
      <c r="BB485" s="58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4301031335</v>
      </c>
      <c r="D486" s="791">
        <v>4680115883147</v>
      </c>
      <c r="E486" s="79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90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3"/>
      <c r="R486" s="793"/>
      <c r="S486" s="793"/>
      <c r="T486" s="79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ref="Z486:Z502" si="97">IFERROR(IF(Y486=0,"",ROUNDUP(Y486/H486,0)*0.00502),"")</f>
        <v/>
      </c>
      <c r="AA486" s="68" t="s">
        <v>45</v>
      </c>
      <c r="AB486" s="69" t="s">
        <v>45</v>
      </c>
      <c r="AC486" s="584" t="s">
        <v>768</v>
      </c>
      <c r="AG486" s="78"/>
      <c r="AJ486" s="84" t="s">
        <v>45</v>
      </c>
      <c r="AK486" s="84">
        <v>0</v>
      </c>
      <c r="BB486" s="58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4301031366</v>
      </c>
      <c r="D487" s="791">
        <v>4680115883147</v>
      </c>
      <c r="E487" s="79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890" t="s">
        <v>783</v>
      </c>
      <c r="Q487" s="793"/>
      <c r="R487" s="793"/>
      <c r="S487" s="793"/>
      <c r="T487" s="79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2"/>
        <v>0</v>
      </c>
      <c r="Z487" s="41" t="str">
        <f t="shared" si="97"/>
        <v/>
      </c>
      <c r="AA487" s="68" t="s">
        <v>45</v>
      </c>
      <c r="AB487" s="69" t="s">
        <v>45</v>
      </c>
      <c r="AC487" s="586" t="s">
        <v>768</v>
      </c>
      <c r="AG487" s="78"/>
      <c r="AJ487" s="84" t="s">
        <v>45</v>
      </c>
      <c r="AK487" s="84">
        <v>0</v>
      </c>
      <c r="BB487" s="587" t="s">
        <v>66</v>
      </c>
      <c r="BM487" s="78">
        <f t="shared" si="93"/>
        <v>0</v>
      </c>
      <c r="BN487" s="78">
        <f t="shared" si="94"/>
        <v>0</v>
      </c>
      <c r="BO487" s="78">
        <f t="shared" si="95"/>
        <v>0</v>
      </c>
      <c r="BP487" s="78">
        <f t="shared" si="96"/>
        <v>0</v>
      </c>
    </row>
    <row r="488" spans="1:68" ht="27" customHeight="1" x14ac:dyDescent="0.25">
      <c r="A488" s="63" t="s">
        <v>784</v>
      </c>
      <c r="B488" s="63" t="s">
        <v>785</v>
      </c>
      <c r="C488" s="36">
        <v>4301031330</v>
      </c>
      <c r="D488" s="791">
        <v>4607091384338</v>
      </c>
      <c r="E488" s="79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93"/>
      <c r="R488" s="793"/>
      <c r="S488" s="793"/>
      <c r="T488" s="79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2"/>
        <v>0</v>
      </c>
      <c r="Z488" s="41" t="str">
        <f t="shared" si="97"/>
        <v/>
      </c>
      <c r="AA488" s="68" t="s">
        <v>45</v>
      </c>
      <c r="AB488" s="69" t="s">
        <v>45</v>
      </c>
      <c r="AC488" s="588" t="s">
        <v>768</v>
      </c>
      <c r="AG488" s="78"/>
      <c r="AJ488" s="84" t="s">
        <v>45</v>
      </c>
      <c r="AK488" s="84">
        <v>0</v>
      </c>
      <c r="BB488" s="589" t="s">
        <v>66</v>
      </c>
      <c r="BM488" s="78">
        <f t="shared" si="93"/>
        <v>0</v>
      </c>
      <c r="BN488" s="78">
        <f t="shared" si="94"/>
        <v>0</v>
      </c>
      <c r="BO488" s="78">
        <f t="shared" si="95"/>
        <v>0</v>
      </c>
      <c r="BP488" s="78">
        <f t="shared" si="96"/>
        <v>0</v>
      </c>
    </row>
    <row r="489" spans="1:68" ht="27" customHeight="1" x14ac:dyDescent="0.25">
      <c r="A489" s="63" t="s">
        <v>784</v>
      </c>
      <c r="B489" s="63" t="s">
        <v>786</v>
      </c>
      <c r="C489" s="36">
        <v>4301031362</v>
      </c>
      <c r="D489" s="791">
        <v>4607091384338</v>
      </c>
      <c r="E489" s="79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3"/>
      <c r="R489" s="793"/>
      <c r="S489" s="793"/>
      <c r="T489" s="79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2"/>
        <v>0</v>
      </c>
      <c r="Z489" s="41" t="str">
        <f t="shared" si="97"/>
        <v/>
      </c>
      <c r="AA489" s="68" t="s">
        <v>45</v>
      </c>
      <c r="AB489" s="69" t="s">
        <v>45</v>
      </c>
      <c r="AC489" s="590" t="s">
        <v>768</v>
      </c>
      <c r="AG489" s="78"/>
      <c r="AJ489" s="84" t="s">
        <v>45</v>
      </c>
      <c r="AK489" s="84">
        <v>0</v>
      </c>
      <c r="BB489" s="591" t="s">
        <v>66</v>
      </c>
      <c r="BM489" s="78">
        <f t="shared" si="93"/>
        <v>0</v>
      </c>
      <c r="BN489" s="78">
        <f t="shared" si="94"/>
        <v>0</v>
      </c>
      <c r="BO489" s="78">
        <f t="shared" si="95"/>
        <v>0</v>
      </c>
      <c r="BP489" s="78">
        <f t="shared" si="96"/>
        <v>0</v>
      </c>
    </row>
    <row r="490" spans="1:68" ht="37.5" customHeight="1" x14ac:dyDescent="0.25">
      <c r="A490" s="63" t="s">
        <v>787</v>
      </c>
      <c r="B490" s="63" t="s">
        <v>788</v>
      </c>
      <c r="C490" s="36">
        <v>4301031374</v>
      </c>
      <c r="D490" s="791">
        <v>4680115883154</v>
      </c>
      <c r="E490" s="79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93" t="s">
        <v>789</v>
      </c>
      <c r="Q490" s="793"/>
      <c r="R490" s="793"/>
      <c r="S490" s="793"/>
      <c r="T490" s="79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2"/>
        <v>0</v>
      </c>
      <c r="Z490" s="41" t="str">
        <f t="shared" si="97"/>
        <v/>
      </c>
      <c r="AA490" s="68" t="s">
        <v>45</v>
      </c>
      <c r="AB490" s="69" t="s">
        <v>45</v>
      </c>
      <c r="AC490" s="592" t="s">
        <v>790</v>
      </c>
      <c r="AG490" s="78"/>
      <c r="AJ490" s="84" t="s">
        <v>45</v>
      </c>
      <c r="AK490" s="84">
        <v>0</v>
      </c>
      <c r="BB490" s="593" t="s">
        <v>66</v>
      </c>
      <c r="BM490" s="78">
        <f t="shared" si="93"/>
        <v>0</v>
      </c>
      <c r="BN490" s="78">
        <f t="shared" si="94"/>
        <v>0</v>
      </c>
      <c r="BO490" s="78">
        <f t="shared" si="95"/>
        <v>0</v>
      </c>
      <c r="BP490" s="78">
        <f t="shared" si="96"/>
        <v>0</v>
      </c>
    </row>
    <row r="491" spans="1:68" ht="37.5" customHeight="1" x14ac:dyDescent="0.25">
      <c r="A491" s="63" t="s">
        <v>787</v>
      </c>
      <c r="B491" s="63" t="s">
        <v>791</v>
      </c>
      <c r="C491" s="36">
        <v>4301031254</v>
      </c>
      <c r="D491" s="791">
        <v>4680115883154</v>
      </c>
      <c r="E491" s="791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45</v>
      </c>
      <c r="P491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93"/>
      <c r="R491" s="793"/>
      <c r="S491" s="793"/>
      <c r="T491" s="79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2"/>
        <v>0</v>
      </c>
      <c r="Z491" s="41" t="str">
        <f t="shared" si="97"/>
        <v/>
      </c>
      <c r="AA491" s="68" t="s">
        <v>45</v>
      </c>
      <c r="AB491" s="69" t="s">
        <v>45</v>
      </c>
      <c r="AC491" s="594" t="s">
        <v>792</v>
      </c>
      <c r="AG491" s="78"/>
      <c r="AJ491" s="84" t="s">
        <v>45</v>
      </c>
      <c r="AK491" s="84">
        <v>0</v>
      </c>
      <c r="BB491" s="595" t="s">
        <v>66</v>
      </c>
      <c r="BM491" s="78">
        <f t="shared" si="93"/>
        <v>0</v>
      </c>
      <c r="BN491" s="78">
        <f t="shared" si="94"/>
        <v>0</v>
      </c>
      <c r="BO491" s="78">
        <f t="shared" si="95"/>
        <v>0</v>
      </c>
      <c r="BP491" s="78">
        <f t="shared" si="96"/>
        <v>0</v>
      </c>
    </row>
    <row r="492" spans="1:68" ht="37.5" customHeight="1" x14ac:dyDescent="0.25">
      <c r="A492" s="63" t="s">
        <v>787</v>
      </c>
      <c r="B492" s="63" t="s">
        <v>793</v>
      </c>
      <c r="C492" s="36">
        <v>4301031336</v>
      </c>
      <c r="D492" s="791">
        <v>4680115883154</v>
      </c>
      <c r="E492" s="791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2"/>
        <v>0</v>
      </c>
      <c r="Z492" s="41" t="str">
        <f t="shared" si="97"/>
        <v/>
      </c>
      <c r="AA492" s="68" t="s">
        <v>45</v>
      </c>
      <c r="AB492" s="69" t="s">
        <v>45</v>
      </c>
      <c r="AC492" s="596" t="s">
        <v>790</v>
      </c>
      <c r="AG492" s="78"/>
      <c r="AJ492" s="84" t="s">
        <v>45</v>
      </c>
      <c r="AK492" s="84">
        <v>0</v>
      </c>
      <c r="BB492" s="597" t="s">
        <v>66</v>
      </c>
      <c r="BM492" s="78">
        <f t="shared" si="93"/>
        <v>0</v>
      </c>
      <c r="BN492" s="78">
        <f t="shared" si="94"/>
        <v>0</v>
      </c>
      <c r="BO492" s="78">
        <f t="shared" si="95"/>
        <v>0</v>
      </c>
      <c r="BP492" s="78">
        <f t="shared" si="96"/>
        <v>0</v>
      </c>
    </row>
    <row r="493" spans="1:68" ht="37.5" customHeight="1" x14ac:dyDescent="0.25">
      <c r="A493" s="63" t="s">
        <v>794</v>
      </c>
      <c r="B493" s="63" t="s">
        <v>795</v>
      </c>
      <c r="C493" s="36">
        <v>4301031331</v>
      </c>
      <c r="D493" s="791">
        <v>4607091389524</v>
      </c>
      <c r="E493" s="79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3"/>
      <c r="R493" s="793"/>
      <c r="S493" s="793"/>
      <c r="T493" s="79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2"/>
        <v>0</v>
      </c>
      <c r="Z493" s="41" t="str">
        <f t="shared" si="97"/>
        <v/>
      </c>
      <c r="AA493" s="68" t="s">
        <v>45</v>
      </c>
      <c r="AB493" s="69" t="s">
        <v>45</v>
      </c>
      <c r="AC493" s="598" t="s">
        <v>790</v>
      </c>
      <c r="AG493" s="78"/>
      <c r="AJ493" s="84" t="s">
        <v>45</v>
      </c>
      <c r="AK493" s="84">
        <v>0</v>
      </c>
      <c r="BB493" s="599" t="s">
        <v>66</v>
      </c>
      <c r="BM493" s="78">
        <f t="shared" si="93"/>
        <v>0</v>
      </c>
      <c r="BN493" s="78">
        <f t="shared" si="94"/>
        <v>0</v>
      </c>
      <c r="BO493" s="78">
        <f t="shared" si="95"/>
        <v>0</v>
      </c>
      <c r="BP493" s="78">
        <f t="shared" si="96"/>
        <v>0</v>
      </c>
    </row>
    <row r="494" spans="1:68" ht="37.5" customHeight="1" x14ac:dyDescent="0.25">
      <c r="A494" s="63" t="s">
        <v>794</v>
      </c>
      <c r="B494" s="63" t="s">
        <v>796</v>
      </c>
      <c r="C494" s="36">
        <v>4301031361</v>
      </c>
      <c r="D494" s="791">
        <v>4607091389524</v>
      </c>
      <c r="E494" s="791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3"/>
      <c r="R494" s="793"/>
      <c r="S494" s="793"/>
      <c r="T494" s="79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2"/>
        <v>0</v>
      </c>
      <c r="Z494" s="41" t="str">
        <f t="shared" si="97"/>
        <v/>
      </c>
      <c r="AA494" s="68" t="s">
        <v>45</v>
      </c>
      <c r="AB494" s="69" t="s">
        <v>45</v>
      </c>
      <c r="AC494" s="600" t="s">
        <v>790</v>
      </c>
      <c r="AG494" s="78"/>
      <c r="AJ494" s="84" t="s">
        <v>45</v>
      </c>
      <c r="AK494" s="84">
        <v>0</v>
      </c>
      <c r="BB494" s="601" t="s">
        <v>66</v>
      </c>
      <c r="BM494" s="78">
        <f t="shared" si="93"/>
        <v>0</v>
      </c>
      <c r="BN494" s="78">
        <f t="shared" si="94"/>
        <v>0</v>
      </c>
      <c r="BO494" s="78">
        <f t="shared" si="95"/>
        <v>0</v>
      </c>
      <c r="BP494" s="78">
        <f t="shared" si="96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4301031337</v>
      </c>
      <c r="D495" s="791">
        <v>4680115883161</v>
      </c>
      <c r="E495" s="79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93"/>
      <c r="R495" s="793"/>
      <c r="S495" s="793"/>
      <c r="T495" s="79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2"/>
        <v>0</v>
      </c>
      <c r="Z495" s="41" t="str">
        <f t="shared" si="97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3"/>
        <v>0</v>
      </c>
      <c r="BN495" s="78">
        <f t="shared" si="94"/>
        <v>0</v>
      </c>
      <c r="BO495" s="78">
        <f t="shared" si="95"/>
        <v>0</v>
      </c>
      <c r="BP495" s="78">
        <f t="shared" si="96"/>
        <v>0</v>
      </c>
    </row>
    <row r="496" spans="1:68" ht="27" customHeight="1" x14ac:dyDescent="0.25">
      <c r="A496" s="63" t="s">
        <v>797</v>
      </c>
      <c r="B496" s="63" t="s">
        <v>800</v>
      </c>
      <c r="C496" s="36">
        <v>4301031364</v>
      </c>
      <c r="D496" s="791">
        <v>4680115883161</v>
      </c>
      <c r="E496" s="791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883" t="s">
        <v>801</v>
      </c>
      <c r="Q496" s="793"/>
      <c r="R496" s="793"/>
      <c r="S496" s="793"/>
      <c r="T496" s="79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2"/>
        <v>0</v>
      </c>
      <c r="Z496" s="41" t="str">
        <f t="shared" si="97"/>
        <v/>
      </c>
      <c r="AA496" s="68" t="s">
        <v>45</v>
      </c>
      <c r="AB496" s="69" t="s">
        <v>45</v>
      </c>
      <c r="AC496" s="604" t="s">
        <v>799</v>
      </c>
      <c r="AG496" s="78"/>
      <c r="AJ496" s="84" t="s">
        <v>45</v>
      </c>
      <c r="AK496" s="84">
        <v>0</v>
      </c>
      <c r="BB496" s="605" t="s">
        <v>66</v>
      </c>
      <c r="BM496" s="78">
        <f t="shared" si="93"/>
        <v>0</v>
      </c>
      <c r="BN496" s="78">
        <f t="shared" si="94"/>
        <v>0</v>
      </c>
      <c r="BO496" s="78">
        <f t="shared" si="95"/>
        <v>0</v>
      </c>
      <c r="BP496" s="78">
        <f t="shared" si="96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4301031333</v>
      </c>
      <c r="D497" s="791">
        <v>4607091389531</v>
      </c>
      <c r="E497" s="791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3"/>
      <c r="R497" s="793"/>
      <c r="S497" s="793"/>
      <c r="T497" s="79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2"/>
        <v>0</v>
      </c>
      <c r="Z497" s="41" t="str">
        <f t="shared" si="97"/>
        <v/>
      </c>
      <c r="AA497" s="68" t="s">
        <v>45</v>
      </c>
      <c r="AB497" s="69" t="s">
        <v>45</v>
      </c>
      <c r="AC497" s="606" t="s">
        <v>804</v>
      </c>
      <c r="AG497" s="78"/>
      <c r="AJ497" s="84" t="s">
        <v>45</v>
      </c>
      <c r="AK497" s="84">
        <v>0</v>
      </c>
      <c r="BB497" s="607" t="s">
        <v>66</v>
      </c>
      <c r="BM497" s="78">
        <f t="shared" si="93"/>
        <v>0</v>
      </c>
      <c r="BN497" s="78">
        <f t="shared" si="94"/>
        <v>0</v>
      </c>
      <c r="BO497" s="78">
        <f t="shared" si="95"/>
        <v>0</v>
      </c>
      <c r="BP497" s="78">
        <f t="shared" si="96"/>
        <v>0</v>
      </c>
    </row>
    <row r="498" spans="1:68" ht="27" customHeight="1" x14ac:dyDescent="0.25">
      <c r="A498" s="63" t="s">
        <v>802</v>
      </c>
      <c r="B498" s="63" t="s">
        <v>805</v>
      </c>
      <c r="C498" s="36">
        <v>4301031358</v>
      </c>
      <c r="D498" s="791">
        <v>4607091389531</v>
      </c>
      <c r="E498" s="79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3"/>
      <c r="R498" s="793"/>
      <c r="S498" s="793"/>
      <c r="T498" s="79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2"/>
        <v>0</v>
      </c>
      <c r="Z498" s="41" t="str">
        <f t="shared" si="97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3"/>
        <v>0</v>
      </c>
      <c r="BN498" s="78">
        <f t="shared" si="94"/>
        <v>0</v>
      </c>
      <c r="BO498" s="78">
        <f t="shared" si="95"/>
        <v>0</v>
      </c>
      <c r="BP498" s="78">
        <f t="shared" si="96"/>
        <v>0</v>
      </c>
    </row>
    <row r="499" spans="1:68" ht="37.5" customHeight="1" x14ac:dyDescent="0.25">
      <c r="A499" s="63" t="s">
        <v>806</v>
      </c>
      <c r="B499" s="63" t="s">
        <v>807</v>
      </c>
      <c r="C499" s="36">
        <v>4301031360</v>
      </c>
      <c r="D499" s="791">
        <v>4607091384345</v>
      </c>
      <c r="E499" s="79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93"/>
      <c r="R499" s="793"/>
      <c r="S499" s="793"/>
      <c r="T499" s="79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2"/>
        <v>0</v>
      </c>
      <c r="Z499" s="41" t="str">
        <f t="shared" si="97"/>
        <v/>
      </c>
      <c r="AA499" s="68" t="s">
        <v>45</v>
      </c>
      <c r="AB499" s="69" t="s">
        <v>45</v>
      </c>
      <c r="AC499" s="610" t="s">
        <v>799</v>
      </c>
      <c r="AG499" s="78"/>
      <c r="AJ499" s="84" t="s">
        <v>45</v>
      </c>
      <c r="AK499" s="84">
        <v>0</v>
      </c>
      <c r="BB499" s="611" t="s">
        <v>66</v>
      </c>
      <c r="BM499" s="78">
        <f t="shared" si="93"/>
        <v>0</v>
      </c>
      <c r="BN499" s="78">
        <f t="shared" si="94"/>
        <v>0</v>
      </c>
      <c r="BO499" s="78">
        <f t="shared" si="95"/>
        <v>0</v>
      </c>
      <c r="BP499" s="78">
        <f t="shared" si="96"/>
        <v>0</v>
      </c>
    </row>
    <row r="500" spans="1:68" ht="27" customHeight="1" x14ac:dyDescent="0.25">
      <c r="A500" s="63" t="s">
        <v>808</v>
      </c>
      <c r="B500" s="63" t="s">
        <v>809</v>
      </c>
      <c r="C500" s="36">
        <v>4301031255</v>
      </c>
      <c r="D500" s="791">
        <v>4680115883185</v>
      </c>
      <c r="E500" s="791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3"/>
      <c r="R500" s="793"/>
      <c r="S500" s="793"/>
      <c r="T500" s="79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2"/>
        <v>0</v>
      </c>
      <c r="Z500" s="41" t="str">
        <f t="shared" si="97"/>
        <v/>
      </c>
      <c r="AA500" s="68" t="s">
        <v>45</v>
      </c>
      <c r="AB500" s="69" t="s">
        <v>45</v>
      </c>
      <c r="AC500" s="612" t="s">
        <v>810</v>
      </c>
      <c r="AG500" s="78"/>
      <c r="AJ500" s="84" t="s">
        <v>45</v>
      </c>
      <c r="AK500" s="84">
        <v>0</v>
      </c>
      <c r="BB500" s="613" t="s">
        <v>66</v>
      </c>
      <c r="BM500" s="78">
        <f t="shared" si="93"/>
        <v>0</v>
      </c>
      <c r="BN500" s="78">
        <f t="shared" si="94"/>
        <v>0</v>
      </c>
      <c r="BO500" s="78">
        <f t="shared" si="95"/>
        <v>0</v>
      </c>
      <c r="BP500" s="78">
        <f t="shared" si="96"/>
        <v>0</v>
      </c>
    </row>
    <row r="501" spans="1:68" ht="27" customHeight="1" x14ac:dyDescent="0.25">
      <c r="A501" s="63" t="s">
        <v>808</v>
      </c>
      <c r="B501" s="63" t="s">
        <v>811</v>
      </c>
      <c r="C501" s="36">
        <v>4301031338</v>
      </c>
      <c r="D501" s="791">
        <v>4680115883185</v>
      </c>
      <c r="E501" s="791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3"/>
      <c r="R501" s="793"/>
      <c r="S501" s="793"/>
      <c r="T501" s="79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2"/>
        <v>0</v>
      </c>
      <c r="Z501" s="41" t="str">
        <f t="shared" si="97"/>
        <v/>
      </c>
      <c r="AA501" s="68" t="s">
        <v>45</v>
      </c>
      <c r="AB501" s="69" t="s">
        <v>45</v>
      </c>
      <c r="AC501" s="614" t="s">
        <v>774</v>
      </c>
      <c r="AG501" s="78"/>
      <c r="AJ501" s="84" t="s">
        <v>45</v>
      </c>
      <c r="AK501" s="84">
        <v>0</v>
      </c>
      <c r="BB501" s="615" t="s">
        <v>66</v>
      </c>
      <c r="BM501" s="78">
        <f t="shared" si="93"/>
        <v>0</v>
      </c>
      <c r="BN501" s="78">
        <f t="shared" si="94"/>
        <v>0</v>
      </c>
      <c r="BO501" s="78">
        <f t="shared" si="95"/>
        <v>0</v>
      </c>
      <c r="BP501" s="78">
        <f t="shared" si="96"/>
        <v>0</v>
      </c>
    </row>
    <row r="502" spans="1:68" ht="27" customHeight="1" x14ac:dyDescent="0.25">
      <c r="A502" s="63" t="s">
        <v>808</v>
      </c>
      <c r="B502" s="63" t="s">
        <v>812</v>
      </c>
      <c r="C502" s="36">
        <v>4301031368</v>
      </c>
      <c r="D502" s="791">
        <v>4680115883185</v>
      </c>
      <c r="E502" s="79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9" t="s">
        <v>813</v>
      </c>
      <c r="Q502" s="793"/>
      <c r="R502" s="793"/>
      <c r="S502" s="793"/>
      <c r="T502" s="79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2"/>
        <v>0</v>
      </c>
      <c r="Z502" s="41" t="str">
        <f t="shared" si="97"/>
        <v/>
      </c>
      <c r="AA502" s="68" t="s">
        <v>45</v>
      </c>
      <c r="AB502" s="69" t="s">
        <v>45</v>
      </c>
      <c r="AC502" s="616" t="s">
        <v>774</v>
      </c>
      <c r="AG502" s="78"/>
      <c r="AJ502" s="84" t="s">
        <v>45</v>
      </c>
      <c r="AK502" s="84">
        <v>0</v>
      </c>
      <c r="BB502" s="617" t="s">
        <v>66</v>
      </c>
      <c r="BM502" s="78">
        <f t="shared" si="93"/>
        <v>0</v>
      </c>
      <c r="BN502" s="78">
        <f t="shared" si="94"/>
        <v>0</v>
      </c>
      <c r="BO502" s="78">
        <f t="shared" si="95"/>
        <v>0</v>
      </c>
      <c r="BP502" s="78">
        <f t="shared" si="96"/>
        <v>0</v>
      </c>
    </row>
    <row r="503" spans="1:68" x14ac:dyDescent="0.2">
      <c r="A503" s="788"/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9"/>
      <c r="P503" s="785" t="s">
        <v>40</v>
      </c>
      <c r="Q503" s="786"/>
      <c r="R503" s="786"/>
      <c r="S503" s="786"/>
      <c r="T503" s="786"/>
      <c r="U503" s="786"/>
      <c r="V503" s="787"/>
      <c r="W503" s="42" t="s">
        <v>39</v>
      </c>
      <c r="X503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88"/>
      <c r="B504" s="788"/>
      <c r="C504" s="788"/>
      <c r="D504" s="788"/>
      <c r="E504" s="788"/>
      <c r="F504" s="788"/>
      <c r="G504" s="788"/>
      <c r="H504" s="788"/>
      <c r="I504" s="788"/>
      <c r="J504" s="788"/>
      <c r="K504" s="788"/>
      <c r="L504" s="788"/>
      <c r="M504" s="788"/>
      <c r="N504" s="788"/>
      <c r="O504" s="789"/>
      <c r="P504" s="785" t="s">
        <v>40</v>
      </c>
      <c r="Q504" s="786"/>
      <c r="R504" s="786"/>
      <c r="S504" s="786"/>
      <c r="T504" s="786"/>
      <c r="U504" s="786"/>
      <c r="V504" s="787"/>
      <c r="W504" s="42" t="s">
        <v>0</v>
      </c>
      <c r="X504" s="43">
        <f>IFERROR(SUM(X479:X502),"0")</f>
        <v>0</v>
      </c>
      <c r="Y504" s="43">
        <f>IFERROR(SUM(Y479:Y502),"0")</f>
        <v>0</v>
      </c>
      <c r="Z504" s="42"/>
      <c r="AA504" s="67"/>
      <c r="AB504" s="67"/>
      <c r="AC504" s="67"/>
    </row>
    <row r="505" spans="1:68" ht="14.25" customHeight="1" x14ac:dyDescent="0.25">
      <c r="A505" s="790" t="s">
        <v>84</v>
      </c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0"/>
      <c r="P505" s="790"/>
      <c r="Q505" s="790"/>
      <c r="R505" s="790"/>
      <c r="S505" s="790"/>
      <c r="T505" s="790"/>
      <c r="U505" s="790"/>
      <c r="V505" s="790"/>
      <c r="W505" s="790"/>
      <c r="X505" s="790"/>
      <c r="Y505" s="790"/>
      <c r="Z505" s="790"/>
      <c r="AA505" s="66"/>
      <c r="AB505" s="66"/>
      <c r="AC505" s="80"/>
    </row>
    <row r="506" spans="1:68" ht="27" customHeight="1" x14ac:dyDescent="0.25">
      <c r="A506" s="63" t="s">
        <v>814</v>
      </c>
      <c r="B506" s="63" t="s">
        <v>815</v>
      </c>
      <c r="C506" s="36">
        <v>4301051284</v>
      </c>
      <c r="D506" s="791">
        <v>4607091384352</v>
      </c>
      <c r="E506" s="791"/>
      <c r="F506" s="62">
        <v>0.6</v>
      </c>
      <c r="G506" s="37">
        <v>4</v>
      </c>
      <c r="H506" s="62">
        <v>2.4</v>
      </c>
      <c r="I506" s="62">
        <v>2.6459999999999999</v>
      </c>
      <c r="J506" s="37">
        <v>132</v>
      </c>
      <c r="K506" s="37" t="s">
        <v>88</v>
      </c>
      <c r="L506" s="37" t="s">
        <v>45</v>
      </c>
      <c r="M506" s="38" t="s">
        <v>91</v>
      </c>
      <c r="N506" s="38"/>
      <c r="O506" s="37">
        <v>45</v>
      </c>
      <c r="P506" s="8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93"/>
      <c r="R506" s="793"/>
      <c r="S506" s="793"/>
      <c r="T506" s="79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IFERROR(IF(Y506=0,"",ROUNDUP(Y506/H506,0)*0.00902),"")</f>
        <v/>
      </c>
      <c r="AA506" s="68" t="s">
        <v>45</v>
      </c>
      <c r="AB506" s="69" t="s">
        <v>45</v>
      </c>
      <c r="AC506" s="618" t="s">
        <v>816</v>
      </c>
      <c r="AG506" s="78"/>
      <c r="AJ506" s="84" t="s">
        <v>45</v>
      </c>
      <c r="AK506" s="84">
        <v>0</v>
      </c>
      <c r="BB506" s="61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817</v>
      </c>
      <c r="B507" s="63" t="s">
        <v>818</v>
      </c>
      <c r="C507" s="36">
        <v>4301051431</v>
      </c>
      <c r="D507" s="791">
        <v>4607091389654</v>
      </c>
      <c r="E507" s="791"/>
      <c r="F507" s="62">
        <v>0.33</v>
      </c>
      <c r="G507" s="37">
        <v>6</v>
      </c>
      <c r="H507" s="62">
        <v>1.98</v>
      </c>
      <c r="I507" s="62">
        <v>2.238</v>
      </c>
      <c r="J507" s="37">
        <v>182</v>
      </c>
      <c r="K507" s="37" t="s">
        <v>197</v>
      </c>
      <c r="L507" s="37" t="s">
        <v>45</v>
      </c>
      <c r="M507" s="38" t="s">
        <v>91</v>
      </c>
      <c r="N507" s="38"/>
      <c r="O507" s="37">
        <v>45</v>
      </c>
      <c r="P507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93"/>
      <c r="R507" s="793"/>
      <c r="S507" s="793"/>
      <c r="T507" s="79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620" t="s">
        <v>819</v>
      </c>
      <c r="AG507" s="78"/>
      <c r="AJ507" s="84" t="s">
        <v>45</v>
      </c>
      <c r="AK507" s="84">
        <v>0</v>
      </c>
      <c r="BB507" s="62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88"/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9"/>
      <c r="P508" s="785" t="s">
        <v>40</v>
      </c>
      <c r="Q508" s="786"/>
      <c r="R508" s="786"/>
      <c r="S508" s="786"/>
      <c r="T508" s="786"/>
      <c r="U508" s="786"/>
      <c r="V508" s="787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788"/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9"/>
      <c r="P509" s="785" t="s">
        <v>40</v>
      </c>
      <c r="Q509" s="786"/>
      <c r="R509" s="786"/>
      <c r="S509" s="786"/>
      <c r="T509" s="786"/>
      <c r="U509" s="786"/>
      <c r="V509" s="787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790" t="s">
        <v>118</v>
      </c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0"/>
      <c r="P510" s="790"/>
      <c r="Q510" s="790"/>
      <c r="R510" s="790"/>
      <c r="S510" s="790"/>
      <c r="T510" s="790"/>
      <c r="U510" s="790"/>
      <c r="V510" s="790"/>
      <c r="W510" s="790"/>
      <c r="X510" s="790"/>
      <c r="Y510" s="790"/>
      <c r="Z510" s="790"/>
      <c r="AA510" s="66"/>
      <c r="AB510" s="66"/>
      <c r="AC510" s="80"/>
    </row>
    <row r="511" spans="1:68" ht="27" customHeight="1" x14ac:dyDescent="0.25">
      <c r="A511" s="63" t="s">
        <v>820</v>
      </c>
      <c r="B511" s="63" t="s">
        <v>821</v>
      </c>
      <c r="C511" s="36">
        <v>4301032045</v>
      </c>
      <c r="D511" s="791">
        <v>4680115884335</v>
      </c>
      <c r="E511" s="791"/>
      <c r="F511" s="62">
        <v>0.06</v>
      </c>
      <c r="G511" s="37">
        <v>20</v>
      </c>
      <c r="H511" s="62">
        <v>1.2</v>
      </c>
      <c r="I511" s="62">
        <v>1.8</v>
      </c>
      <c r="J511" s="37">
        <v>200</v>
      </c>
      <c r="K511" s="37" t="s">
        <v>824</v>
      </c>
      <c r="L511" s="37" t="s">
        <v>45</v>
      </c>
      <c r="M511" s="38" t="s">
        <v>823</v>
      </c>
      <c r="N511" s="38"/>
      <c r="O511" s="37">
        <v>60</v>
      </c>
      <c r="P511" s="8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93"/>
      <c r="R511" s="793"/>
      <c r="S511" s="793"/>
      <c r="T511" s="794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IFERROR(IF(Y511=0,"",ROUNDUP(Y511/H511,0)*0.00627),"")</f>
        <v/>
      </c>
      <c r="AA511" s="68" t="s">
        <v>45</v>
      </c>
      <c r="AB511" s="69" t="s">
        <v>45</v>
      </c>
      <c r="AC511" s="622" t="s">
        <v>822</v>
      </c>
      <c r="AG511" s="78"/>
      <c r="AJ511" s="84" t="s">
        <v>45</v>
      </c>
      <c r="AK511" s="84">
        <v>0</v>
      </c>
      <c r="BB511" s="62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825</v>
      </c>
      <c r="B512" s="63" t="s">
        <v>826</v>
      </c>
      <c r="C512" s="36">
        <v>4301170011</v>
      </c>
      <c r="D512" s="791">
        <v>4680115884113</v>
      </c>
      <c r="E512" s="791"/>
      <c r="F512" s="62">
        <v>0.11</v>
      </c>
      <c r="G512" s="37">
        <v>12</v>
      </c>
      <c r="H512" s="62">
        <v>1.32</v>
      </c>
      <c r="I512" s="62">
        <v>1.88</v>
      </c>
      <c r="J512" s="37">
        <v>200</v>
      </c>
      <c r="K512" s="37" t="s">
        <v>824</v>
      </c>
      <c r="L512" s="37" t="s">
        <v>45</v>
      </c>
      <c r="M512" s="38" t="s">
        <v>823</v>
      </c>
      <c r="N512" s="38"/>
      <c r="O512" s="37">
        <v>150</v>
      </c>
      <c r="P512" s="8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93"/>
      <c r="R512" s="793"/>
      <c r="S512" s="793"/>
      <c r="T512" s="79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24" t="s">
        <v>827</v>
      </c>
      <c r="AG512" s="78"/>
      <c r="AJ512" s="84" t="s">
        <v>45</v>
      </c>
      <c r="AK512" s="84">
        <v>0</v>
      </c>
      <c r="BB512" s="62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788"/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9"/>
      <c r="P513" s="785" t="s">
        <v>40</v>
      </c>
      <c r="Q513" s="786"/>
      <c r="R513" s="786"/>
      <c r="S513" s="786"/>
      <c r="T513" s="786"/>
      <c r="U513" s="786"/>
      <c r="V513" s="787"/>
      <c r="W513" s="42" t="s">
        <v>39</v>
      </c>
      <c r="X513" s="43">
        <f>IFERROR(X511/H511,"0")+IFERROR(X512/H512,"0")</f>
        <v>0</v>
      </c>
      <c r="Y513" s="43">
        <f>IFERROR(Y511/H511,"0")+IFERROR(Y512/H512,"0")</f>
        <v>0</v>
      </c>
      <c r="Z513" s="43">
        <f>IFERROR(IF(Z511="",0,Z511),"0")+IFERROR(IF(Z512="",0,Z512),"0")</f>
        <v>0</v>
      </c>
      <c r="AA513" s="67"/>
      <c r="AB513" s="67"/>
      <c r="AC513" s="67"/>
    </row>
    <row r="514" spans="1:68" x14ac:dyDescent="0.2">
      <c r="A514" s="788"/>
      <c r="B514" s="788"/>
      <c r="C514" s="788"/>
      <c r="D514" s="788"/>
      <c r="E514" s="788"/>
      <c r="F514" s="788"/>
      <c r="G514" s="788"/>
      <c r="H514" s="788"/>
      <c r="I514" s="788"/>
      <c r="J514" s="788"/>
      <c r="K514" s="788"/>
      <c r="L514" s="788"/>
      <c r="M514" s="788"/>
      <c r="N514" s="788"/>
      <c r="O514" s="789"/>
      <c r="P514" s="785" t="s">
        <v>40</v>
      </c>
      <c r="Q514" s="786"/>
      <c r="R514" s="786"/>
      <c r="S514" s="786"/>
      <c r="T514" s="786"/>
      <c r="U514" s="786"/>
      <c r="V514" s="787"/>
      <c r="W514" s="42" t="s">
        <v>0</v>
      </c>
      <c r="X514" s="43">
        <f>IFERROR(SUM(X511:X512),"0")</f>
        <v>0</v>
      </c>
      <c r="Y514" s="43">
        <f>IFERROR(SUM(Y511:Y512),"0")</f>
        <v>0</v>
      </c>
      <c r="Z514" s="42"/>
      <c r="AA514" s="67"/>
      <c r="AB514" s="67"/>
      <c r="AC514" s="67"/>
    </row>
    <row r="515" spans="1:68" ht="16.5" customHeight="1" x14ac:dyDescent="0.25">
      <c r="A515" s="800" t="s">
        <v>828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65"/>
      <c r="AB515" s="65"/>
      <c r="AC515" s="79"/>
    </row>
    <row r="516" spans="1:68" ht="14.25" customHeight="1" x14ac:dyDescent="0.25">
      <c r="A516" s="790" t="s">
        <v>186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66"/>
      <c r="AB516" s="66"/>
      <c r="AC516" s="80"/>
    </row>
    <row r="517" spans="1:68" ht="27" customHeight="1" x14ac:dyDescent="0.25">
      <c r="A517" s="63" t="s">
        <v>829</v>
      </c>
      <c r="B517" s="63" t="s">
        <v>830</v>
      </c>
      <c r="C517" s="36">
        <v>4301020315</v>
      </c>
      <c r="D517" s="791">
        <v>4607091389364</v>
      </c>
      <c r="E517" s="791"/>
      <c r="F517" s="62">
        <v>0.42</v>
      </c>
      <c r="G517" s="37">
        <v>6</v>
      </c>
      <c r="H517" s="62">
        <v>2.52</v>
      </c>
      <c r="I517" s="62">
        <v>2.75</v>
      </c>
      <c r="J517" s="37">
        <v>156</v>
      </c>
      <c r="K517" s="37" t="s">
        <v>88</v>
      </c>
      <c r="L517" s="37" t="s">
        <v>45</v>
      </c>
      <c r="M517" s="38" t="s">
        <v>82</v>
      </c>
      <c r="N517" s="38"/>
      <c r="O517" s="37">
        <v>40</v>
      </c>
      <c r="P517" s="8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93"/>
      <c r="R517" s="793"/>
      <c r="S517" s="793"/>
      <c r="T517" s="79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IFERROR(IF(Y517=0,"",ROUNDUP(Y517/H517,0)*0.00753),"")</f>
        <v/>
      </c>
      <c r="AA517" s="68" t="s">
        <v>45</v>
      </c>
      <c r="AB517" s="69" t="s">
        <v>45</v>
      </c>
      <c r="AC517" s="626" t="s">
        <v>831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88"/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9"/>
      <c r="P518" s="785" t="s">
        <v>40</v>
      </c>
      <c r="Q518" s="786"/>
      <c r="R518" s="786"/>
      <c r="S518" s="786"/>
      <c r="T518" s="786"/>
      <c r="U518" s="786"/>
      <c r="V518" s="787"/>
      <c r="W518" s="42" t="s">
        <v>39</v>
      </c>
      <c r="X518" s="43">
        <f>IFERROR(X517/H517,"0")</f>
        <v>0</v>
      </c>
      <c r="Y518" s="43">
        <f>IFERROR(Y517/H517,"0")</f>
        <v>0</v>
      </c>
      <c r="Z518" s="43">
        <f>IFERROR(IF(Z517="",0,Z517),"0")</f>
        <v>0</v>
      </c>
      <c r="AA518" s="67"/>
      <c r="AB518" s="67"/>
      <c r="AC518" s="67"/>
    </row>
    <row r="519" spans="1:68" x14ac:dyDescent="0.2">
      <c r="A519" s="788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89"/>
      <c r="P519" s="785" t="s">
        <v>40</v>
      </c>
      <c r="Q519" s="786"/>
      <c r="R519" s="786"/>
      <c r="S519" s="786"/>
      <c r="T519" s="786"/>
      <c r="U519" s="786"/>
      <c r="V519" s="787"/>
      <c r="W519" s="42" t="s">
        <v>0</v>
      </c>
      <c r="X519" s="43">
        <f>IFERROR(SUM(X517:X517),"0")</f>
        <v>0</v>
      </c>
      <c r="Y519" s="43">
        <f>IFERROR(SUM(Y517:Y517),"0")</f>
        <v>0</v>
      </c>
      <c r="Z519" s="42"/>
      <c r="AA519" s="67"/>
      <c r="AB519" s="67"/>
      <c r="AC519" s="67"/>
    </row>
    <row r="520" spans="1:68" ht="14.25" customHeight="1" x14ac:dyDescent="0.25">
      <c r="A520" s="790" t="s">
        <v>78</v>
      </c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0"/>
      <c r="P520" s="790"/>
      <c r="Q520" s="790"/>
      <c r="R520" s="790"/>
      <c r="S520" s="790"/>
      <c r="T520" s="790"/>
      <c r="U520" s="790"/>
      <c r="V520" s="790"/>
      <c r="W520" s="790"/>
      <c r="X520" s="790"/>
      <c r="Y520" s="790"/>
      <c r="Z520" s="790"/>
      <c r="AA520" s="66"/>
      <c r="AB520" s="66"/>
      <c r="AC520" s="80"/>
    </row>
    <row r="521" spans="1:68" ht="27" customHeight="1" x14ac:dyDescent="0.25">
      <c r="A521" s="63" t="s">
        <v>832</v>
      </c>
      <c r="B521" s="63" t="s">
        <v>833</v>
      </c>
      <c r="C521" s="36">
        <v>4301031403</v>
      </c>
      <c r="D521" s="791">
        <v>4680115886094</v>
      </c>
      <c r="E521" s="791"/>
      <c r="F521" s="62">
        <v>0.9</v>
      </c>
      <c r="G521" s="37">
        <v>6</v>
      </c>
      <c r="H521" s="62">
        <v>5.4</v>
      </c>
      <c r="I521" s="62">
        <v>5.61</v>
      </c>
      <c r="J521" s="37">
        <v>132</v>
      </c>
      <c r="K521" s="37" t="s">
        <v>88</v>
      </c>
      <c r="L521" s="37" t="s">
        <v>45</v>
      </c>
      <c r="M521" s="38" t="s">
        <v>136</v>
      </c>
      <c r="N521" s="38"/>
      <c r="O521" s="37">
        <v>50</v>
      </c>
      <c r="P521" s="874" t="s">
        <v>834</v>
      </c>
      <c r="Q521" s="793"/>
      <c r="R521" s="793"/>
      <c r="S521" s="793"/>
      <c r="T521" s="79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ref="Y521:Y527" si="98">IFERROR(IF(X521="",0,CEILING((X521/$H521),1)*$H521),"")</f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835</v>
      </c>
      <c r="AG521" s="78"/>
      <c r="AJ521" s="84" t="s">
        <v>45</v>
      </c>
      <c r="AK521" s="84">
        <v>0</v>
      </c>
      <c r="BB521" s="629" t="s">
        <v>66</v>
      </c>
      <c r="BM521" s="78">
        <f t="shared" ref="BM521:BM527" si="99">IFERROR(X521*I521/H521,"0")</f>
        <v>0</v>
      </c>
      <c r="BN521" s="78">
        <f t="shared" ref="BN521:BN527" si="100">IFERROR(Y521*I521/H521,"0")</f>
        <v>0</v>
      </c>
      <c r="BO521" s="78">
        <f t="shared" ref="BO521:BO527" si="101">IFERROR(1/J521*(X521/H521),"0")</f>
        <v>0</v>
      </c>
      <c r="BP521" s="78">
        <f t="shared" ref="BP521:BP527" si="102">IFERROR(1/J521*(Y521/H521),"0")</f>
        <v>0</v>
      </c>
    </row>
    <row r="522" spans="1:68" ht="27" customHeight="1" x14ac:dyDescent="0.25">
      <c r="A522" s="63" t="s">
        <v>832</v>
      </c>
      <c r="B522" s="63" t="s">
        <v>836</v>
      </c>
      <c r="C522" s="36">
        <v>4301031324</v>
      </c>
      <c r="D522" s="791">
        <v>4607091389739</v>
      </c>
      <c r="E522" s="791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88</v>
      </c>
      <c r="L522" s="37" t="s">
        <v>45</v>
      </c>
      <c r="M522" s="38" t="s">
        <v>82</v>
      </c>
      <c r="N522" s="38"/>
      <c r="O522" s="37">
        <v>50</v>
      </c>
      <c r="P522" s="8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3"/>
      <c r="R522" s="793"/>
      <c r="S522" s="793"/>
      <c r="T522" s="79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8"/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0" t="s">
        <v>835</v>
      </c>
      <c r="AG522" s="78"/>
      <c r="AJ522" s="84" t="s">
        <v>45</v>
      </c>
      <c r="AK522" s="84">
        <v>0</v>
      </c>
      <c r="BB522" s="631" t="s">
        <v>66</v>
      </c>
      <c r="BM522" s="78">
        <f t="shared" si="99"/>
        <v>0</v>
      </c>
      <c r="BN522" s="78">
        <f t="shared" si="100"/>
        <v>0</v>
      </c>
      <c r="BO522" s="78">
        <f t="shared" si="101"/>
        <v>0</v>
      </c>
      <c r="BP522" s="78">
        <f t="shared" si="102"/>
        <v>0</v>
      </c>
    </row>
    <row r="523" spans="1:68" ht="27" customHeight="1" x14ac:dyDescent="0.25">
      <c r="A523" s="63" t="s">
        <v>837</v>
      </c>
      <c r="B523" s="63" t="s">
        <v>838</v>
      </c>
      <c r="C523" s="36">
        <v>4301031363</v>
      </c>
      <c r="D523" s="791">
        <v>4607091389425</v>
      </c>
      <c r="E523" s="791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3"/>
      <c r="R523" s="793"/>
      <c r="S523" s="793"/>
      <c r="T523" s="79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8"/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839</v>
      </c>
      <c r="AG523" s="78"/>
      <c r="AJ523" s="84" t="s">
        <v>45</v>
      </c>
      <c r="AK523" s="84">
        <v>0</v>
      </c>
      <c r="BB523" s="633" t="s">
        <v>66</v>
      </c>
      <c r="BM523" s="78">
        <f t="shared" si="99"/>
        <v>0</v>
      </c>
      <c r="BN523" s="78">
        <f t="shared" si="100"/>
        <v>0</v>
      </c>
      <c r="BO523" s="78">
        <f t="shared" si="101"/>
        <v>0</v>
      </c>
      <c r="BP523" s="78">
        <f t="shared" si="102"/>
        <v>0</v>
      </c>
    </row>
    <row r="524" spans="1:68" ht="27" customHeight="1" x14ac:dyDescent="0.25">
      <c r="A524" s="63" t="s">
        <v>840</v>
      </c>
      <c r="B524" s="63" t="s">
        <v>841</v>
      </c>
      <c r="C524" s="36">
        <v>4301031334</v>
      </c>
      <c r="D524" s="791">
        <v>4680115880771</v>
      </c>
      <c r="E524" s="791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8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3"/>
      <c r="R524" s="793"/>
      <c r="S524" s="793"/>
      <c r="T524" s="79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8"/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842</v>
      </c>
      <c r="AG524" s="78"/>
      <c r="AJ524" s="84" t="s">
        <v>45</v>
      </c>
      <c r="AK524" s="84">
        <v>0</v>
      </c>
      <c r="BB524" s="635" t="s">
        <v>66</v>
      </c>
      <c r="BM524" s="78">
        <f t="shared" si="99"/>
        <v>0</v>
      </c>
      <c r="BN524" s="78">
        <f t="shared" si="100"/>
        <v>0</v>
      </c>
      <c r="BO524" s="78">
        <f t="shared" si="101"/>
        <v>0</v>
      </c>
      <c r="BP524" s="78">
        <f t="shared" si="102"/>
        <v>0</v>
      </c>
    </row>
    <row r="525" spans="1:68" ht="27" customHeight="1" x14ac:dyDescent="0.25">
      <c r="A525" s="63" t="s">
        <v>840</v>
      </c>
      <c r="B525" s="63" t="s">
        <v>843</v>
      </c>
      <c r="C525" s="36">
        <v>4301031373</v>
      </c>
      <c r="D525" s="791">
        <v>4680115880771</v>
      </c>
      <c r="E525" s="791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78" t="s">
        <v>844</v>
      </c>
      <c r="Q525" s="793"/>
      <c r="R525" s="793"/>
      <c r="S525" s="793"/>
      <c r="T525" s="79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8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99"/>
        <v>0</v>
      </c>
      <c r="BN525" s="78">
        <f t="shared" si="100"/>
        <v>0</v>
      </c>
      <c r="BO525" s="78">
        <f t="shared" si="101"/>
        <v>0</v>
      </c>
      <c r="BP525" s="78">
        <f t="shared" si="102"/>
        <v>0</v>
      </c>
    </row>
    <row r="526" spans="1:68" ht="27" customHeight="1" x14ac:dyDescent="0.25">
      <c r="A526" s="63" t="s">
        <v>845</v>
      </c>
      <c r="B526" s="63" t="s">
        <v>846</v>
      </c>
      <c r="C526" s="36">
        <v>4301031359</v>
      </c>
      <c r="D526" s="791">
        <v>4607091389500</v>
      </c>
      <c r="E526" s="791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3"/>
      <c r="R526" s="793"/>
      <c r="S526" s="793"/>
      <c r="T526" s="79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8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842</v>
      </c>
      <c r="AG526" s="78"/>
      <c r="AJ526" s="84" t="s">
        <v>45</v>
      </c>
      <c r="AK526" s="84">
        <v>0</v>
      </c>
      <c r="BB526" s="639" t="s">
        <v>66</v>
      </c>
      <c r="BM526" s="78">
        <f t="shared" si="99"/>
        <v>0</v>
      </c>
      <c r="BN526" s="78">
        <f t="shared" si="100"/>
        <v>0</v>
      </c>
      <c r="BO526" s="78">
        <f t="shared" si="101"/>
        <v>0</v>
      </c>
      <c r="BP526" s="78">
        <f t="shared" si="102"/>
        <v>0</v>
      </c>
    </row>
    <row r="527" spans="1:68" ht="27" customHeight="1" x14ac:dyDescent="0.25">
      <c r="A527" s="63" t="s">
        <v>845</v>
      </c>
      <c r="B527" s="63" t="s">
        <v>847</v>
      </c>
      <c r="C527" s="36">
        <v>4301031327</v>
      </c>
      <c r="D527" s="791">
        <v>4607091389500</v>
      </c>
      <c r="E527" s="791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8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842</v>
      </c>
      <c r="AG527" s="78"/>
      <c r="AJ527" s="84" t="s">
        <v>45</v>
      </c>
      <c r="AK527" s="84">
        <v>0</v>
      </c>
      <c r="BB527" s="641" t="s">
        <v>66</v>
      </c>
      <c r="BM527" s="78">
        <f t="shared" si="99"/>
        <v>0</v>
      </c>
      <c r="BN527" s="78">
        <f t="shared" si="100"/>
        <v>0</v>
      </c>
      <c r="BO527" s="78">
        <f t="shared" si="101"/>
        <v>0</v>
      </c>
      <c r="BP527" s="78">
        <f t="shared" si="102"/>
        <v>0</v>
      </c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85" t="s">
        <v>40</v>
      </c>
      <c r="Q528" s="786"/>
      <c r="R528" s="786"/>
      <c r="S528" s="786"/>
      <c r="T528" s="786"/>
      <c r="U528" s="786"/>
      <c r="V528" s="787"/>
      <c r="W528" s="42" t="s">
        <v>39</v>
      </c>
      <c r="X528" s="43">
        <f>IFERROR(X521/H521,"0")+IFERROR(X522/H522,"0")+IFERROR(X523/H523,"0")+IFERROR(X524/H524,"0")+IFERROR(X525/H525,"0")+IFERROR(X526/H526,"0")+IFERROR(X527/H527,"0")</f>
        <v>0</v>
      </c>
      <c r="Y528" s="43">
        <f>IFERROR(Y521/H521,"0")+IFERROR(Y522/H522,"0")+IFERROR(Y523/H523,"0")+IFERROR(Y524/H524,"0")+IFERROR(Y525/H525,"0")+IFERROR(Y526/H526,"0")+IFERROR(Y527/H527,"0")</f>
        <v>0</v>
      </c>
      <c r="Z528" s="43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85" t="s">
        <v>40</v>
      </c>
      <c r="Q529" s="786"/>
      <c r="R529" s="786"/>
      <c r="S529" s="786"/>
      <c r="T529" s="786"/>
      <c r="U529" s="786"/>
      <c r="V529" s="787"/>
      <c r="W529" s="42" t="s">
        <v>0</v>
      </c>
      <c r="X529" s="43">
        <f>IFERROR(SUM(X521:X527),"0")</f>
        <v>0</v>
      </c>
      <c r="Y529" s="43">
        <f>IFERROR(SUM(Y521:Y527),"0")</f>
        <v>0</v>
      </c>
      <c r="Z529" s="42"/>
      <c r="AA529" s="67"/>
      <c r="AB529" s="67"/>
      <c r="AC529" s="67"/>
    </row>
    <row r="530" spans="1:68" ht="14.25" customHeight="1" x14ac:dyDescent="0.25">
      <c r="A530" s="790" t="s">
        <v>118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66"/>
      <c r="AB530" s="66"/>
      <c r="AC530" s="80"/>
    </row>
    <row r="531" spans="1:68" ht="27" customHeight="1" x14ac:dyDescent="0.25">
      <c r="A531" s="63" t="s">
        <v>848</v>
      </c>
      <c r="B531" s="63" t="s">
        <v>849</v>
      </c>
      <c r="C531" s="36">
        <v>4301032046</v>
      </c>
      <c r="D531" s="791">
        <v>4680115884359</v>
      </c>
      <c r="E531" s="791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824</v>
      </c>
      <c r="L531" s="37" t="s">
        <v>45</v>
      </c>
      <c r="M531" s="38" t="s">
        <v>823</v>
      </c>
      <c r="N531" s="38"/>
      <c r="O531" s="37">
        <v>60</v>
      </c>
      <c r="P531" s="8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93"/>
      <c r="R531" s="793"/>
      <c r="S531" s="793"/>
      <c r="T531" s="79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827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5" t="s">
        <v>40</v>
      </c>
      <c r="Q532" s="786"/>
      <c r="R532" s="786"/>
      <c r="S532" s="786"/>
      <c r="T532" s="786"/>
      <c r="U532" s="786"/>
      <c r="V532" s="787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85" t="s">
        <v>40</v>
      </c>
      <c r="Q533" s="786"/>
      <c r="R533" s="786"/>
      <c r="S533" s="786"/>
      <c r="T533" s="786"/>
      <c r="U533" s="786"/>
      <c r="V533" s="787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790" t="s">
        <v>850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66"/>
      <c r="AB534" s="66"/>
      <c r="AC534" s="80"/>
    </row>
    <row r="535" spans="1:68" ht="27" customHeight="1" x14ac:dyDescent="0.25">
      <c r="A535" s="63" t="s">
        <v>851</v>
      </c>
      <c r="B535" s="63" t="s">
        <v>852</v>
      </c>
      <c r="C535" s="36">
        <v>4301040357</v>
      </c>
      <c r="D535" s="791">
        <v>4680115884564</v>
      </c>
      <c r="E535" s="791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824</v>
      </c>
      <c r="L535" s="37" t="s">
        <v>45</v>
      </c>
      <c r="M535" s="38" t="s">
        <v>823</v>
      </c>
      <c r="N535" s="38"/>
      <c r="O535" s="37">
        <v>60</v>
      </c>
      <c r="P53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93"/>
      <c r="R535" s="793"/>
      <c r="S535" s="793"/>
      <c r="T535" s="79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853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85" t="s">
        <v>40</v>
      </c>
      <c r="Q536" s="786"/>
      <c r="R536" s="786"/>
      <c r="S536" s="786"/>
      <c r="T536" s="786"/>
      <c r="U536" s="786"/>
      <c r="V536" s="787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85" t="s">
        <v>40</v>
      </c>
      <c r="Q537" s="786"/>
      <c r="R537" s="786"/>
      <c r="S537" s="786"/>
      <c r="T537" s="786"/>
      <c r="U537" s="786"/>
      <c r="V537" s="787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00" t="s">
        <v>854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65"/>
      <c r="AB538" s="65"/>
      <c r="AC538" s="79"/>
    </row>
    <row r="539" spans="1:68" ht="14.25" customHeight="1" x14ac:dyDescent="0.25">
      <c r="A539" s="790" t="s">
        <v>78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66"/>
      <c r="AB539" s="66"/>
      <c r="AC539" s="80"/>
    </row>
    <row r="540" spans="1:68" ht="27" customHeight="1" x14ac:dyDescent="0.25">
      <c r="A540" s="63" t="s">
        <v>855</v>
      </c>
      <c r="B540" s="63" t="s">
        <v>856</v>
      </c>
      <c r="C540" s="36">
        <v>4301031294</v>
      </c>
      <c r="D540" s="791">
        <v>4680115885189</v>
      </c>
      <c r="E540" s="791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8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93"/>
      <c r="R540" s="793"/>
      <c r="S540" s="793"/>
      <c r="T540" s="794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857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858</v>
      </c>
      <c r="B541" s="63" t="s">
        <v>859</v>
      </c>
      <c r="C541" s="36">
        <v>4301031293</v>
      </c>
      <c r="D541" s="791">
        <v>4680115885172</v>
      </c>
      <c r="E541" s="791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8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93"/>
      <c r="R541" s="793"/>
      <c r="S541" s="793"/>
      <c r="T541" s="79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857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4301031291</v>
      </c>
      <c r="D542" s="791">
        <v>4680115885110</v>
      </c>
      <c r="E542" s="791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93"/>
      <c r="R542" s="793"/>
      <c r="S542" s="793"/>
      <c r="T542" s="79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862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864</v>
      </c>
      <c r="C543" s="36">
        <v>4301031329</v>
      </c>
      <c r="D543" s="791">
        <v>4680115885219</v>
      </c>
      <c r="E543" s="791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86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93"/>
      <c r="R543" s="793"/>
      <c r="S543" s="793"/>
      <c r="T543" s="79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865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88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85" t="s">
        <v>40</v>
      </c>
      <c r="Q544" s="786"/>
      <c r="R544" s="786"/>
      <c r="S544" s="786"/>
      <c r="T544" s="786"/>
      <c r="U544" s="786"/>
      <c r="V544" s="787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85" t="s">
        <v>40</v>
      </c>
      <c r="Q545" s="786"/>
      <c r="R545" s="786"/>
      <c r="S545" s="786"/>
      <c r="T545" s="786"/>
      <c r="U545" s="786"/>
      <c r="V545" s="787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00" t="s">
        <v>866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65"/>
      <c r="AB546" s="65"/>
      <c r="AC546" s="79"/>
    </row>
    <row r="547" spans="1:68" ht="14.25" customHeight="1" x14ac:dyDescent="0.25">
      <c r="A547" s="790" t="s">
        <v>78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66"/>
      <c r="AB547" s="66"/>
      <c r="AC547" s="80"/>
    </row>
    <row r="548" spans="1:68" ht="27" customHeight="1" x14ac:dyDescent="0.25">
      <c r="A548" s="63" t="s">
        <v>867</v>
      </c>
      <c r="B548" s="63" t="s">
        <v>868</v>
      </c>
      <c r="C548" s="36">
        <v>4301031261</v>
      </c>
      <c r="D548" s="791">
        <v>4680115885103</v>
      </c>
      <c r="E548" s="791"/>
      <c r="F548" s="62">
        <v>0.27</v>
      </c>
      <c r="G548" s="37">
        <v>6</v>
      </c>
      <c r="H548" s="62">
        <v>1.62</v>
      </c>
      <c r="I548" s="62">
        <v>1.82</v>
      </c>
      <c r="J548" s="37">
        <v>156</v>
      </c>
      <c r="K548" s="37" t="s">
        <v>88</v>
      </c>
      <c r="L548" s="37" t="s">
        <v>45</v>
      </c>
      <c r="M548" s="38" t="s">
        <v>82</v>
      </c>
      <c r="N548" s="38"/>
      <c r="O548" s="37">
        <v>40</v>
      </c>
      <c r="P548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93"/>
      <c r="R548" s="793"/>
      <c r="S548" s="793"/>
      <c r="T548" s="79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54" t="s">
        <v>869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5" t="s">
        <v>40</v>
      </c>
      <c r="Q549" s="786"/>
      <c r="R549" s="786"/>
      <c r="S549" s="786"/>
      <c r="T549" s="786"/>
      <c r="U549" s="786"/>
      <c r="V549" s="787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85" t="s">
        <v>40</v>
      </c>
      <c r="Q550" s="786"/>
      <c r="R550" s="786"/>
      <c r="S550" s="786"/>
      <c r="T550" s="786"/>
      <c r="U550" s="786"/>
      <c r="V550" s="787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34" t="s">
        <v>870</v>
      </c>
      <c r="B551" s="834"/>
      <c r="C551" s="834"/>
      <c r="D551" s="834"/>
      <c r="E551" s="834"/>
      <c r="F551" s="834"/>
      <c r="G551" s="834"/>
      <c r="H551" s="834"/>
      <c r="I551" s="834"/>
      <c r="J551" s="834"/>
      <c r="K551" s="834"/>
      <c r="L551" s="834"/>
      <c r="M551" s="834"/>
      <c r="N551" s="834"/>
      <c r="O551" s="834"/>
      <c r="P551" s="834"/>
      <c r="Q551" s="834"/>
      <c r="R551" s="834"/>
      <c r="S551" s="834"/>
      <c r="T551" s="834"/>
      <c r="U551" s="834"/>
      <c r="V551" s="834"/>
      <c r="W551" s="834"/>
      <c r="X551" s="834"/>
      <c r="Y551" s="834"/>
      <c r="Z551" s="834"/>
      <c r="AA551" s="54"/>
      <c r="AB551" s="54"/>
      <c r="AC551" s="54"/>
    </row>
    <row r="552" spans="1:68" ht="16.5" customHeight="1" x14ac:dyDescent="0.25">
      <c r="A552" s="800" t="s">
        <v>870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65"/>
      <c r="AB552" s="65"/>
      <c r="AC552" s="79"/>
    </row>
    <row r="553" spans="1:68" ht="14.25" customHeight="1" x14ac:dyDescent="0.25">
      <c r="A553" s="790" t="s">
        <v>129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66"/>
      <c r="AB553" s="66"/>
      <c r="AC553" s="80"/>
    </row>
    <row r="554" spans="1:68" ht="27" customHeight="1" x14ac:dyDescent="0.25">
      <c r="A554" s="63" t="s">
        <v>871</v>
      </c>
      <c r="B554" s="63" t="s">
        <v>872</v>
      </c>
      <c r="C554" s="36">
        <v>4301011795</v>
      </c>
      <c r="D554" s="791">
        <v>4607091389067</v>
      </c>
      <c r="E554" s="791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133</v>
      </c>
      <c r="L554" s="37" t="s">
        <v>45</v>
      </c>
      <c r="M554" s="38" t="s">
        <v>136</v>
      </c>
      <c r="N554" s="38"/>
      <c r="O554" s="37">
        <v>60</v>
      </c>
      <c r="P554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93"/>
      <c r="R554" s="793"/>
      <c r="S554" s="793"/>
      <c r="T554" s="79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4" si="103">IFERROR(IF(X554="",0,CEILING((X554/$H554),1)*$H554),"")</f>
        <v>0</v>
      </c>
      <c r="Z554" s="41" t="str">
        <f t="shared" ref="Z554:Z559" si="104">IFERROR(IF(Y554=0,"",ROUNDUP(Y554/H554,0)*0.01196),"")</f>
        <v/>
      </c>
      <c r="AA554" s="68" t="s">
        <v>45</v>
      </c>
      <c r="AB554" s="69" t="s">
        <v>45</v>
      </c>
      <c r="AC554" s="656" t="s">
        <v>132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4" si="105">IFERROR(X554*I554/H554,"0")</f>
        <v>0</v>
      </c>
      <c r="BN554" s="78">
        <f t="shared" ref="BN554:BN564" si="106">IFERROR(Y554*I554/H554,"0")</f>
        <v>0</v>
      </c>
      <c r="BO554" s="78">
        <f t="shared" ref="BO554:BO564" si="107">IFERROR(1/J554*(X554/H554),"0")</f>
        <v>0</v>
      </c>
      <c r="BP554" s="78">
        <f t="shared" ref="BP554:BP564" si="108">IFERROR(1/J554*(Y554/H554),"0")</f>
        <v>0</v>
      </c>
    </row>
    <row r="555" spans="1:68" ht="27" customHeight="1" x14ac:dyDescent="0.25">
      <c r="A555" s="63" t="s">
        <v>873</v>
      </c>
      <c r="B555" s="63" t="s">
        <v>874</v>
      </c>
      <c r="C555" s="36">
        <v>4301011961</v>
      </c>
      <c r="D555" s="791">
        <v>4680115885271</v>
      </c>
      <c r="E555" s="791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133</v>
      </c>
      <c r="L555" s="37" t="s">
        <v>45</v>
      </c>
      <c r="M555" s="38" t="s">
        <v>136</v>
      </c>
      <c r="N555" s="38"/>
      <c r="O555" s="37">
        <v>60</v>
      </c>
      <c r="P555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93"/>
      <c r="R555" s="793"/>
      <c r="S555" s="793"/>
      <c r="T555" s="79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58" t="s">
        <v>875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16.5" customHeight="1" x14ac:dyDescent="0.25">
      <c r="A556" s="63" t="s">
        <v>876</v>
      </c>
      <c r="B556" s="63" t="s">
        <v>877</v>
      </c>
      <c r="C556" s="36">
        <v>4301011774</v>
      </c>
      <c r="D556" s="791">
        <v>4680115884502</v>
      </c>
      <c r="E556" s="79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133</v>
      </c>
      <c r="L556" s="37" t="s">
        <v>45</v>
      </c>
      <c r="M556" s="38" t="s">
        <v>136</v>
      </c>
      <c r="N556" s="38"/>
      <c r="O556" s="37">
        <v>60</v>
      </c>
      <c r="P556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93"/>
      <c r="R556" s="793"/>
      <c r="S556" s="793"/>
      <c r="T556" s="79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60" t="s">
        <v>878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27" customHeight="1" x14ac:dyDescent="0.25">
      <c r="A557" s="63" t="s">
        <v>879</v>
      </c>
      <c r="B557" s="63" t="s">
        <v>880</v>
      </c>
      <c r="C557" s="36">
        <v>4301011771</v>
      </c>
      <c r="D557" s="791">
        <v>4607091389104</v>
      </c>
      <c r="E557" s="79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133</v>
      </c>
      <c r="L557" s="37" t="s">
        <v>45</v>
      </c>
      <c r="M557" s="38" t="s">
        <v>136</v>
      </c>
      <c r="N557" s="38"/>
      <c r="O557" s="37">
        <v>60</v>
      </c>
      <c r="P557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93"/>
      <c r="R557" s="793"/>
      <c r="S557" s="793"/>
      <c r="T557" s="79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62" t="s">
        <v>881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16.5" customHeight="1" x14ac:dyDescent="0.25">
      <c r="A558" s="63" t="s">
        <v>882</v>
      </c>
      <c r="B558" s="63" t="s">
        <v>883</v>
      </c>
      <c r="C558" s="36">
        <v>4301011799</v>
      </c>
      <c r="D558" s="791">
        <v>4680115884519</v>
      </c>
      <c r="E558" s="79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133</v>
      </c>
      <c r="L558" s="37" t="s">
        <v>45</v>
      </c>
      <c r="M558" s="38" t="s">
        <v>91</v>
      </c>
      <c r="N558" s="38"/>
      <c r="O558" s="37">
        <v>60</v>
      </c>
      <c r="P558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93"/>
      <c r="R558" s="793"/>
      <c r="S558" s="793"/>
      <c r="T558" s="79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64" t="s">
        <v>884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885</v>
      </c>
      <c r="B559" s="63" t="s">
        <v>886</v>
      </c>
      <c r="C559" s="36">
        <v>4301011376</v>
      </c>
      <c r="D559" s="791">
        <v>4680115885226</v>
      </c>
      <c r="E559" s="79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133</v>
      </c>
      <c r="L559" s="37" t="s">
        <v>45</v>
      </c>
      <c r="M559" s="38" t="s">
        <v>91</v>
      </c>
      <c r="N559" s="38"/>
      <c r="O559" s="37">
        <v>60</v>
      </c>
      <c r="P559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93"/>
      <c r="R559" s="793"/>
      <c r="S559" s="793"/>
      <c r="T559" s="79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 t="shared" si="104"/>
        <v/>
      </c>
      <c r="AA559" s="68" t="s">
        <v>45</v>
      </c>
      <c r="AB559" s="69" t="s">
        <v>45</v>
      </c>
      <c r="AC559" s="666" t="s">
        <v>887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888</v>
      </c>
      <c r="B560" s="63" t="s">
        <v>889</v>
      </c>
      <c r="C560" s="36">
        <v>4301011778</v>
      </c>
      <c r="D560" s="791">
        <v>4680115880603</v>
      </c>
      <c r="E560" s="79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88</v>
      </c>
      <c r="L560" s="37" t="s">
        <v>45</v>
      </c>
      <c r="M560" s="38" t="s">
        <v>136</v>
      </c>
      <c r="N560" s="38"/>
      <c r="O560" s="37">
        <v>60</v>
      </c>
      <c r="P560" s="8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3"/>
      <c r="R560" s="793"/>
      <c r="S560" s="793"/>
      <c r="T560" s="79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132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888</v>
      </c>
      <c r="B561" s="63" t="s">
        <v>890</v>
      </c>
      <c r="C561" s="36">
        <v>4301012035</v>
      </c>
      <c r="D561" s="791">
        <v>4680115880603</v>
      </c>
      <c r="E561" s="79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88</v>
      </c>
      <c r="L561" s="37" t="s">
        <v>45</v>
      </c>
      <c r="M561" s="38" t="s">
        <v>136</v>
      </c>
      <c r="N561" s="38"/>
      <c r="O561" s="37">
        <v>60</v>
      </c>
      <c r="P561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93"/>
      <c r="R561" s="793"/>
      <c r="S561" s="793"/>
      <c r="T561" s="79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132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4301012036</v>
      </c>
      <c r="D562" s="791">
        <v>4680115882782</v>
      </c>
      <c r="E562" s="791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88</v>
      </c>
      <c r="L562" s="37" t="s">
        <v>45</v>
      </c>
      <c r="M562" s="38" t="s">
        <v>136</v>
      </c>
      <c r="N562" s="38"/>
      <c r="O562" s="37">
        <v>60</v>
      </c>
      <c r="P562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93"/>
      <c r="R562" s="793"/>
      <c r="S562" s="793"/>
      <c r="T562" s="79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875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893</v>
      </c>
      <c r="B563" s="63" t="s">
        <v>894</v>
      </c>
      <c r="C563" s="36">
        <v>4301011784</v>
      </c>
      <c r="D563" s="791">
        <v>4607091389982</v>
      </c>
      <c r="E563" s="79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88</v>
      </c>
      <c r="L563" s="37" t="s">
        <v>45</v>
      </c>
      <c r="M563" s="38" t="s">
        <v>136</v>
      </c>
      <c r="N563" s="38"/>
      <c r="O563" s="37">
        <v>60</v>
      </c>
      <c r="P563" s="8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3"/>
      <c r="R563" s="793"/>
      <c r="S563" s="793"/>
      <c r="T563" s="79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893</v>
      </c>
      <c r="B564" s="63" t="s">
        <v>895</v>
      </c>
      <c r="C564" s="36">
        <v>4301012034</v>
      </c>
      <c r="D564" s="791">
        <v>4607091389982</v>
      </c>
      <c r="E564" s="79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88</v>
      </c>
      <c r="L564" s="37" t="s">
        <v>45</v>
      </c>
      <c r="M564" s="38" t="s">
        <v>136</v>
      </c>
      <c r="N564" s="38"/>
      <c r="O564" s="37">
        <v>60</v>
      </c>
      <c r="P564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3"/>
      <c r="R564" s="793"/>
      <c r="S564" s="793"/>
      <c r="T564" s="79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x14ac:dyDescent="0.2">
      <c r="A565" s="788"/>
      <c r="B565" s="788"/>
      <c r="C565" s="788"/>
      <c r="D565" s="788"/>
      <c r="E565" s="788"/>
      <c r="F565" s="788"/>
      <c r="G565" s="788"/>
      <c r="H565" s="788"/>
      <c r="I565" s="788"/>
      <c r="J565" s="788"/>
      <c r="K565" s="788"/>
      <c r="L565" s="788"/>
      <c r="M565" s="788"/>
      <c r="N565" s="788"/>
      <c r="O565" s="789"/>
      <c r="P565" s="785" t="s">
        <v>40</v>
      </c>
      <c r="Q565" s="786"/>
      <c r="R565" s="786"/>
      <c r="S565" s="786"/>
      <c r="T565" s="786"/>
      <c r="U565" s="786"/>
      <c r="V565" s="787"/>
      <c r="W565" s="42" t="s">
        <v>39</v>
      </c>
      <c r="X565" s="43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43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88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85" t="s">
        <v>40</v>
      </c>
      <c r="Q566" s="786"/>
      <c r="R566" s="786"/>
      <c r="S566" s="786"/>
      <c r="T566" s="786"/>
      <c r="U566" s="786"/>
      <c r="V566" s="787"/>
      <c r="W566" s="42" t="s">
        <v>0</v>
      </c>
      <c r="X566" s="43">
        <f>IFERROR(SUM(X554:X564),"0")</f>
        <v>0</v>
      </c>
      <c r="Y566" s="43">
        <f>IFERROR(SUM(Y554:Y564),"0")</f>
        <v>0</v>
      </c>
      <c r="Z566" s="42"/>
      <c r="AA566" s="67"/>
      <c r="AB566" s="67"/>
      <c r="AC566" s="67"/>
    </row>
    <row r="567" spans="1:68" ht="14.25" customHeight="1" x14ac:dyDescent="0.25">
      <c r="A567" s="790" t="s">
        <v>186</v>
      </c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0"/>
      <c r="P567" s="790"/>
      <c r="Q567" s="790"/>
      <c r="R567" s="790"/>
      <c r="S567" s="790"/>
      <c r="T567" s="790"/>
      <c r="U567" s="790"/>
      <c r="V567" s="790"/>
      <c r="W567" s="790"/>
      <c r="X567" s="790"/>
      <c r="Y567" s="790"/>
      <c r="Z567" s="790"/>
      <c r="AA567" s="66"/>
      <c r="AB567" s="66"/>
      <c r="AC567" s="80"/>
    </row>
    <row r="568" spans="1:68" ht="16.5" customHeight="1" x14ac:dyDescent="0.25">
      <c r="A568" s="63" t="s">
        <v>896</v>
      </c>
      <c r="B568" s="63" t="s">
        <v>897</v>
      </c>
      <c r="C568" s="36">
        <v>4301020222</v>
      </c>
      <c r="D568" s="791">
        <v>4607091388930</v>
      </c>
      <c r="E568" s="791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133</v>
      </c>
      <c r="L568" s="37" t="s">
        <v>45</v>
      </c>
      <c r="M568" s="38" t="s">
        <v>136</v>
      </c>
      <c r="N568" s="38"/>
      <c r="O568" s="37">
        <v>55</v>
      </c>
      <c r="P568" s="8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93"/>
      <c r="R568" s="793"/>
      <c r="S568" s="793"/>
      <c r="T568" s="794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78" t="s">
        <v>898</v>
      </c>
      <c r="AG568" s="78"/>
      <c r="AJ568" s="84" t="s">
        <v>45</v>
      </c>
      <c r="AK568" s="84">
        <v>0</v>
      </c>
      <c r="BB568" s="679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899</v>
      </c>
      <c r="B569" s="63" t="s">
        <v>900</v>
      </c>
      <c r="C569" s="36">
        <v>4301020364</v>
      </c>
      <c r="D569" s="791">
        <v>4680115880054</v>
      </c>
      <c r="E569" s="79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88</v>
      </c>
      <c r="L569" s="37" t="s">
        <v>45</v>
      </c>
      <c r="M569" s="38" t="s">
        <v>136</v>
      </c>
      <c r="N569" s="38"/>
      <c r="O569" s="37">
        <v>55</v>
      </c>
      <c r="P569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3"/>
      <c r="R569" s="793"/>
      <c r="S569" s="793"/>
      <c r="T569" s="79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898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899</v>
      </c>
      <c r="B570" s="63" t="s">
        <v>901</v>
      </c>
      <c r="C570" s="36">
        <v>4301020206</v>
      </c>
      <c r="D570" s="791">
        <v>4680115880054</v>
      </c>
      <c r="E570" s="791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88</v>
      </c>
      <c r="L570" s="37" t="s">
        <v>45</v>
      </c>
      <c r="M570" s="38" t="s">
        <v>136</v>
      </c>
      <c r="N570" s="38"/>
      <c r="O570" s="37">
        <v>55</v>
      </c>
      <c r="P570" s="8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93"/>
      <c r="R570" s="793"/>
      <c r="S570" s="793"/>
      <c r="T570" s="79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898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788"/>
      <c r="B571" s="788"/>
      <c r="C571" s="788"/>
      <c r="D571" s="788"/>
      <c r="E571" s="788"/>
      <c r="F571" s="788"/>
      <c r="G571" s="788"/>
      <c r="H571" s="788"/>
      <c r="I571" s="788"/>
      <c r="J571" s="788"/>
      <c r="K571" s="788"/>
      <c r="L571" s="788"/>
      <c r="M571" s="788"/>
      <c r="N571" s="788"/>
      <c r="O571" s="789"/>
      <c r="P571" s="785" t="s">
        <v>40</v>
      </c>
      <c r="Q571" s="786"/>
      <c r="R571" s="786"/>
      <c r="S571" s="786"/>
      <c r="T571" s="786"/>
      <c r="U571" s="786"/>
      <c r="V571" s="787"/>
      <c r="W571" s="42" t="s">
        <v>39</v>
      </c>
      <c r="X571" s="43">
        <f>IFERROR(X568/H568,"0")+IFERROR(X569/H569,"0")+IFERROR(X570/H570,"0")</f>
        <v>0</v>
      </c>
      <c r="Y571" s="43">
        <f>IFERROR(Y568/H568,"0")+IFERROR(Y569/H569,"0")+IFERROR(Y570/H570,"0")</f>
        <v>0</v>
      </c>
      <c r="Z571" s="43">
        <f>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788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785" t="s">
        <v>40</v>
      </c>
      <c r="Q572" s="786"/>
      <c r="R572" s="786"/>
      <c r="S572" s="786"/>
      <c r="T572" s="786"/>
      <c r="U572" s="786"/>
      <c r="V572" s="787"/>
      <c r="W572" s="42" t="s">
        <v>0</v>
      </c>
      <c r="X572" s="43">
        <f>IFERROR(SUM(X568:X570),"0")</f>
        <v>0</v>
      </c>
      <c r="Y572" s="43">
        <f>IFERROR(SUM(Y568:Y570),"0")</f>
        <v>0</v>
      </c>
      <c r="Z572" s="42"/>
      <c r="AA572" s="67"/>
      <c r="AB572" s="67"/>
      <c r="AC572" s="67"/>
    </row>
    <row r="573" spans="1:68" ht="14.25" customHeight="1" x14ac:dyDescent="0.25">
      <c r="A573" s="790" t="s">
        <v>78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66"/>
      <c r="AB573" s="66"/>
      <c r="AC573" s="80"/>
    </row>
    <row r="574" spans="1:68" ht="27" customHeight="1" x14ac:dyDescent="0.25">
      <c r="A574" s="63" t="s">
        <v>902</v>
      </c>
      <c r="B574" s="63" t="s">
        <v>903</v>
      </c>
      <c r="C574" s="36">
        <v>4301031252</v>
      </c>
      <c r="D574" s="791">
        <v>4680115883116</v>
      </c>
      <c r="E574" s="791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133</v>
      </c>
      <c r="L574" s="37" t="s">
        <v>45</v>
      </c>
      <c r="M574" s="38" t="s">
        <v>136</v>
      </c>
      <c r="N574" s="38"/>
      <c r="O574" s="37">
        <v>60</v>
      </c>
      <c r="P574" s="8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3"/>
      <c r="R574" s="793"/>
      <c r="S574" s="793"/>
      <c r="T574" s="794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ref="Y574:Y582" si="109">IFERROR(IF(X574="",0,CEILING((X574/$H574),1)*$H574),"")</f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84" t="s">
        <v>904</v>
      </c>
      <c r="AG574" s="78"/>
      <c r="AJ574" s="84" t="s">
        <v>45</v>
      </c>
      <c r="AK574" s="84">
        <v>0</v>
      </c>
      <c r="BB574" s="685" t="s">
        <v>66</v>
      </c>
      <c r="BM574" s="78">
        <f t="shared" ref="BM574:BM582" si="110">IFERROR(X574*I574/H574,"0")</f>
        <v>0</v>
      </c>
      <c r="BN574" s="78">
        <f t="shared" ref="BN574:BN582" si="111">IFERROR(Y574*I574/H574,"0")</f>
        <v>0</v>
      </c>
      <c r="BO574" s="78">
        <f t="shared" ref="BO574:BO582" si="112">IFERROR(1/J574*(X574/H574),"0")</f>
        <v>0</v>
      </c>
      <c r="BP574" s="78">
        <f t="shared" ref="BP574:BP582" si="113">IFERROR(1/J574*(Y574/H574),"0")</f>
        <v>0</v>
      </c>
    </row>
    <row r="575" spans="1:68" ht="27" customHeight="1" x14ac:dyDescent="0.25">
      <c r="A575" s="63" t="s">
        <v>905</v>
      </c>
      <c r="B575" s="63" t="s">
        <v>906</v>
      </c>
      <c r="C575" s="36">
        <v>4301031248</v>
      </c>
      <c r="D575" s="791">
        <v>4680115883093</v>
      </c>
      <c r="E575" s="791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133</v>
      </c>
      <c r="L575" s="37" t="s">
        <v>45</v>
      </c>
      <c r="M575" s="38" t="s">
        <v>82</v>
      </c>
      <c r="N575" s="38"/>
      <c r="O575" s="37">
        <v>60</v>
      </c>
      <c r="P575" s="8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93"/>
      <c r="R575" s="793"/>
      <c r="S575" s="793"/>
      <c r="T575" s="794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907</v>
      </c>
      <c r="AG575" s="78"/>
      <c r="AJ575" s="84" t="s">
        <v>45</v>
      </c>
      <c r="AK575" s="84">
        <v>0</v>
      </c>
      <c r="BB575" s="68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908</v>
      </c>
      <c r="B576" s="63" t="s">
        <v>909</v>
      </c>
      <c r="C576" s="36">
        <v>4301031250</v>
      </c>
      <c r="D576" s="791">
        <v>4680115883109</v>
      </c>
      <c r="E576" s="791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133</v>
      </c>
      <c r="L576" s="37" t="s">
        <v>45</v>
      </c>
      <c r="M576" s="38" t="s">
        <v>82</v>
      </c>
      <c r="N576" s="38"/>
      <c r="O576" s="37">
        <v>60</v>
      </c>
      <c r="P576" s="8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93"/>
      <c r="R576" s="793"/>
      <c r="S576" s="793"/>
      <c r="T576" s="79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911</v>
      </c>
      <c r="B577" s="63" t="s">
        <v>912</v>
      </c>
      <c r="C577" s="36">
        <v>4301031383</v>
      </c>
      <c r="D577" s="791">
        <v>4680115882072</v>
      </c>
      <c r="E577" s="791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88</v>
      </c>
      <c r="L577" s="37" t="s">
        <v>45</v>
      </c>
      <c r="M577" s="38" t="s">
        <v>136</v>
      </c>
      <c r="N577" s="38"/>
      <c r="O577" s="37">
        <v>60</v>
      </c>
      <c r="P577" s="8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3"/>
      <c r="R577" s="793"/>
      <c r="S577" s="793"/>
      <c r="T577" s="79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911</v>
      </c>
      <c r="B578" s="63" t="s">
        <v>914</v>
      </c>
      <c r="C578" s="36">
        <v>4301031249</v>
      </c>
      <c r="D578" s="791">
        <v>4680115882072</v>
      </c>
      <c r="E578" s="791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88</v>
      </c>
      <c r="L578" s="37" t="s">
        <v>45</v>
      </c>
      <c r="M578" s="38" t="s">
        <v>136</v>
      </c>
      <c r="N578" s="38"/>
      <c r="O578" s="37">
        <v>60</v>
      </c>
      <c r="P578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3"/>
      <c r="R578" s="793"/>
      <c r="S578" s="793"/>
      <c r="T578" s="79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915</v>
      </c>
      <c r="B579" s="63" t="s">
        <v>916</v>
      </c>
      <c r="C579" s="36">
        <v>4301031385</v>
      </c>
      <c r="D579" s="791">
        <v>4680115882102</v>
      </c>
      <c r="E579" s="791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88</v>
      </c>
      <c r="L579" s="37" t="s">
        <v>45</v>
      </c>
      <c r="M579" s="38" t="s">
        <v>82</v>
      </c>
      <c r="N579" s="38"/>
      <c r="O579" s="37">
        <v>60</v>
      </c>
      <c r="P579" s="85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93"/>
      <c r="R579" s="793"/>
      <c r="S579" s="793"/>
      <c r="T579" s="79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917</v>
      </c>
      <c r="AG579" s="78"/>
      <c r="AJ579" s="84" t="s">
        <v>45</v>
      </c>
      <c r="AK579" s="84">
        <v>0</v>
      </c>
      <c r="BB579" s="695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915</v>
      </c>
      <c r="B580" s="63" t="s">
        <v>918</v>
      </c>
      <c r="C580" s="36">
        <v>4301031251</v>
      </c>
      <c r="D580" s="791">
        <v>4680115882102</v>
      </c>
      <c r="E580" s="791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88</v>
      </c>
      <c r="L580" s="37" t="s">
        <v>45</v>
      </c>
      <c r="M580" s="38" t="s">
        <v>82</v>
      </c>
      <c r="N580" s="38"/>
      <c r="O580" s="37">
        <v>60</v>
      </c>
      <c r="P580" s="8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93"/>
      <c r="R580" s="793"/>
      <c r="S580" s="793"/>
      <c r="T580" s="79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907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919</v>
      </c>
      <c r="B581" s="63" t="s">
        <v>920</v>
      </c>
      <c r="C581" s="36">
        <v>4301031384</v>
      </c>
      <c r="D581" s="791">
        <v>4680115882096</v>
      </c>
      <c r="E581" s="791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88</v>
      </c>
      <c r="L581" s="37" t="s">
        <v>45</v>
      </c>
      <c r="M581" s="38" t="s">
        <v>82</v>
      </c>
      <c r="N581" s="38"/>
      <c r="O581" s="37">
        <v>60</v>
      </c>
      <c r="P581" s="83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93"/>
      <c r="R581" s="793"/>
      <c r="S581" s="793"/>
      <c r="T581" s="79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921</v>
      </c>
      <c r="AG581" s="78"/>
      <c r="AJ581" s="84" t="s">
        <v>45</v>
      </c>
      <c r="AK581" s="84">
        <v>0</v>
      </c>
      <c r="BB581" s="699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919</v>
      </c>
      <c r="B582" s="63" t="s">
        <v>922</v>
      </c>
      <c r="C582" s="36">
        <v>4301031253</v>
      </c>
      <c r="D582" s="791">
        <v>4680115882096</v>
      </c>
      <c r="E582" s="79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82</v>
      </c>
      <c r="N582" s="38"/>
      <c r="O582" s="37">
        <v>60</v>
      </c>
      <c r="P582" s="8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93"/>
      <c r="R582" s="793"/>
      <c r="S582" s="793"/>
      <c r="T582" s="79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910</v>
      </c>
      <c r="AG582" s="78"/>
      <c r="AJ582" s="84" t="s">
        <v>45</v>
      </c>
      <c r="AK582" s="84">
        <v>0</v>
      </c>
      <c r="BB582" s="701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x14ac:dyDescent="0.2">
      <c r="A583" s="788"/>
      <c r="B583" s="788"/>
      <c r="C583" s="788"/>
      <c r="D583" s="788"/>
      <c r="E583" s="788"/>
      <c r="F583" s="788"/>
      <c r="G583" s="788"/>
      <c r="H583" s="788"/>
      <c r="I583" s="788"/>
      <c r="J583" s="788"/>
      <c r="K583" s="788"/>
      <c r="L583" s="788"/>
      <c r="M583" s="788"/>
      <c r="N583" s="788"/>
      <c r="O583" s="789"/>
      <c r="P583" s="785" t="s">
        <v>40</v>
      </c>
      <c r="Q583" s="786"/>
      <c r="R583" s="786"/>
      <c r="S583" s="786"/>
      <c r="T583" s="786"/>
      <c r="U583" s="786"/>
      <c r="V583" s="787"/>
      <c r="W583" s="42" t="s">
        <v>39</v>
      </c>
      <c r="X583" s="43">
        <f>IFERROR(X574/H574,"0")+IFERROR(X575/H575,"0")+IFERROR(X576/H576,"0")+IFERROR(X577/H577,"0")+IFERROR(X578/H578,"0")+IFERROR(X579/H579,"0")+IFERROR(X580/H580,"0")+IFERROR(X581/H581,"0")+IFERROR(X582/H582,"0")</f>
        <v>0</v>
      </c>
      <c r="Y583" s="43">
        <f>IFERROR(Y574/H574,"0")+IFERROR(Y575/H575,"0")+IFERROR(Y576/H576,"0")+IFERROR(Y577/H577,"0")+IFERROR(Y578/H578,"0")+IFERROR(Y579/H579,"0")+IFERROR(Y580/H580,"0")+IFERROR(Y581/H581,"0")+IFERROR(Y582/H582,"0")</f>
        <v>0</v>
      </c>
      <c r="Z583" s="43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88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85" t="s">
        <v>40</v>
      </c>
      <c r="Q584" s="786"/>
      <c r="R584" s="786"/>
      <c r="S584" s="786"/>
      <c r="T584" s="786"/>
      <c r="U584" s="786"/>
      <c r="V584" s="787"/>
      <c r="W584" s="42" t="s">
        <v>0</v>
      </c>
      <c r="X584" s="43">
        <f>IFERROR(SUM(X574:X582),"0")</f>
        <v>0</v>
      </c>
      <c r="Y584" s="43">
        <f>IFERROR(SUM(Y574:Y582),"0")</f>
        <v>0</v>
      </c>
      <c r="Z584" s="42"/>
      <c r="AA584" s="67"/>
      <c r="AB584" s="67"/>
      <c r="AC584" s="67"/>
    </row>
    <row r="585" spans="1:68" ht="14.25" customHeight="1" x14ac:dyDescent="0.25">
      <c r="A585" s="790" t="s">
        <v>84</v>
      </c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0"/>
      <c r="P585" s="790"/>
      <c r="Q585" s="790"/>
      <c r="R585" s="790"/>
      <c r="S585" s="790"/>
      <c r="T585" s="790"/>
      <c r="U585" s="790"/>
      <c r="V585" s="790"/>
      <c r="W585" s="790"/>
      <c r="X585" s="790"/>
      <c r="Y585" s="790"/>
      <c r="Z585" s="790"/>
      <c r="AA585" s="66"/>
      <c r="AB585" s="66"/>
      <c r="AC585" s="80"/>
    </row>
    <row r="586" spans="1:68" ht="27" customHeight="1" x14ac:dyDescent="0.25">
      <c r="A586" s="63" t="s">
        <v>923</v>
      </c>
      <c r="B586" s="63" t="s">
        <v>924</v>
      </c>
      <c r="C586" s="36">
        <v>4301051230</v>
      </c>
      <c r="D586" s="791">
        <v>4607091383409</v>
      </c>
      <c r="E586" s="791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133</v>
      </c>
      <c r="L586" s="37" t="s">
        <v>45</v>
      </c>
      <c r="M586" s="38" t="s">
        <v>82</v>
      </c>
      <c r="N586" s="38"/>
      <c r="O586" s="37">
        <v>45</v>
      </c>
      <c r="P586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93"/>
      <c r="R586" s="793"/>
      <c r="S586" s="793"/>
      <c r="T586" s="794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2" t="s">
        <v>925</v>
      </c>
      <c r="AG586" s="78"/>
      <c r="AJ586" s="84" t="s">
        <v>45</v>
      </c>
      <c r="AK586" s="84">
        <v>0</v>
      </c>
      <c r="BB586" s="703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926</v>
      </c>
      <c r="B587" s="63" t="s">
        <v>927</v>
      </c>
      <c r="C587" s="36">
        <v>4301051231</v>
      </c>
      <c r="D587" s="791">
        <v>4607091383416</v>
      </c>
      <c r="E587" s="791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133</v>
      </c>
      <c r="L587" s="37" t="s">
        <v>45</v>
      </c>
      <c r="M587" s="38" t="s">
        <v>82</v>
      </c>
      <c r="N587" s="38"/>
      <c r="O587" s="37">
        <v>45</v>
      </c>
      <c r="P587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93"/>
      <c r="R587" s="793"/>
      <c r="S587" s="793"/>
      <c r="T587" s="79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928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37.5" customHeight="1" x14ac:dyDescent="0.25">
      <c r="A588" s="63" t="s">
        <v>929</v>
      </c>
      <c r="B588" s="63" t="s">
        <v>930</v>
      </c>
      <c r="C588" s="36">
        <v>4301051058</v>
      </c>
      <c r="D588" s="791">
        <v>4680115883536</v>
      </c>
      <c r="E588" s="791"/>
      <c r="F588" s="62">
        <v>0.3</v>
      </c>
      <c r="G588" s="37">
        <v>6</v>
      </c>
      <c r="H588" s="62">
        <v>1.8</v>
      </c>
      <c r="I588" s="62">
        <v>2.0659999999999998</v>
      </c>
      <c r="J588" s="37">
        <v>156</v>
      </c>
      <c r="K588" s="37" t="s">
        <v>88</v>
      </c>
      <c r="L588" s="37" t="s">
        <v>45</v>
      </c>
      <c r="M588" s="38" t="s">
        <v>82</v>
      </c>
      <c r="N588" s="38"/>
      <c r="O588" s="37">
        <v>45</v>
      </c>
      <c r="P588" s="8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93"/>
      <c r="R588" s="793"/>
      <c r="S588" s="793"/>
      <c r="T588" s="79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IFERROR(IF(Y588=0,"",ROUNDUP(Y588/H588,0)*0.00753),"")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88"/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9"/>
      <c r="P589" s="785" t="s">
        <v>40</v>
      </c>
      <c r="Q589" s="786"/>
      <c r="R589" s="786"/>
      <c r="S589" s="786"/>
      <c r="T589" s="786"/>
      <c r="U589" s="786"/>
      <c r="V589" s="787"/>
      <c r="W589" s="42" t="s">
        <v>39</v>
      </c>
      <c r="X589" s="43">
        <f>IFERROR(X586/H586,"0")+IFERROR(X587/H587,"0")+IFERROR(X588/H588,"0")</f>
        <v>0</v>
      </c>
      <c r="Y589" s="43">
        <f>IFERROR(Y586/H586,"0")+IFERROR(Y587/H587,"0")+IFERROR(Y588/H588,"0")</f>
        <v>0</v>
      </c>
      <c r="Z589" s="43">
        <f>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0</v>
      </c>
      <c r="X590" s="43">
        <f>IFERROR(SUM(X586:X588),"0")</f>
        <v>0</v>
      </c>
      <c r="Y590" s="43">
        <f>IFERROR(SUM(Y586:Y588),"0")</f>
        <v>0</v>
      </c>
      <c r="Z590" s="42"/>
      <c r="AA590" s="67"/>
      <c r="AB590" s="67"/>
      <c r="AC590" s="67"/>
    </row>
    <row r="591" spans="1:68" ht="14.25" customHeight="1" x14ac:dyDescent="0.25">
      <c r="A591" s="790" t="s">
        <v>228</v>
      </c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0"/>
      <c r="P591" s="790"/>
      <c r="Q591" s="790"/>
      <c r="R591" s="790"/>
      <c r="S591" s="790"/>
      <c r="T591" s="790"/>
      <c r="U591" s="790"/>
      <c r="V591" s="790"/>
      <c r="W591" s="790"/>
      <c r="X591" s="790"/>
      <c r="Y591" s="790"/>
      <c r="Z591" s="790"/>
      <c r="AA591" s="66"/>
      <c r="AB591" s="66"/>
      <c r="AC591" s="80"/>
    </row>
    <row r="592" spans="1:68" ht="27" customHeight="1" x14ac:dyDescent="0.25">
      <c r="A592" s="63" t="s">
        <v>932</v>
      </c>
      <c r="B592" s="63" t="s">
        <v>933</v>
      </c>
      <c r="C592" s="36">
        <v>4301060363</v>
      </c>
      <c r="D592" s="791">
        <v>4680115885035</v>
      </c>
      <c r="E592" s="791"/>
      <c r="F592" s="62">
        <v>1</v>
      </c>
      <c r="G592" s="37">
        <v>4</v>
      </c>
      <c r="H592" s="62">
        <v>4</v>
      </c>
      <c r="I592" s="62">
        <v>4.4160000000000004</v>
      </c>
      <c r="J592" s="37">
        <v>104</v>
      </c>
      <c r="K592" s="37" t="s">
        <v>133</v>
      </c>
      <c r="L592" s="37" t="s">
        <v>45</v>
      </c>
      <c r="M592" s="38" t="s">
        <v>82</v>
      </c>
      <c r="N592" s="38"/>
      <c r="O592" s="37">
        <v>35</v>
      </c>
      <c r="P592" s="8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93"/>
      <c r="R592" s="793"/>
      <c r="S592" s="793"/>
      <c r="T592" s="79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IFERROR(IF(Y592=0,"",ROUNDUP(Y592/H592,0)*0.01196),"")</f>
        <v/>
      </c>
      <c r="AA592" s="68" t="s">
        <v>45</v>
      </c>
      <c r="AB592" s="69" t="s">
        <v>45</v>
      </c>
      <c r="AC592" s="708" t="s">
        <v>934</v>
      </c>
      <c r="AG592" s="78"/>
      <c r="AJ592" s="84" t="s">
        <v>45</v>
      </c>
      <c r="AK592" s="84">
        <v>0</v>
      </c>
      <c r="BB592" s="70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935</v>
      </c>
      <c r="B593" s="63" t="s">
        <v>936</v>
      </c>
      <c r="C593" s="36">
        <v>4301060436</v>
      </c>
      <c r="D593" s="791">
        <v>4680115885936</v>
      </c>
      <c r="E593" s="791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133</v>
      </c>
      <c r="L593" s="37" t="s">
        <v>45</v>
      </c>
      <c r="M593" s="38" t="s">
        <v>82</v>
      </c>
      <c r="N593" s="38"/>
      <c r="O593" s="37">
        <v>35</v>
      </c>
      <c r="P593" s="833" t="s">
        <v>937</v>
      </c>
      <c r="Q593" s="793"/>
      <c r="R593" s="793"/>
      <c r="S593" s="793"/>
      <c r="T593" s="79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0" t="s">
        <v>934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39</v>
      </c>
      <c r="X594" s="43">
        <f>IFERROR(X592/H592,"0")+IFERROR(X593/H593,"0")</f>
        <v>0</v>
      </c>
      <c r="Y594" s="43">
        <f>IFERROR(Y592/H592,"0")+IFERROR(Y593/H593,"0")</f>
        <v>0</v>
      </c>
      <c r="Z594" s="43">
        <f>IFERROR(IF(Z592="",0,Z592),"0")+IFERROR(IF(Z593="",0,Z593),"0")</f>
        <v>0</v>
      </c>
      <c r="AA594" s="67"/>
      <c r="AB594" s="67"/>
      <c r="AC594" s="67"/>
    </row>
    <row r="595" spans="1:68" x14ac:dyDescent="0.2">
      <c r="A595" s="788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85" t="s">
        <v>40</v>
      </c>
      <c r="Q595" s="786"/>
      <c r="R595" s="786"/>
      <c r="S595" s="786"/>
      <c r="T595" s="786"/>
      <c r="U595" s="786"/>
      <c r="V595" s="787"/>
      <c r="W595" s="42" t="s">
        <v>0</v>
      </c>
      <c r="X595" s="43">
        <f>IFERROR(SUM(X592:X593),"0")</f>
        <v>0</v>
      </c>
      <c r="Y595" s="43">
        <f>IFERROR(SUM(Y592:Y593),"0")</f>
        <v>0</v>
      </c>
      <c r="Z595" s="42"/>
      <c r="AA595" s="67"/>
      <c r="AB595" s="67"/>
      <c r="AC595" s="67"/>
    </row>
    <row r="596" spans="1:68" ht="27.75" customHeight="1" x14ac:dyDescent="0.2">
      <c r="A596" s="834" t="s">
        <v>938</v>
      </c>
      <c r="B596" s="834"/>
      <c r="C596" s="834"/>
      <c r="D596" s="834"/>
      <c r="E596" s="834"/>
      <c r="F596" s="834"/>
      <c r="G596" s="834"/>
      <c r="H596" s="834"/>
      <c r="I596" s="834"/>
      <c r="J596" s="834"/>
      <c r="K596" s="834"/>
      <c r="L596" s="834"/>
      <c r="M596" s="834"/>
      <c r="N596" s="834"/>
      <c r="O596" s="834"/>
      <c r="P596" s="834"/>
      <c r="Q596" s="834"/>
      <c r="R596" s="834"/>
      <c r="S596" s="834"/>
      <c r="T596" s="834"/>
      <c r="U596" s="834"/>
      <c r="V596" s="834"/>
      <c r="W596" s="834"/>
      <c r="X596" s="834"/>
      <c r="Y596" s="834"/>
      <c r="Z596" s="834"/>
      <c r="AA596" s="54"/>
      <c r="AB596" s="54"/>
      <c r="AC596" s="54"/>
    </row>
    <row r="597" spans="1:68" ht="16.5" customHeight="1" x14ac:dyDescent="0.25">
      <c r="A597" s="800" t="s">
        <v>938</v>
      </c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00"/>
      <c r="P597" s="800"/>
      <c r="Q597" s="800"/>
      <c r="R597" s="800"/>
      <c r="S597" s="800"/>
      <c r="T597" s="800"/>
      <c r="U597" s="800"/>
      <c r="V597" s="800"/>
      <c r="W597" s="800"/>
      <c r="X597" s="800"/>
      <c r="Y597" s="800"/>
      <c r="Z597" s="800"/>
      <c r="AA597" s="65"/>
      <c r="AB597" s="65"/>
      <c r="AC597" s="79"/>
    </row>
    <row r="598" spans="1:68" ht="14.25" customHeight="1" x14ac:dyDescent="0.25">
      <c r="A598" s="790" t="s">
        <v>129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66"/>
      <c r="AB598" s="66"/>
      <c r="AC598" s="80"/>
    </row>
    <row r="599" spans="1:68" ht="27" customHeight="1" x14ac:dyDescent="0.25">
      <c r="A599" s="63" t="s">
        <v>939</v>
      </c>
      <c r="B599" s="63" t="s">
        <v>940</v>
      </c>
      <c r="C599" s="36">
        <v>4301011763</v>
      </c>
      <c r="D599" s="791">
        <v>4640242181011</v>
      </c>
      <c r="E599" s="791"/>
      <c r="F599" s="62">
        <v>1.35</v>
      </c>
      <c r="G599" s="37">
        <v>8</v>
      </c>
      <c r="H599" s="62">
        <v>10.8</v>
      </c>
      <c r="I599" s="62">
        <v>11.28</v>
      </c>
      <c r="J599" s="37">
        <v>56</v>
      </c>
      <c r="K599" s="37" t="s">
        <v>133</v>
      </c>
      <c r="L599" s="37" t="s">
        <v>45</v>
      </c>
      <c r="M599" s="38" t="s">
        <v>91</v>
      </c>
      <c r="N599" s="38"/>
      <c r="O599" s="37">
        <v>55</v>
      </c>
      <c r="P599" s="835" t="s">
        <v>941</v>
      </c>
      <c r="Q599" s="793"/>
      <c r="R599" s="793"/>
      <c r="S599" s="793"/>
      <c r="T599" s="79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14">IFERROR(IF(X599="",0,CEILING((X599/$H599),1)*$H599),"")</f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2" t="s">
        <v>942</v>
      </c>
      <c r="AG599" s="78"/>
      <c r="AJ599" s="84" t="s">
        <v>45</v>
      </c>
      <c r="AK599" s="84">
        <v>0</v>
      </c>
      <c r="BB599" s="713" t="s">
        <v>66</v>
      </c>
      <c r="BM599" s="78">
        <f t="shared" ref="BM599:BM605" si="115">IFERROR(X599*I599/H599,"0")</f>
        <v>0</v>
      </c>
      <c r="BN599" s="78">
        <f t="shared" ref="BN599:BN605" si="116">IFERROR(Y599*I599/H599,"0")</f>
        <v>0</v>
      </c>
      <c r="BO599" s="78">
        <f t="shared" ref="BO599:BO605" si="117">IFERROR(1/J599*(X599/H599),"0")</f>
        <v>0</v>
      </c>
      <c r="BP599" s="78">
        <f t="shared" ref="BP599:BP605" si="118">IFERROR(1/J599*(Y599/H599),"0")</f>
        <v>0</v>
      </c>
    </row>
    <row r="600" spans="1:68" ht="27" customHeight="1" x14ac:dyDescent="0.25">
      <c r="A600" s="63" t="s">
        <v>943</v>
      </c>
      <c r="B600" s="63" t="s">
        <v>944</v>
      </c>
      <c r="C600" s="36">
        <v>4301011585</v>
      </c>
      <c r="D600" s="791">
        <v>4640242180441</v>
      </c>
      <c r="E600" s="791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133</v>
      </c>
      <c r="L600" s="37" t="s">
        <v>45</v>
      </c>
      <c r="M600" s="38" t="s">
        <v>136</v>
      </c>
      <c r="N600" s="38"/>
      <c r="O600" s="37">
        <v>50</v>
      </c>
      <c r="P600" s="836" t="s">
        <v>945</v>
      </c>
      <c r="Q600" s="793"/>
      <c r="R600" s="793"/>
      <c r="S600" s="793"/>
      <c r="T600" s="79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946</v>
      </c>
      <c r="AG600" s="78"/>
      <c r="AJ600" s="84" t="s">
        <v>45</v>
      </c>
      <c r="AK600" s="84">
        <v>0</v>
      </c>
      <c r="BB600" s="715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ht="27" customHeight="1" x14ac:dyDescent="0.25">
      <c r="A601" s="63" t="s">
        <v>947</v>
      </c>
      <c r="B601" s="63" t="s">
        <v>948</v>
      </c>
      <c r="C601" s="36">
        <v>4301011584</v>
      </c>
      <c r="D601" s="791">
        <v>4640242180564</v>
      </c>
      <c r="E601" s="791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133</v>
      </c>
      <c r="L601" s="37" t="s">
        <v>45</v>
      </c>
      <c r="M601" s="38" t="s">
        <v>136</v>
      </c>
      <c r="N601" s="38"/>
      <c r="O601" s="37">
        <v>50</v>
      </c>
      <c r="P601" s="837" t="s">
        <v>949</v>
      </c>
      <c r="Q601" s="793"/>
      <c r="R601" s="793"/>
      <c r="S601" s="793"/>
      <c r="T601" s="79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4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950</v>
      </c>
      <c r="AG601" s="78"/>
      <c r="AJ601" s="84" t="s">
        <v>45</v>
      </c>
      <c r="AK601" s="84">
        <v>0</v>
      </c>
      <c r="BB601" s="717" t="s">
        <v>66</v>
      </c>
      <c r="BM601" s="78">
        <f t="shared" si="115"/>
        <v>0</v>
      </c>
      <c r="BN601" s="78">
        <f t="shared" si="116"/>
        <v>0</v>
      </c>
      <c r="BO601" s="78">
        <f t="shared" si="117"/>
        <v>0</v>
      </c>
      <c r="BP601" s="78">
        <f t="shared" si="118"/>
        <v>0</v>
      </c>
    </row>
    <row r="602" spans="1:68" ht="27" customHeight="1" x14ac:dyDescent="0.25">
      <c r="A602" s="63" t="s">
        <v>951</v>
      </c>
      <c r="B602" s="63" t="s">
        <v>952</v>
      </c>
      <c r="C602" s="36">
        <v>4301011762</v>
      </c>
      <c r="D602" s="791">
        <v>4640242180922</v>
      </c>
      <c r="E602" s="79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133</v>
      </c>
      <c r="L602" s="37" t="s">
        <v>45</v>
      </c>
      <c r="M602" s="38" t="s">
        <v>136</v>
      </c>
      <c r="N602" s="38"/>
      <c r="O602" s="37">
        <v>55</v>
      </c>
      <c r="P602" s="825" t="s">
        <v>953</v>
      </c>
      <c r="Q602" s="793"/>
      <c r="R602" s="793"/>
      <c r="S602" s="793"/>
      <c r="T602" s="79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4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954</v>
      </c>
      <c r="AG602" s="78"/>
      <c r="AJ602" s="84" t="s">
        <v>45</v>
      </c>
      <c r="AK602" s="84">
        <v>0</v>
      </c>
      <c r="BB602" s="719" t="s">
        <v>66</v>
      </c>
      <c r="BM602" s="78">
        <f t="shared" si="115"/>
        <v>0</v>
      </c>
      <c r="BN602" s="78">
        <f t="shared" si="116"/>
        <v>0</v>
      </c>
      <c r="BO602" s="78">
        <f t="shared" si="117"/>
        <v>0</v>
      </c>
      <c r="BP602" s="78">
        <f t="shared" si="118"/>
        <v>0</v>
      </c>
    </row>
    <row r="603" spans="1:68" ht="27" customHeight="1" x14ac:dyDescent="0.25">
      <c r="A603" s="63" t="s">
        <v>955</v>
      </c>
      <c r="B603" s="63" t="s">
        <v>956</v>
      </c>
      <c r="C603" s="36">
        <v>4301011764</v>
      </c>
      <c r="D603" s="791">
        <v>4640242181189</v>
      </c>
      <c r="E603" s="79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88</v>
      </c>
      <c r="L603" s="37" t="s">
        <v>45</v>
      </c>
      <c r="M603" s="38" t="s">
        <v>91</v>
      </c>
      <c r="N603" s="38"/>
      <c r="O603" s="37">
        <v>55</v>
      </c>
      <c r="P603" s="826" t="s">
        <v>957</v>
      </c>
      <c r="Q603" s="793"/>
      <c r="R603" s="793"/>
      <c r="S603" s="793"/>
      <c r="T603" s="79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4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942</v>
      </c>
      <c r="AG603" s="78"/>
      <c r="AJ603" s="84" t="s">
        <v>45</v>
      </c>
      <c r="AK603" s="84">
        <v>0</v>
      </c>
      <c r="BB603" s="721" t="s">
        <v>66</v>
      </c>
      <c r="BM603" s="78">
        <f t="shared" si="115"/>
        <v>0</v>
      </c>
      <c r="BN603" s="78">
        <f t="shared" si="116"/>
        <v>0</v>
      </c>
      <c r="BO603" s="78">
        <f t="shared" si="117"/>
        <v>0</v>
      </c>
      <c r="BP603" s="78">
        <f t="shared" si="118"/>
        <v>0</v>
      </c>
    </row>
    <row r="604" spans="1:68" ht="27" customHeight="1" x14ac:dyDescent="0.25">
      <c r="A604" s="63" t="s">
        <v>958</v>
      </c>
      <c r="B604" s="63" t="s">
        <v>959</v>
      </c>
      <c r="C604" s="36">
        <v>4301011551</v>
      </c>
      <c r="D604" s="791">
        <v>4640242180038</v>
      </c>
      <c r="E604" s="791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88</v>
      </c>
      <c r="L604" s="37" t="s">
        <v>45</v>
      </c>
      <c r="M604" s="38" t="s">
        <v>136</v>
      </c>
      <c r="N604" s="38"/>
      <c r="O604" s="37">
        <v>50</v>
      </c>
      <c r="P604" s="827" t="s">
        <v>960</v>
      </c>
      <c r="Q604" s="793"/>
      <c r="R604" s="793"/>
      <c r="S604" s="793"/>
      <c r="T604" s="79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950</v>
      </c>
      <c r="AG604" s="78"/>
      <c r="AJ604" s="84" t="s">
        <v>45</v>
      </c>
      <c r="AK604" s="84">
        <v>0</v>
      </c>
      <c r="BB604" s="723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961</v>
      </c>
      <c r="B605" s="63" t="s">
        <v>962</v>
      </c>
      <c r="C605" s="36">
        <v>4301011765</v>
      </c>
      <c r="D605" s="791">
        <v>4640242181172</v>
      </c>
      <c r="E605" s="791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88</v>
      </c>
      <c r="L605" s="37" t="s">
        <v>45</v>
      </c>
      <c r="M605" s="38" t="s">
        <v>136</v>
      </c>
      <c r="N605" s="38"/>
      <c r="O605" s="37">
        <v>55</v>
      </c>
      <c r="P605" s="828" t="s">
        <v>963</v>
      </c>
      <c r="Q605" s="793"/>
      <c r="R605" s="793"/>
      <c r="S605" s="793"/>
      <c r="T605" s="79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954</v>
      </c>
      <c r="AG605" s="78"/>
      <c r="AJ605" s="84" t="s">
        <v>45</v>
      </c>
      <c r="AK605" s="84">
        <v>0</v>
      </c>
      <c r="BB605" s="725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x14ac:dyDescent="0.2">
      <c r="A606" s="788"/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9"/>
      <c r="P606" s="785" t="s">
        <v>40</v>
      </c>
      <c r="Q606" s="786"/>
      <c r="R606" s="786"/>
      <c r="S606" s="786"/>
      <c r="T606" s="786"/>
      <c r="U606" s="786"/>
      <c r="V606" s="787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788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785" t="s">
        <v>40</v>
      </c>
      <c r="Q607" s="786"/>
      <c r="R607" s="786"/>
      <c r="S607" s="786"/>
      <c r="T607" s="786"/>
      <c r="U607" s="786"/>
      <c r="V607" s="787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790" t="s">
        <v>186</v>
      </c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0"/>
      <c r="P608" s="790"/>
      <c r="Q608" s="790"/>
      <c r="R608" s="790"/>
      <c r="S608" s="790"/>
      <c r="T608" s="790"/>
      <c r="U608" s="790"/>
      <c r="V608" s="790"/>
      <c r="W608" s="790"/>
      <c r="X608" s="790"/>
      <c r="Y608" s="790"/>
      <c r="Z608" s="790"/>
      <c r="AA608" s="66"/>
      <c r="AB608" s="66"/>
      <c r="AC608" s="80"/>
    </row>
    <row r="609" spans="1:68" ht="16.5" customHeight="1" x14ac:dyDescent="0.25">
      <c r="A609" s="63" t="s">
        <v>964</v>
      </c>
      <c r="B609" s="63" t="s">
        <v>965</v>
      </c>
      <c r="C609" s="36">
        <v>4301020269</v>
      </c>
      <c r="D609" s="791">
        <v>4640242180519</v>
      </c>
      <c r="E609" s="791"/>
      <c r="F609" s="62">
        <v>1.35</v>
      </c>
      <c r="G609" s="37">
        <v>8</v>
      </c>
      <c r="H609" s="62">
        <v>10.8</v>
      </c>
      <c r="I609" s="62">
        <v>11.28</v>
      </c>
      <c r="J609" s="37">
        <v>56</v>
      </c>
      <c r="K609" s="37" t="s">
        <v>133</v>
      </c>
      <c r="L609" s="37" t="s">
        <v>45</v>
      </c>
      <c r="M609" s="38" t="s">
        <v>91</v>
      </c>
      <c r="N609" s="38"/>
      <c r="O609" s="37">
        <v>50</v>
      </c>
      <c r="P609" s="829" t="s">
        <v>966</v>
      </c>
      <c r="Q609" s="793"/>
      <c r="R609" s="793"/>
      <c r="S609" s="793"/>
      <c r="T609" s="79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967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968</v>
      </c>
      <c r="B610" s="63" t="s">
        <v>969</v>
      </c>
      <c r="C610" s="36">
        <v>4301020260</v>
      </c>
      <c r="D610" s="791">
        <v>4640242180526</v>
      </c>
      <c r="E610" s="791"/>
      <c r="F610" s="62">
        <v>1.8</v>
      </c>
      <c r="G610" s="37">
        <v>6</v>
      </c>
      <c r="H610" s="62">
        <v>10.8</v>
      </c>
      <c r="I610" s="62">
        <v>11.28</v>
      </c>
      <c r="J610" s="37">
        <v>56</v>
      </c>
      <c r="K610" s="37" t="s">
        <v>133</v>
      </c>
      <c r="L610" s="37" t="s">
        <v>45</v>
      </c>
      <c r="M610" s="38" t="s">
        <v>136</v>
      </c>
      <c r="N610" s="38"/>
      <c r="O610" s="37">
        <v>50</v>
      </c>
      <c r="P610" s="830" t="s">
        <v>970</v>
      </c>
      <c r="Q610" s="793"/>
      <c r="R610" s="793"/>
      <c r="S610" s="793"/>
      <c r="T610" s="79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967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971</v>
      </c>
      <c r="B611" s="63" t="s">
        <v>972</v>
      </c>
      <c r="C611" s="36">
        <v>4301020309</v>
      </c>
      <c r="D611" s="791">
        <v>4640242180090</v>
      </c>
      <c r="E611" s="791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133</v>
      </c>
      <c r="L611" s="37" t="s">
        <v>45</v>
      </c>
      <c r="M611" s="38" t="s">
        <v>136</v>
      </c>
      <c r="N611" s="38"/>
      <c r="O611" s="37">
        <v>50</v>
      </c>
      <c r="P611" s="831" t="s">
        <v>973</v>
      </c>
      <c r="Q611" s="793"/>
      <c r="R611" s="793"/>
      <c r="S611" s="793"/>
      <c r="T611" s="79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974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975</v>
      </c>
      <c r="B612" s="63" t="s">
        <v>976</v>
      </c>
      <c r="C612" s="36">
        <v>4301020295</v>
      </c>
      <c r="D612" s="791">
        <v>4640242181363</v>
      </c>
      <c r="E612" s="791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88</v>
      </c>
      <c r="L612" s="37" t="s">
        <v>45</v>
      </c>
      <c r="M612" s="38" t="s">
        <v>136</v>
      </c>
      <c r="N612" s="38"/>
      <c r="O612" s="37">
        <v>50</v>
      </c>
      <c r="P612" s="818" t="s">
        <v>977</v>
      </c>
      <c r="Q612" s="793"/>
      <c r="R612" s="793"/>
      <c r="S612" s="793"/>
      <c r="T612" s="79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788"/>
      <c r="B613" s="788"/>
      <c r="C613" s="788"/>
      <c r="D613" s="788"/>
      <c r="E613" s="788"/>
      <c r="F613" s="788"/>
      <c r="G613" s="788"/>
      <c r="H613" s="788"/>
      <c r="I613" s="788"/>
      <c r="J613" s="788"/>
      <c r="K613" s="788"/>
      <c r="L613" s="788"/>
      <c r="M613" s="788"/>
      <c r="N613" s="788"/>
      <c r="O613" s="789"/>
      <c r="P613" s="785" t="s">
        <v>40</v>
      </c>
      <c r="Q613" s="786"/>
      <c r="R613" s="786"/>
      <c r="S613" s="786"/>
      <c r="T613" s="786"/>
      <c r="U613" s="786"/>
      <c r="V613" s="787"/>
      <c r="W613" s="42" t="s">
        <v>39</v>
      </c>
      <c r="X613" s="43">
        <f>IFERROR(X609/H609,"0")+IFERROR(X610/H610,"0")+IFERROR(X611/H611,"0")+IFERROR(X612/H612,"0")</f>
        <v>0</v>
      </c>
      <c r="Y613" s="43">
        <f>IFERROR(Y609/H609,"0")+IFERROR(Y610/H610,"0")+IFERROR(Y611/H611,"0")+IFERROR(Y612/H612,"0")</f>
        <v>0</v>
      </c>
      <c r="Z613" s="43">
        <f>IFERROR(IF(Z609="",0,Z609),"0")+IFERROR(IF(Z610="",0,Z610),"0")+IFERROR(IF(Z611="",0,Z611),"0")+IFERROR(IF(Z612="",0,Z612),"0")</f>
        <v>0</v>
      </c>
      <c r="AA613" s="67"/>
      <c r="AB613" s="67"/>
      <c r="AC613" s="67"/>
    </row>
    <row r="614" spans="1:68" x14ac:dyDescent="0.2">
      <c r="A614" s="788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785" t="s">
        <v>40</v>
      </c>
      <c r="Q614" s="786"/>
      <c r="R614" s="786"/>
      <c r="S614" s="786"/>
      <c r="T614" s="786"/>
      <c r="U614" s="786"/>
      <c r="V614" s="787"/>
      <c r="W614" s="42" t="s">
        <v>0</v>
      </c>
      <c r="X614" s="43">
        <f>IFERROR(SUM(X609:X612),"0")</f>
        <v>0</v>
      </c>
      <c r="Y614" s="43">
        <f>IFERROR(SUM(Y609:Y612),"0")</f>
        <v>0</v>
      </c>
      <c r="Z614" s="42"/>
      <c r="AA614" s="67"/>
      <c r="AB614" s="67"/>
      <c r="AC614" s="67"/>
    </row>
    <row r="615" spans="1:68" ht="14.25" customHeight="1" x14ac:dyDescent="0.25">
      <c r="A615" s="790" t="s">
        <v>78</v>
      </c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0"/>
      <c r="P615" s="790"/>
      <c r="Q615" s="790"/>
      <c r="R615" s="790"/>
      <c r="S615" s="790"/>
      <c r="T615" s="790"/>
      <c r="U615" s="790"/>
      <c r="V615" s="790"/>
      <c r="W615" s="790"/>
      <c r="X615" s="790"/>
      <c r="Y615" s="790"/>
      <c r="Z615" s="790"/>
      <c r="AA615" s="66"/>
      <c r="AB615" s="66"/>
      <c r="AC615" s="80"/>
    </row>
    <row r="616" spans="1:68" ht="27" customHeight="1" x14ac:dyDescent="0.25">
      <c r="A616" s="63" t="s">
        <v>978</v>
      </c>
      <c r="B616" s="63" t="s">
        <v>979</v>
      </c>
      <c r="C616" s="36">
        <v>4301031280</v>
      </c>
      <c r="D616" s="791">
        <v>4640242180816</v>
      </c>
      <c r="E616" s="791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88</v>
      </c>
      <c r="L616" s="37" t="s">
        <v>45</v>
      </c>
      <c r="M616" s="38" t="s">
        <v>82</v>
      </c>
      <c r="N616" s="38"/>
      <c r="O616" s="37">
        <v>40</v>
      </c>
      <c r="P616" s="819" t="s">
        <v>980</v>
      </c>
      <c r="Q616" s="793"/>
      <c r="R616" s="793"/>
      <c r="S616" s="793"/>
      <c r="T616" s="79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ref="Y616:Y622" si="119">IFERROR(IF(X616="",0,CEILING((X616/$H616),1)*$H616),"")</f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34" t="s">
        <v>981</v>
      </c>
      <c r="AG616" s="78"/>
      <c r="AJ616" s="84" t="s">
        <v>45</v>
      </c>
      <c r="AK616" s="84">
        <v>0</v>
      </c>
      <c r="BB616" s="735" t="s">
        <v>66</v>
      </c>
      <c r="BM616" s="78">
        <f t="shared" ref="BM616:BM622" si="120">IFERROR(X616*I616/H616,"0")</f>
        <v>0</v>
      </c>
      <c r="BN616" s="78">
        <f t="shared" ref="BN616:BN622" si="121">IFERROR(Y616*I616/H616,"0")</f>
        <v>0</v>
      </c>
      <c r="BO616" s="78">
        <f t="shared" ref="BO616:BO622" si="122">IFERROR(1/J616*(X616/H616),"0")</f>
        <v>0</v>
      </c>
      <c r="BP616" s="78">
        <f t="shared" ref="BP616:BP622" si="123">IFERROR(1/J616*(Y616/H616),"0")</f>
        <v>0</v>
      </c>
    </row>
    <row r="617" spans="1:68" ht="27" customHeight="1" x14ac:dyDescent="0.25">
      <c r="A617" s="63" t="s">
        <v>982</v>
      </c>
      <c r="B617" s="63" t="s">
        <v>983</v>
      </c>
      <c r="C617" s="36">
        <v>4301031244</v>
      </c>
      <c r="D617" s="791">
        <v>4640242180595</v>
      </c>
      <c r="E617" s="791"/>
      <c r="F617" s="62">
        <v>0.7</v>
      </c>
      <c r="G617" s="37">
        <v>6</v>
      </c>
      <c r="H617" s="62">
        <v>4.2</v>
      </c>
      <c r="I617" s="62">
        <v>4.46</v>
      </c>
      <c r="J617" s="37">
        <v>156</v>
      </c>
      <c r="K617" s="37" t="s">
        <v>88</v>
      </c>
      <c r="L617" s="37" t="s">
        <v>45</v>
      </c>
      <c r="M617" s="38" t="s">
        <v>82</v>
      </c>
      <c r="N617" s="38"/>
      <c r="O617" s="37">
        <v>40</v>
      </c>
      <c r="P617" s="820" t="s">
        <v>984</v>
      </c>
      <c r="Q617" s="793"/>
      <c r="R617" s="793"/>
      <c r="S617" s="793"/>
      <c r="T617" s="79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36" t="s">
        <v>985</v>
      </c>
      <c r="AG617" s="78"/>
      <c r="AJ617" s="84" t="s">
        <v>45</v>
      </c>
      <c r="AK617" s="84">
        <v>0</v>
      </c>
      <c r="BB617" s="737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ht="27" customHeight="1" x14ac:dyDescent="0.25">
      <c r="A618" s="63" t="s">
        <v>986</v>
      </c>
      <c r="B618" s="63" t="s">
        <v>987</v>
      </c>
      <c r="C618" s="36">
        <v>4301031289</v>
      </c>
      <c r="D618" s="791">
        <v>4640242181615</v>
      </c>
      <c r="E618" s="791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88</v>
      </c>
      <c r="L618" s="37" t="s">
        <v>45</v>
      </c>
      <c r="M618" s="38" t="s">
        <v>82</v>
      </c>
      <c r="N618" s="38"/>
      <c r="O618" s="37">
        <v>45</v>
      </c>
      <c r="P618" s="821" t="s">
        <v>988</v>
      </c>
      <c r="Q618" s="793"/>
      <c r="R618" s="793"/>
      <c r="S618" s="793"/>
      <c r="T618" s="79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9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989</v>
      </c>
      <c r="AG618" s="78"/>
      <c r="AJ618" s="84" t="s">
        <v>45</v>
      </c>
      <c r="AK618" s="84">
        <v>0</v>
      </c>
      <c r="BB618" s="739" t="s">
        <v>66</v>
      </c>
      <c r="BM618" s="78">
        <f t="shared" si="120"/>
        <v>0</v>
      </c>
      <c r="BN618" s="78">
        <f t="shared" si="121"/>
        <v>0</v>
      </c>
      <c r="BO618" s="78">
        <f t="shared" si="122"/>
        <v>0</v>
      </c>
      <c r="BP618" s="78">
        <f t="shared" si="123"/>
        <v>0</v>
      </c>
    </row>
    <row r="619" spans="1:68" ht="27" customHeight="1" x14ac:dyDescent="0.25">
      <c r="A619" s="63" t="s">
        <v>990</v>
      </c>
      <c r="B619" s="63" t="s">
        <v>991</v>
      </c>
      <c r="C619" s="36">
        <v>4301031285</v>
      </c>
      <c r="D619" s="791">
        <v>4640242181639</v>
      </c>
      <c r="E619" s="791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88</v>
      </c>
      <c r="L619" s="37" t="s">
        <v>45</v>
      </c>
      <c r="M619" s="38" t="s">
        <v>82</v>
      </c>
      <c r="N619" s="38"/>
      <c r="O619" s="37">
        <v>45</v>
      </c>
      <c r="P619" s="822" t="s">
        <v>992</v>
      </c>
      <c r="Q619" s="793"/>
      <c r="R619" s="793"/>
      <c r="S619" s="793"/>
      <c r="T619" s="79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9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993</v>
      </c>
      <c r="AG619" s="78"/>
      <c r="AJ619" s="84" t="s">
        <v>45</v>
      </c>
      <c r="AK619" s="84">
        <v>0</v>
      </c>
      <c r="BB619" s="741" t="s">
        <v>66</v>
      </c>
      <c r="BM619" s="78">
        <f t="shared" si="120"/>
        <v>0</v>
      </c>
      <c r="BN619" s="78">
        <f t="shared" si="121"/>
        <v>0</v>
      </c>
      <c r="BO619" s="78">
        <f t="shared" si="122"/>
        <v>0</v>
      </c>
      <c r="BP619" s="78">
        <f t="shared" si="123"/>
        <v>0</v>
      </c>
    </row>
    <row r="620" spans="1:68" ht="27" customHeight="1" x14ac:dyDescent="0.25">
      <c r="A620" s="63" t="s">
        <v>994</v>
      </c>
      <c r="B620" s="63" t="s">
        <v>995</v>
      </c>
      <c r="C620" s="36">
        <v>4301031287</v>
      </c>
      <c r="D620" s="791">
        <v>4640242181622</v>
      </c>
      <c r="E620" s="791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88</v>
      </c>
      <c r="L620" s="37" t="s">
        <v>45</v>
      </c>
      <c r="M620" s="38" t="s">
        <v>82</v>
      </c>
      <c r="N620" s="38"/>
      <c r="O620" s="37">
        <v>45</v>
      </c>
      <c r="P620" s="823" t="s">
        <v>996</v>
      </c>
      <c r="Q620" s="793"/>
      <c r="R620" s="793"/>
      <c r="S620" s="793"/>
      <c r="T620" s="79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9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997</v>
      </c>
      <c r="AG620" s="78"/>
      <c r="AJ620" s="84" t="s">
        <v>45</v>
      </c>
      <c r="AK620" s="84">
        <v>0</v>
      </c>
      <c r="BB620" s="743" t="s">
        <v>66</v>
      </c>
      <c r="BM620" s="78">
        <f t="shared" si="120"/>
        <v>0</v>
      </c>
      <c r="BN620" s="78">
        <f t="shared" si="121"/>
        <v>0</v>
      </c>
      <c r="BO620" s="78">
        <f t="shared" si="122"/>
        <v>0</v>
      </c>
      <c r="BP620" s="78">
        <f t="shared" si="123"/>
        <v>0</v>
      </c>
    </row>
    <row r="621" spans="1:68" ht="27" customHeight="1" x14ac:dyDescent="0.25">
      <c r="A621" s="63" t="s">
        <v>998</v>
      </c>
      <c r="B621" s="63" t="s">
        <v>999</v>
      </c>
      <c r="C621" s="36">
        <v>4301031203</v>
      </c>
      <c r="D621" s="791">
        <v>4640242180908</v>
      </c>
      <c r="E621" s="791"/>
      <c r="F621" s="62">
        <v>0.28000000000000003</v>
      </c>
      <c r="G621" s="37">
        <v>6</v>
      </c>
      <c r="H621" s="62">
        <v>1.68</v>
      </c>
      <c r="I621" s="62">
        <v>1.81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24" t="s">
        <v>1000</v>
      </c>
      <c r="Q621" s="793"/>
      <c r="R621" s="793"/>
      <c r="S621" s="793"/>
      <c r="T621" s="79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981</v>
      </c>
      <c r="AG621" s="78"/>
      <c r="AJ621" s="84" t="s">
        <v>45</v>
      </c>
      <c r="AK621" s="84">
        <v>0</v>
      </c>
      <c r="BB621" s="745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1001</v>
      </c>
      <c r="B622" s="63" t="s">
        <v>1002</v>
      </c>
      <c r="C622" s="36">
        <v>4301031200</v>
      </c>
      <c r="D622" s="791">
        <v>4640242180489</v>
      </c>
      <c r="E622" s="791"/>
      <c r="F622" s="62">
        <v>0.28000000000000003</v>
      </c>
      <c r="G622" s="37">
        <v>6</v>
      </c>
      <c r="H622" s="62">
        <v>1.68</v>
      </c>
      <c r="I622" s="62">
        <v>1.84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811" t="s">
        <v>1003</v>
      </c>
      <c r="Q622" s="793"/>
      <c r="R622" s="793"/>
      <c r="S622" s="793"/>
      <c r="T622" s="79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985</v>
      </c>
      <c r="AG622" s="78"/>
      <c r="AJ622" s="84" t="s">
        <v>45</v>
      </c>
      <c r="AK622" s="84">
        <v>0</v>
      </c>
      <c r="BB622" s="747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x14ac:dyDescent="0.2">
      <c r="A623" s="788"/>
      <c r="B623" s="788"/>
      <c r="C623" s="788"/>
      <c r="D623" s="788"/>
      <c r="E623" s="788"/>
      <c r="F623" s="788"/>
      <c r="G623" s="788"/>
      <c r="H623" s="788"/>
      <c r="I623" s="788"/>
      <c r="J623" s="788"/>
      <c r="K623" s="788"/>
      <c r="L623" s="788"/>
      <c r="M623" s="788"/>
      <c r="N623" s="788"/>
      <c r="O623" s="789"/>
      <c r="P623" s="785" t="s">
        <v>40</v>
      </c>
      <c r="Q623" s="786"/>
      <c r="R623" s="786"/>
      <c r="S623" s="786"/>
      <c r="T623" s="786"/>
      <c r="U623" s="786"/>
      <c r="V623" s="787"/>
      <c r="W623" s="42" t="s">
        <v>39</v>
      </c>
      <c r="X623" s="43">
        <f>IFERROR(X616/H616,"0")+IFERROR(X617/H617,"0")+IFERROR(X618/H618,"0")+IFERROR(X619/H619,"0")+IFERROR(X620/H620,"0")+IFERROR(X621/H621,"0")+IFERROR(X622/H622,"0")</f>
        <v>0</v>
      </c>
      <c r="Y623" s="43">
        <f>IFERROR(Y616/H616,"0")+IFERROR(Y617/H617,"0")+IFERROR(Y618/H618,"0")+IFERROR(Y619/H619,"0")+IFERROR(Y620/H620,"0")+IFERROR(Y621/H621,"0")+IFERROR(Y622/H622,"0")</f>
        <v>0</v>
      </c>
      <c r="Z623" s="43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788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85" t="s">
        <v>40</v>
      </c>
      <c r="Q624" s="786"/>
      <c r="R624" s="786"/>
      <c r="S624" s="786"/>
      <c r="T624" s="786"/>
      <c r="U624" s="786"/>
      <c r="V624" s="787"/>
      <c r="W624" s="42" t="s">
        <v>0</v>
      </c>
      <c r="X624" s="43">
        <f>IFERROR(SUM(X616:X622),"0")</f>
        <v>0</v>
      </c>
      <c r="Y624" s="43">
        <f>IFERROR(SUM(Y616:Y622),"0")</f>
        <v>0</v>
      </c>
      <c r="Z624" s="42"/>
      <c r="AA624" s="67"/>
      <c r="AB624" s="67"/>
      <c r="AC624" s="67"/>
    </row>
    <row r="625" spans="1:68" ht="14.25" customHeight="1" x14ac:dyDescent="0.25">
      <c r="A625" s="790" t="s">
        <v>84</v>
      </c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0"/>
      <c r="P625" s="790"/>
      <c r="Q625" s="790"/>
      <c r="R625" s="790"/>
      <c r="S625" s="790"/>
      <c r="T625" s="790"/>
      <c r="U625" s="790"/>
      <c r="V625" s="790"/>
      <c r="W625" s="790"/>
      <c r="X625" s="790"/>
      <c r="Y625" s="790"/>
      <c r="Z625" s="790"/>
      <c r="AA625" s="66"/>
      <c r="AB625" s="66"/>
      <c r="AC625" s="80"/>
    </row>
    <row r="626" spans="1:68" ht="27" customHeight="1" x14ac:dyDescent="0.25">
      <c r="A626" s="63" t="s">
        <v>1004</v>
      </c>
      <c r="B626" s="63" t="s">
        <v>1005</v>
      </c>
      <c r="C626" s="36">
        <v>4301051746</v>
      </c>
      <c r="D626" s="791">
        <v>4640242180533</v>
      </c>
      <c r="E626" s="791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133</v>
      </c>
      <c r="L626" s="37" t="s">
        <v>45</v>
      </c>
      <c r="M626" s="38" t="s">
        <v>91</v>
      </c>
      <c r="N626" s="38"/>
      <c r="O626" s="37">
        <v>40</v>
      </c>
      <c r="P626" s="812" t="s">
        <v>1006</v>
      </c>
      <c r="Q626" s="793"/>
      <c r="R626" s="793"/>
      <c r="S626" s="793"/>
      <c r="T626" s="794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ref="Y626:Y633" si="124"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1007</v>
      </c>
      <c r="AG626" s="78"/>
      <c r="AJ626" s="84" t="s">
        <v>45</v>
      </c>
      <c r="AK626" s="84">
        <v>0</v>
      </c>
      <c r="BB626" s="749" t="s">
        <v>66</v>
      </c>
      <c r="BM626" s="78">
        <f t="shared" ref="BM626:BM633" si="125">IFERROR(X626*I626/H626,"0")</f>
        <v>0</v>
      </c>
      <c r="BN626" s="78">
        <f t="shared" ref="BN626:BN633" si="126">IFERROR(Y626*I626/H626,"0")</f>
        <v>0</v>
      </c>
      <c r="BO626" s="78">
        <f t="shared" ref="BO626:BO633" si="127">IFERROR(1/J626*(X626/H626),"0")</f>
        <v>0</v>
      </c>
      <c r="BP626" s="78">
        <f t="shared" ref="BP626:BP633" si="128">IFERROR(1/J626*(Y626/H626),"0")</f>
        <v>0</v>
      </c>
    </row>
    <row r="627" spans="1:68" ht="27" customHeight="1" x14ac:dyDescent="0.25">
      <c r="A627" s="63" t="s">
        <v>1004</v>
      </c>
      <c r="B627" s="63" t="s">
        <v>1008</v>
      </c>
      <c r="C627" s="36">
        <v>4301051887</v>
      </c>
      <c r="D627" s="791">
        <v>4640242180533</v>
      </c>
      <c r="E627" s="791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133</v>
      </c>
      <c r="L627" s="37" t="s">
        <v>45</v>
      </c>
      <c r="M627" s="38" t="s">
        <v>91</v>
      </c>
      <c r="N627" s="38"/>
      <c r="O627" s="37">
        <v>45</v>
      </c>
      <c r="P627" s="813" t="s">
        <v>1009</v>
      </c>
      <c r="Q627" s="793"/>
      <c r="R627" s="793"/>
      <c r="S627" s="793"/>
      <c r="T627" s="794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1007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1010</v>
      </c>
      <c r="B628" s="63" t="s">
        <v>1011</v>
      </c>
      <c r="C628" s="36">
        <v>4301051933</v>
      </c>
      <c r="D628" s="791">
        <v>4640242180540</v>
      </c>
      <c r="E628" s="791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133</v>
      </c>
      <c r="L628" s="37" t="s">
        <v>45</v>
      </c>
      <c r="M628" s="38" t="s">
        <v>91</v>
      </c>
      <c r="N628" s="38"/>
      <c r="O628" s="37">
        <v>45</v>
      </c>
      <c r="P628" s="814" t="s">
        <v>1012</v>
      </c>
      <c r="Q628" s="793"/>
      <c r="R628" s="793"/>
      <c r="S628" s="793"/>
      <c r="T628" s="794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ht="27" customHeight="1" x14ac:dyDescent="0.25">
      <c r="A629" s="63" t="s">
        <v>1010</v>
      </c>
      <c r="B629" s="63" t="s">
        <v>1014</v>
      </c>
      <c r="C629" s="36">
        <v>4301051510</v>
      </c>
      <c r="D629" s="791">
        <v>4640242180540</v>
      </c>
      <c r="E629" s="791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133</v>
      </c>
      <c r="L629" s="37" t="s">
        <v>45</v>
      </c>
      <c r="M629" s="38" t="s">
        <v>82</v>
      </c>
      <c r="N629" s="38"/>
      <c r="O629" s="37">
        <v>30</v>
      </c>
      <c r="P629" s="815" t="s">
        <v>1015</v>
      </c>
      <c r="Q629" s="793"/>
      <c r="R629" s="793"/>
      <c r="S629" s="793"/>
      <c r="T629" s="794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4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25"/>
        <v>0</v>
      </c>
      <c r="BN629" s="78">
        <f t="shared" si="126"/>
        <v>0</v>
      </c>
      <c r="BO629" s="78">
        <f t="shared" si="127"/>
        <v>0</v>
      </c>
      <c r="BP629" s="78">
        <f t="shared" si="128"/>
        <v>0</v>
      </c>
    </row>
    <row r="630" spans="1:68" ht="27" customHeight="1" x14ac:dyDescent="0.25">
      <c r="A630" s="63" t="s">
        <v>1016</v>
      </c>
      <c r="B630" s="63" t="s">
        <v>1017</v>
      </c>
      <c r="C630" s="36">
        <v>4301051920</v>
      </c>
      <c r="D630" s="791">
        <v>4640242181233</v>
      </c>
      <c r="E630" s="791"/>
      <c r="F630" s="62">
        <v>0.3</v>
      </c>
      <c r="G630" s="37">
        <v>6</v>
      </c>
      <c r="H630" s="62">
        <v>1.8</v>
      </c>
      <c r="I630" s="62">
        <v>2.0640000000000001</v>
      </c>
      <c r="J630" s="37">
        <v>182</v>
      </c>
      <c r="K630" s="37" t="s">
        <v>197</v>
      </c>
      <c r="L630" s="37" t="s">
        <v>45</v>
      </c>
      <c r="M630" s="38" t="s">
        <v>179</v>
      </c>
      <c r="N630" s="38"/>
      <c r="O630" s="37">
        <v>45</v>
      </c>
      <c r="P630" s="816" t="s">
        <v>1018</v>
      </c>
      <c r="Q630" s="793"/>
      <c r="R630" s="793"/>
      <c r="S630" s="793"/>
      <c r="T630" s="794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4"/>
        <v>0</v>
      </c>
      <c r="Z630" s="41" t="str">
        <f>IFERROR(IF(Y630=0,"",ROUNDUP(Y630/H630,0)*0.00651),"")</f>
        <v/>
      </c>
      <c r="AA630" s="68" t="s">
        <v>45</v>
      </c>
      <c r="AB630" s="69" t="s">
        <v>45</v>
      </c>
      <c r="AC630" s="756" t="s">
        <v>1007</v>
      </c>
      <c r="AG630" s="78"/>
      <c r="AJ630" s="84" t="s">
        <v>45</v>
      </c>
      <c r="AK630" s="84">
        <v>0</v>
      </c>
      <c r="BB630" s="757" t="s">
        <v>66</v>
      </c>
      <c r="BM630" s="78">
        <f t="shared" si="125"/>
        <v>0</v>
      </c>
      <c r="BN630" s="78">
        <f t="shared" si="126"/>
        <v>0</v>
      </c>
      <c r="BO630" s="78">
        <f t="shared" si="127"/>
        <v>0</v>
      </c>
      <c r="BP630" s="78">
        <f t="shared" si="128"/>
        <v>0</v>
      </c>
    </row>
    <row r="631" spans="1:68" ht="27" customHeight="1" x14ac:dyDescent="0.25">
      <c r="A631" s="63" t="s">
        <v>1016</v>
      </c>
      <c r="B631" s="63" t="s">
        <v>1019</v>
      </c>
      <c r="C631" s="36">
        <v>4301051390</v>
      </c>
      <c r="D631" s="791">
        <v>4640242181233</v>
      </c>
      <c r="E631" s="791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817" t="s">
        <v>1020</v>
      </c>
      <c r="Q631" s="793"/>
      <c r="R631" s="793"/>
      <c r="S631" s="793"/>
      <c r="T631" s="79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1007</v>
      </c>
      <c r="AG631" s="78"/>
      <c r="AJ631" s="84" t="s">
        <v>45</v>
      </c>
      <c r="AK631" s="84">
        <v>0</v>
      </c>
      <c r="BB631" s="759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1021</v>
      </c>
      <c r="B632" s="63" t="s">
        <v>1022</v>
      </c>
      <c r="C632" s="36">
        <v>4301051921</v>
      </c>
      <c r="D632" s="791">
        <v>4640242181226</v>
      </c>
      <c r="E632" s="791"/>
      <c r="F632" s="62">
        <v>0.3</v>
      </c>
      <c r="G632" s="37">
        <v>6</v>
      </c>
      <c r="H632" s="62">
        <v>1.8</v>
      </c>
      <c r="I632" s="62">
        <v>2.052</v>
      </c>
      <c r="J632" s="37">
        <v>182</v>
      </c>
      <c r="K632" s="37" t="s">
        <v>197</v>
      </c>
      <c r="L632" s="37" t="s">
        <v>45</v>
      </c>
      <c r="M632" s="38" t="s">
        <v>179</v>
      </c>
      <c r="N632" s="38"/>
      <c r="O632" s="37">
        <v>45</v>
      </c>
      <c r="P632" s="805" t="s">
        <v>1023</v>
      </c>
      <c r="Q632" s="793"/>
      <c r="R632" s="793"/>
      <c r="S632" s="793"/>
      <c r="T632" s="79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1021</v>
      </c>
      <c r="B633" s="63" t="s">
        <v>1024</v>
      </c>
      <c r="C633" s="36">
        <v>4301051448</v>
      </c>
      <c r="D633" s="791">
        <v>4640242181226</v>
      </c>
      <c r="E633" s="791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806" t="s">
        <v>1025</v>
      </c>
      <c r="Q633" s="793"/>
      <c r="R633" s="793"/>
      <c r="S633" s="793"/>
      <c r="T633" s="79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x14ac:dyDescent="0.2">
      <c r="A634" s="788"/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9"/>
      <c r="P634" s="785" t="s">
        <v>40</v>
      </c>
      <c r="Q634" s="786"/>
      <c r="R634" s="786"/>
      <c r="S634" s="786"/>
      <c r="T634" s="786"/>
      <c r="U634" s="786"/>
      <c r="V634" s="787"/>
      <c r="W634" s="42" t="s">
        <v>39</v>
      </c>
      <c r="X634" s="43">
        <f>IFERROR(X626/H626,"0")+IFERROR(X627/H627,"0")+IFERROR(X628/H628,"0")+IFERROR(X629/H629,"0")+IFERROR(X630/H630,"0")+IFERROR(X631/H631,"0")+IFERROR(X632/H632,"0")+IFERROR(X633/H633,"0")</f>
        <v>0</v>
      </c>
      <c r="Y634" s="43">
        <f>IFERROR(Y626/H626,"0")+IFERROR(Y627/H627,"0")+IFERROR(Y628/H628,"0")+IFERROR(Y629/H629,"0")+IFERROR(Y630/H630,"0")+IFERROR(Y631/H631,"0")+IFERROR(Y632/H632,"0")+IFERROR(Y633/H633,"0")</f>
        <v>0</v>
      </c>
      <c r="Z634" s="43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7"/>
      <c r="AB634" s="67"/>
      <c r="AC634" s="67"/>
    </row>
    <row r="635" spans="1:68" x14ac:dyDescent="0.2">
      <c r="A635" s="788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785" t="s">
        <v>40</v>
      </c>
      <c r="Q635" s="786"/>
      <c r="R635" s="786"/>
      <c r="S635" s="786"/>
      <c r="T635" s="786"/>
      <c r="U635" s="786"/>
      <c r="V635" s="787"/>
      <c r="W635" s="42" t="s">
        <v>0</v>
      </c>
      <c r="X635" s="43">
        <f>IFERROR(SUM(X626:X633),"0")</f>
        <v>0</v>
      </c>
      <c r="Y635" s="43">
        <f>IFERROR(SUM(Y626:Y633),"0")</f>
        <v>0</v>
      </c>
      <c r="Z635" s="42"/>
      <c r="AA635" s="67"/>
      <c r="AB635" s="67"/>
      <c r="AC635" s="67"/>
    </row>
    <row r="636" spans="1:68" ht="14.25" customHeight="1" x14ac:dyDescent="0.25">
      <c r="A636" s="790" t="s">
        <v>228</v>
      </c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0"/>
      <c r="P636" s="790"/>
      <c r="Q636" s="790"/>
      <c r="R636" s="790"/>
      <c r="S636" s="790"/>
      <c r="T636" s="790"/>
      <c r="U636" s="790"/>
      <c r="V636" s="790"/>
      <c r="W636" s="790"/>
      <c r="X636" s="790"/>
      <c r="Y636" s="790"/>
      <c r="Z636" s="790"/>
      <c r="AA636" s="66"/>
      <c r="AB636" s="66"/>
      <c r="AC636" s="80"/>
    </row>
    <row r="637" spans="1:68" ht="27" customHeight="1" x14ac:dyDescent="0.25">
      <c r="A637" s="63" t="s">
        <v>1026</v>
      </c>
      <c r="B637" s="63" t="s">
        <v>1027</v>
      </c>
      <c r="C637" s="36">
        <v>4301060354</v>
      </c>
      <c r="D637" s="791">
        <v>4640242180120</v>
      </c>
      <c r="E637" s="791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133</v>
      </c>
      <c r="L637" s="37" t="s">
        <v>45</v>
      </c>
      <c r="M637" s="38" t="s">
        <v>82</v>
      </c>
      <c r="N637" s="38"/>
      <c r="O637" s="37">
        <v>40</v>
      </c>
      <c r="P637" s="807" t="s">
        <v>1028</v>
      </c>
      <c r="Q637" s="793"/>
      <c r="R637" s="793"/>
      <c r="S637" s="793"/>
      <c r="T637" s="79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4" t="s">
        <v>1029</v>
      </c>
      <c r="AG637" s="78"/>
      <c r="AJ637" s="84" t="s">
        <v>45</v>
      </c>
      <c r="AK637" s="84">
        <v>0</v>
      </c>
      <c r="BB637" s="765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1026</v>
      </c>
      <c r="B638" s="63" t="s">
        <v>1030</v>
      </c>
      <c r="C638" s="36">
        <v>4301060408</v>
      </c>
      <c r="D638" s="791">
        <v>4640242180120</v>
      </c>
      <c r="E638" s="791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133</v>
      </c>
      <c r="L638" s="37" t="s">
        <v>45</v>
      </c>
      <c r="M638" s="38" t="s">
        <v>82</v>
      </c>
      <c r="N638" s="38"/>
      <c r="O638" s="37">
        <v>40</v>
      </c>
      <c r="P638" s="808" t="s">
        <v>1031</v>
      </c>
      <c r="Q638" s="793"/>
      <c r="R638" s="793"/>
      <c r="S638" s="793"/>
      <c r="T638" s="79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1032</v>
      </c>
      <c r="B639" s="63" t="s">
        <v>1033</v>
      </c>
      <c r="C639" s="36">
        <v>4301060355</v>
      </c>
      <c r="D639" s="791">
        <v>4640242180137</v>
      </c>
      <c r="E639" s="791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133</v>
      </c>
      <c r="L639" s="37" t="s">
        <v>45</v>
      </c>
      <c r="M639" s="38" t="s">
        <v>82</v>
      </c>
      <c r="N639" s="38"/>
      <c r="O639" s="37">
        <v>40</v>
      </c>
      <c r="P639" s="809" t="s">
        <v>1034</v>
      </c>
      <c r="Q639" s="793"/>
      <c r="R639" s="793"/>
      <c r="S639" s="793"/>
      <c r="T639" s="79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1032</v>
      </c>
      <c r="B640" s="63" t="s">
        <v>1036</v>
      </c>
      <c r="C640" s="36">
        <v>4301060407</v>
      </c>
      <c r="D640" s="791">
        <v>4640242180137</v>
      </c>
      <c r="E640" s="791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133</v>
      </c>
      <c r="L640" s="37" t="s">
        <v>45</v>
      </c>
      <c r="M640" s="38" t="s">
        <v>82</v>
      </c>
      <c r="N640" s="38"/>
      <c r="O640" s="37">
        <v>40</v>
      </c>
      <c r="P640" s="810" t="s">
        <v>1037</v>
      </c>
      <c r="Q640" s="793"/>
      <c r="R640" s="793"/>
      <c r="S640" s="793"/>
      <c r="T640" s="794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788"/>
      <c r="B641" s="788"/>
      <c r="C641" s="788"/>
      <c r="D641" s="788"/>
      <c r="E641" s="788"/>
      <c r="F641" s="788"/>
      <c r="G641" s="788"/>
      <c r="H641" s="788"/>
      <c r="I641" s="788"/>
      <c r="J641" s="788"/>
      <c r="K641" s="788"/>
      <c r="L641" s="788"/>
      <c r="M641" s="788"/>
      <c r="N641" s="788"/>
      <c r="O641" s="789"/>
      <c r="P641" s="785" t="s">
        <v>40</v>
      </c>
      <c r="Q641" s="786"/>
      <c r="R641" s="786"/>
      <c r="S641" s="786"/>
      <c r="T641" s="786"/>
      <c r="U641" s="786"/>
      <c r="V641" s="787"/>
      <c r="W641" s="42" t="s">
        <v>39</v>
      </c>
      <c r="X641" s="43">
        <f>IFERROR(X637/H637,"0")+IFERROR(X638/H638,"0")+IFERROR(X639/H639,"0")+IFERROR(X640/H640,"0")</f>
        <v>0</v>
      </c>
      <c r="Y641" s="43">
        <f>IFERROR(Y637/H637,"0")+IFERROR(Y638/H638,"0")+IFERROR(Y639/H639,"0")+IFERROR(Y640/H640,"0")</f>
        <v>0</v>
      </c>
      <c r="Z641" s="43">
        <f>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788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85" t="s">
        <v>40</v>
      </c>
      <c r="Q642" s="786"/>
      <c r="R642" s="786"/>
      <c r="S642" s="786"/>
      <c r="T642" s="786"/>
      <c r="U642" s="786"/>
      <c r="V642" s="787"/>
      <c r="W642" s="42" t="s">
        <v>0</v>
      </c>
      <c r="X642" s="43">
        <f>IFERROR(SUM(X637:X640),"0")</f>
        <v>0</v>
      </c>
      <c r="Y642" s="43">
        <f>IFERROR(SUM(Y637:Y640),"0")</f>
        <v>0</v>
      </c>
      <c r="Z642" s="42"/>
      <c r="AA642" s="67"/>
      <c r="AB642" s="67"/>
      <c r="AC642" s="67"/>
    </row>
    <row r="643" spans="1:68" ht="16.5" customHeight="1" x14ac:dyDescent="0.25">
      <c r="A643" s="800" t="s">
        <v>1038</v>
      </c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0"/>
      <c r="P643" s="800"/>
      <c r="Q643" s="800"/>
      <c r="R643" s="800"/>
      <c r="S643" s="800"/>
      <c r="T643" s="800"/>
      <c r="U643" s="800"/>
      <c r="V643" s="800"/>
      <c r="W643" s="800"/>
      <c r="X643" s="800"/>
      <c r="Y643" s="800"/>
      <c r="Z643" s="800"/>
      <c r="AA643" s="65"/>
      <c r="AB643" s="65"/>
      <c r="AC643" s="79"/>
    </row>
    <row r="644" spans="1:68" ht="14.25" customHeight="1" x14ac:dyDescent="0.25">
      <c r="A644" s="790" t="s">
        <v>129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66"/>
      <c r="AB644" s="66"/>
      <c r="AC644" s="80"/>
    </row>
    <row r="645" spans="1:68" ht="27" customHeight="1" x14ac:dyDescent="0.25">
      <c r="A645" s="63" t="s">
        <v>1039</v>
      </c>
      <c r="B645" s="63" t="s">
        <v>1040</v>
      </c>
      <c r="C645" s="36">
        <v>4301011951</v>
      </c>
      <c r="D645" s="791">
        <v>4640242180045</v>
      </c>
      <c r="E645" s="791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133</v>
      </c>
      <c r="L645" s="37" t="s">
        <v>45</v>
      </c>
      <c r="M645" s="38" t="s">
        <v>136</v>
      </c>
      <c r="N645" s="38"/>
      <c r="O645" s="37">
        <v>55</v>
      </c>
      <c r="P645" s="801" t="s">
        <v>1041</v>
      </c>
      <c r="Q645" s="793"/>
      <c r="R645" s="793"/>
      <c r="S645" s="793"/>
      <c r="T645" s="79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2" t="s">
        <v>1042</v>
      </c>
      <c r="AG645" s="78"/>
      <c r="AJ645" s="84" t="s">
        <v>45</v>
      </c>
      <c r="AK645" s="84">
        <v>0</v>
      </c>
      <c r="BB645" s="773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1043</v>
      </c>
      <c r="B646" s="63" t="s">
        <v>1044</v>
      </c>
      <c r="C646" s="36">
        <v>4301011950</v>
      </c>
      <c r="D646" s="791">
        <v>4640242180601</v>
      </c>
      <c r="E646" s="791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133</v>
      </c>
      <c r="L646" s="37" t="s">
        <v>45</v>
      </c>
      <c r="M646" s="38" t="s">
        <v>136</v>
      </c>
      <c r="N646" s="38"/>
      <c r="O646" s="37">
        <v>55</v>
      </c>
      <c r="P646" s="802" t="s">
        <v>1045</v>
      </c>
      <c r="Q646" s="793"/>
      <c r="R646" s="793"/>
      <c r="S646" s="793"/>
      <c r="T646" s="794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1046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89"/>
      <c r="P647" s="785" t="s">
        <v>40</v>
      </c>
      <c r="Q647" s="786"/>
      <c r="R647" s="786"/>
      <c r="S647" s="786"/>
      <c r="T647" s="786"/>
      <c r="U647" s="786"/>
      <c r="V647" s="787"/>
      <c r="W647" s="42" t="s">
        <v>39</v>
      </c>
      <c r="X647" s="43">
        <f>IFERROR(X645/H645,"0")+IFERROR(X646/H646,"0")</f>
        <v>0</v>
      </c>
      <c r="Y647" s="43">
        <f>IFERROR(Y645/H645,"0")+IFERROR(Y646/H646,"0")</f>
        <v>0</v>
      </c>
      <c r="Z647" s="43">
        <f>IFERROR(IF(Z645="",0,Z645),"0")+IFERROR(IF(Z646="",0,Z646),"0")</f>
        <v>0</v>
      </c>
      <c r="AA647" s="67"/>
      <c r="AB647" s="67"/>
      <c r="AC647" s="67"/>
    </row>
    <row r="648" spans="1:68" x14ac:dyDescent="0.2">
      <c r="A648" s="788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785" t="s">
        <v>40</v>
      </c>
      <c r="Q648" s="786"/>
      <c r="R648" s="786"/>
      <c r="S648" s="786"/>
      <c r="T648" s="786"/>
      <c r="U648" s="786"/>
      <c r="V648" s="787"/>
      <c r="W648" s="42" t="s">
        <v>0</v>
      </c>
      <c r="X648" s="43">
        <f>IFERROR(SUM(X645:X646),"0")</f>
        <v>0</v>
      </c>
      <c r="Y648" s="43">
        <f>IFERROR(SUM(Y645:Y646),"0")</f>
        <v>0</v>
      </c>
      <c r="Z648" s="42"/>
      <c r="AA648" s="67"/>
      <c r="AB648" s="67"/>
      <c r="AC648" s="67"/>
    </row>
    <row r="649" spans="1:68" ht="14.25" customHeight="1" x14ac:dyDescent="0.25">
      <c r="A649" s="790" t="s">
        <v>186</v>
      </c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0"/>
      <c r="X649" s="790"/>
      <c r="Y649" s="790"/>
      <c r="Z649" s="790"/>
      <c r="AA649" s="66"/>
      <c r="AB649" s="66"/>
      <c r="AC649" s="80"/>
    </row>
    <row r="650" spans="1:68" ht="27" customHeight="1" x14ac:dyDescent="0.25">
      <c r="A650" s="63" t="s">
        <v>1047</v>
      </c>
      <c r="B650" s="63" t="s">
        <v>1048</v>
      </c>
      <c r="C650" s="36">
        <v>4301020314</v>
      </c>
      <c r="D650" s="791">
        <v>4640242180090</v>
      </c>
      <c r="E650" s="791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133</v>
      </c>
      <c r="L650" s="37" t="s">
        <v>45</v>
      </c>
      <c r="M650" s="38" t="s">
        <v>136</v>
      </c>
      <c r="N650" s="38"/>
      <c r="O650" s="37">
        <v>50</v>
      </c>
      <c r="P650" s="803" t="s">
        <v>1049</v>
      </c>
      <c r="Q650" s="793"/>
      <c r="R650" s="793"/>
      <c r="S650" s="793"/>
      <c r="T650" s="79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6" t="s">
        <v>1050</v>
      </c>
      <c r="AG650" s="78"/>
      <c r="AJ650" s="84" t="s">
        <v>45</v>
      </c>
      <c r="AK650" s="84">
        <v>0</v>
      </c>
      <c r="BB650" s="777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89"/>
      <c r="P651" s="785" t="s">
        <v>40</v>
      </c>
      <c r="Q651" s="786"/>
      <c r="R651" s="786"/>
      <c r="S651" s="786"/>
      <c r="T651" s="786"/>
      <c r="U651" s="786"/>
      <c r="V651" s="787"/>
      <c r="W651" s="42" t="s">
        <v>39</v>
      </c>
      <c r="X651" s="43">
        <f>IFERROR(X650/H650,"0")</f>
        <v>0</v>
      </c>
      <c r="Y651" s="43">
        <f>IFERROR(Y650/H650,"0")</f>
        <v>0</v>
      </c>
      <c r="Z651" s="43">
        <f>IFERROR(IF(Z650="",0,Z650),"0")</f>
        <v>0</v>
      </c>
      <c r="AA651" s="67"/>
      <c r="AB651" s="67"/>
      <c r="AC651" s="67"/>
    </row>
    <row r="652" spans="1:68" x14ac:dyDescent="0.2">
      <c r="A652" s="78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85" t="s">
        <v>40</v>
      </c>
      <c r="Q652" s="786"/>
      <c r="R652" s="786"/>
      <c r="S652" s="786"/>
      <c r="T652" s="786"/>
      <c r="U652" s="786"/>
      <c r="V652" s="787"/>
      <c r="W652" s="42" t="s">
        <v>0</v>
      </c>
      <c r="X652" s="43">
        <f>IFERROR(SUM(X650:X650),"0")</f>
        <v>0</v>
      </c>
      <c r="Y652" s="43">
        <f>IFERROR(SUM(Y650:Y650),"0")</f>
        <v>0</v>
      </c>
      <c r="Z652" s="42"/>
      <c r="AA652" s="67"/>
      <c r="AB652" s="67"/>
      <c r="AC652" s="67"/>
    </row>
    <row r="653" spans="1:68" ht="14.25" customHeight="1" x14ac:dyDescent="0.25">
      <c r="A653" s="790" t="s">
        <v>78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66"/>
      <c r="AB653" s="66"/>
      <c r="AC653" s="80"/>
    </row>
    <row r="654" spans="1:68" ht="27" customHeight="1" x14ac:dyDescent="0.25">
      <c r="A654" s="63" t="s">
        <v>1051</v>
      </c>
      <c r="B654" s="63" t="s">
        <v>1052</v>
      </c>
      <c r="C654" s="36">
        <v>4301031321</v>
      </c>
      <c r="D654" s="791">
        <v>4640242180076</v>
      </c>
      <c r="E654" s="791"/>
      <c r="F654" s="62">
        <v>0.7</v>
      </c>
      <c r="G654" s="37">
        <v>6</v>
      </c>
      <c r="H654" s="62">
        <v>4.2</v>
      </c>
      <c r="I654" s="62">
        <v>4.4000000000000004</v>
      </c>
      <c r="J654" s="37">
        <v>156</v>
      </c>
      <c r="K654" s="37" t="s">
        <v>88</v>
      </c>
      <c r="L654" s="37" t="s">
        <v>45</v>
      </c>
      <c r="M654" s="38" t="s">
        <v>82</v>
      </c>
      <c r="N654" s="38"/>
      <c r="O654" s="37">
        <v>40</v>
      </c>
      <c r="P654" s="804" t="s">
        <v>1053</v>
      </c>
      <c r="Q654" s="793"/>
      <c r="R654" s="793"/>
      <c r="S654" s="793"/>
      <c r="T654" s="794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IFERROR(IF(Y654=0,"",ROUNDUP(Y654/H654,0)*0.00753),"")</f>
        <v/>
      </c>
      <c r="AA654" s="68" t="s">
        <v>45</v>
      </c>
      <c r="AB654" s="69" t="s">
        <v>45</v>
      </c>
      <c r="AC654" s="778" t="s">
        <v>1054</v>
      </c>
      <c r="AG654" s="78"/>
      <c r="AJ654" s="84" t="s">
        <v>45</v>
      </c>
      <c r="AK654" s="84">
        <v>0</v>
      </c>
      <c r="BB654" s="779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789"/>
      <c r="P655" s="785" t="s">
        <v>40</v>
      </c>
      <c r="Q655" s="786"/>
      <c r="R655" s="786"/>
      <c r="S655" s="786"/>
      <c r="T655" s="786"/>
      <c r="U655" s="786"/>
      <c r="V655" s="787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785" t="s">
        <v>40</v>
      </c>
      <c r="Q656" s="786"/>
      <c r="R656" s="786"/>
      <c r="S656" s="786"/>
      <c r="T656" s="786"/>
      <c r="U656" s="786"/>
      <c r="V656" s="787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790" t="s">
        <v>84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66"/>
      <c r="AB657" s="66"/>
      <c r="AC657" s="80"/>
    </row>
    <row r="658" spans="1:68" ht="27" customHeight="1" x14ac:dyDescent="0.25">
      <c r="A658" s="63" t="s">
        <v>1055</v>
      </c>
      <c r="B658" s="63" t="s">
        <v>1056</v>
      </c>
      <c r="C658" s="36">
        <v>4301051780</v>
      </c>
      <c r="D658" s="791">
        <v>4640242180106</v>
      </c>
      <c r="E658" s="791"/>
      <c r="F658" s="62">
        <v>1.3</v>
      </c>
      <c r="G658" s="37">
        <v>6</v>
      </c>
      <c r="H658" s="62">
        <v>7.8</v>
      </c>
      <c r="I658" s="62">
        <v>8.2799999999999994</v>
      </c>
      <c r="J658" s="37">
        <v>56</v>
      </c>
      <c r="K658" s="37" t="s">
        <v>133</v>
      </c>
      <c r="L658" s="37" t="s">
        <v>45</v>
      </c>
      <c r="M658" s="38" t="s">
        <v>82</v>
      </c>
      <c r="N658" s="38"/>
      <c r="O658" s="37">
        <v>45</v>
      </c>
      <c r="P658" s="792" t="s">
        <v>1057</v>
      </c>
      <c r="Q658" s="793"/>
      <c r="R658" s="793"/>
      <c r="S658" s="793"/>
      <c r="T658" s="794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0" t="s">
        <v>1058</v>
      </c>
      <c r="AG658" s="78"/>
      <c r="AJ658" s="84" t="s">
        <v>45</v>
      </c>
      <c r="AK658" s="84">
        <v>0</v>
      </c>
      <c r="BB658" s="781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788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9"/>
      <c r="P659" s="785" t="s">
        <v>40</v>
      </c>
      <c r="Q659" s="786"/>
      <c r="R659" s="786"/>
      <c r="S659" s="786"/>
      <c r="T659" s="786"/>
      <c r="U659" s="786"/>
      <c r="V659" s="787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788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85" t="s">
        <v>40</v>
      </c>
      <c r="Q660" s="786"/>
      <c r="R660" s="786"/>
      <c r="S660" s="786"/>
      <c r="T660" s="786"/>
      <c r="U660" s="786"/>
      <c r="V660" s="787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5" customHeight="1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98"/>
      <c r="P661" s="795" t="s">
        <v>33</v>
      </c>
      <c r="Q661" s="796"/>
      <c r="R661" s="796"/>
      <c r="S661" s="796"/>
      <c r="T661" s="796"/>
      <c r="U661" s="796"/>
      <c r="V661" s="797"/>
      <c r="W661" s="42" t="s">
        <v>0</v>
      </c>
      <c r="X661" s="43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0</v>
      </c>
      <c r="Y661" s="43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0</v>
      </c>
      <c r="Z661" s="42"/>
      <c r="AA661" s="67"/>
      <c r="AB661" s="67"/>
      <c r="AC661" s="67"/>
    </row>
    <row r="662" spans="1:68" x14ac:dyDescent="0.2">
      <c r="A662" s="788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98"/>
      <c r="P662" s="795" t="s">
        <v>34</v>
      </c>
      <c r="Q662" s="796"/>
      <c r="R662" s="796"/>
      <c r="S662" s="796"/>
      <c r="T662" s="796"/>
      <c r="U662" s="796"/>
      <c r="V662" s="797"/>
      <c r="W662" s="42" t="s">
        <v>0</v>
      </c>
      <c r="X662" s="43">
        <f>IFERROR(SUM(BM22:BM658),"0")</f>
        <v>0</v>
      </c>
      <c r="Y662" s="43">
        <f>IFERROR(SUM(BN22:BN658),"0")</f>
        <v>0</v>
      </c>
      <c r="Z662" s="42"/>
      <c r="AA662" s="67"/>
      <c r="AB662" s="67"/>
      <c r="AC662" s="67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798"/>
      <c r="P663" s="795" t="s">
        <v>35</v>
      </c>
      <c r="Q663" s="796"/>
      <c r="R663" s="796"/>
      <c r="S663" s="796"/>
      <c r="T663" s="796"/>
      <c r="U663" s="796"/>
      <c r="V663" s="797"/>
      <c r="W663" s="42" t="s">
        <v>20</v>
      </c>
      <c r="X663" s="44">
        <f>ROUNDUP(SUM(BO22:BO658),0)</f>
        <v>0</v>
      </c>
      <c r="Y663" s="44">
        <f>ROUNDUP(SUM(BP22:BP658),0)</f>
        <v>0</v>
      </c>
      <c r="Z663" s="42"/>
      <c r="AA663" s="67"/>
      <c r="AB663" s="67"/>
      <c r="AC663" s="67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798"/>
      <c r="P664" s="795" t="s">
        <v>36</v>
      </c>
      <c r="Q664" s="796"/>
      <c r="R664" s="796"/>
      <c r="S664" s="796"/>
      <c r="T664" s="796"/>
      <c r="U664" s="796"/>
      <c r="V664" s="797"/>
      <c r="W664" s="42" t="s">
        <v>0</v>
      </c>
      <c r="X664" s="43">
        <f>GrossWeightTotal+PalletQtyTotal*25</f>
        <v>0</v>
      </c>
      <c r="Y664" s="43">
        <f>GrossWeightTotalR+PalletQtyTotalR*25</f>
        <v>0</v>
      </c>
      <c r="Z664" s="42"/>
      <c r="AA664" s="67"/>
      <c r="AB664" s="67"/>
      <c r="AC664" s="67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98"/>
      <c r="P665" s="795" t="s">
        <v>37</v>
      </c>
      <c r="Q665" s="796"/>
      <c r="R665" s="796"/>
      <c r="S665" s="796"/>
      <c r="T665" s="796"/>
      <c r="U665" s="796"/>
      <c r="V665" s="797"/>
      <c r="W665" s="42" t="s">
        <v>20</v>
      </c>
      <c r="X665" s="43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0</v>
      </c>
      <c r="Y665" s="43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0</v>
      </c>
      <c r="Z665" s="42"/>
      <c r="AA665" s="67"/>
      <c r="AB665" s="67"/>
      <c r="AC665" s="67"/>
    </row>
    <row r="666" spans="1:68" ht="14.25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98"/>
      <c r="P666" s="795" t="s">
        <v>38</v>
      </c>
      <c r="Q666" s="796"/>
      <c r="R666" s="796"/>
      <c r="S666" s="796"/>
      <c r="T666" s="796"/>
      <c r="U666" s="796"/>
      <c r="V666" s="797"/>
      <c r="W666" s="45" t="s">
        <v>51</v>
      </c>
      <c r="X666" s="42"/>
      <c r="Y666" s="42"/>
      <c r="Z666" s="42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0</v>
      </c>
      <c r="AA666" s="67"/>
      <c r="AB666" s="67"/>
      <c r="AC666" s="67"/>
    </row>
    <row r="667" spans="1:68" ht="13.5" thickBot="1" x14ac:dyDescent="0.25"/>
    <row r="668" spans="1:68" ht="27" thickTop="1" thickBot="1" x14ac:dyDescent="0.25">
      <c r="A668" s="46" t="s">
        <v>9</v>
      </c>
      <c r="B668" s="85" t="s">
        <v>77</v>
      </c>
      <c r="C668" s="782" t="s">
        <v>127</v>
      </c>
      <c r="D668" s="782" t="s">
        <v>127</v>
      </c>
      <c r="E668" s="782" t="s">
        <v>127</v>
      </c>
      <c r="F668" s="782" t="s">
        <v>127</v>
      </c>
      <c r="G668" s="782" t="s">
        <v>127</v>
      </c>
      <c r="H668" s="782" t="s">
        <v>127</v>
      </c>
      <c r="I668" s="782" t="s">
        <v>340</v>
      </c>
      <c r="J668" s="782" t="s">
        <v>340</v>
      </c>
      <c r="K668" s="782" t="s">
        <v>340</v>
      </c>
      <c r="L668" s="782" t="s">
        <v>340</v>
      </c>
      <c r="M668" s="782" t="s">
        <v>340</v>
      </c>
      <c r="N668" s="799"/>
      <c r="O668" s="782" t="s">
        <v>340</v>
      </c>
      <c r="P668" s="782" t="s">
        <v>340</v>
      </c>
      <c r="Q668" s="782" t="s">
        <v>340</v>
      </c>
      <c r="R668" s="782" t="s">
        <v>340</v>
      </c>
      <c r="S668" s="782" t="s">
        <v>340</v>
      </c>
      <c r="T668" s="782" t="s">
        <v>340</v>
      </c>
      <c r="U668" s="782" t="s">
        <v>340</v>
      </c>
      <c r="V668" s="782" t="s">
        <v>340</v>
      </c>
      <c r="W668" s="782" t="s">
        <v>671</v>
      </c>
      <c r="X668" s="782" t="s">
        <v>671</v>
      </c>
      <c r="Y668" s="782" t="s">
        <v>760</v>
      </c>
      <c r="Z668" s="782" t="s">
        <v>760</v>
      </c>
      <c r="AA668" s="782" t="s">
        <v>760</v>
      </c>
      <c r="AB668" s="782" t="s">
        <v>760</v>
      </c>
      <c r="AC668" s="85" t="s">
        <v>870</v>
      </c>
      <c r="AD668" s="782" t="s">
        <v>938</v>
      </c>
      <c r="AE668" s="782" t="s">
        <v>938</v>
      </c>
      <c r="AF668" s="1"/>
    </row>
    <row r="669" spans="1:68" ht="14.25" customHeight="1" thickTop="1" x14ac:dyDescent="0.2">
      <c r="A669" s="783" t="s">
        <v>10</v>
      </c>
      <c r="B669" s="782" t="s">
        <v>77</v>
      </c>
      <c r="C669" s="782" t="s">
        <v>128</v>
      </c>
      <c r="D669" s="782" t="s">
        <v>154</v>
      </c>
      <c r="E669" s="782" t="s">
        <v>236</v>
      </c>
      <c r="F669" s="782" t="s">
        <v>260</v>
      </c>
      <c r="G669" s="782" t="s">
        <v>306</v>
      </c>
      <c r="H669" s="782" t="s">
        <v>127</v>
      </c>
      <c r="I669" s="782" t="s">
        <v>341</v>
      </c>
      <c r="J669" s="782" t="s">
        <v>365</v>
      </c>
      <c r="K669" s="782" t="s">
        <v>440</v>
      </c>
      <c r="L669" s="782" t="s">
        <v>461</v>
      </c>
      <c r="M669" s="782" t="s">
        <v>485</v>
      </c>
      <c r="N669" s="1"/>
      <c r="O669" s="782" t="s">
        <v>512</v>
      </c>
      <c r="P669" s="782" t="s">
        <v>515</v>
      </c>
      <c r="Q669" s="782" t="s">
        <v>524</v>
      </c>
      <c r="R669" s="782" t="s">
        <v>540</v>
      </c>
      <c r="S669" s="782" t="s">
        <v>550</v>
      </c>
      <c r="T669" s="782" t="s">
        <v>563</v>
      </c>
      <c r="U669" s="782" t="s">
        <v>574</v>
      </c>
      <c r="V669" s="782" t="s">
        <v>658</v>
      </c>
      <c r="W669" s="782" t="s">
        <v>672</v>
      </c>
      <c r="X669" s="782" t="s">
        <v>716</v>
      </c>
      <c r="Y669" s="782" t="s">
        <v>761</v>
      </c>
      <c r="Z669" s="782" t="s">
        <v>828</v>
      </c>
      <c r="AA669" s="782" t="s">
        <v>854</v>
      </c>
      <c r="AB669" s="782" t="s">
        <v>866</v>
      </c>
      <c r="AC669" s="782" t="s">
        <v>870</v>
      </c>
      <c r="AD669" s="782" t="s">
        <v>938</v>
      </c>
      <c r="AE669" s="782" t="s">
        <v>1038</v>
      </c>
      <c r="AF669" s="1"/>
    </row>
    <row r="670" spans="1:68" ht="13.5" thickBot="1" x14ac:dyDescent="0.25">
      <c r="A670" s="784"/>
      <c r="B670" s="782"/>
      <c r="C670" s="782"/>
      <c r="D670" s="782"/>
      <c r="E670" s="782"/>
      <c r="F670" s="782"/>
      <c r="G670" s="782"/>
      <c r="H670" s="782"/>
      <c r="I670" s="782"/>
      <c r="J670" s="782"/>
      <c r="K670" s="782"/>
      <c r="L670" s="782"/>
      <c r="M670" s="782"/>
      <c r="N670" s="1"/>
      <c r="O670" s="782"/>
      <c r="P670" s="782"/>
      <c r="Q670" s="782"/>
      <c r="R670" s="782"/>
      <c r="S670" s="782"/>
      <c r="T670" s="782"/>
      <c r="U670" s="782"/>
      <c r="V670" s="782"/>
      <c r="W670" s="782"/>
      <c r="X670" s="782"/>
      <c r="Y670" s="782"/>
      <c r="Z670" s="782"/>
      <c r="AA670" s="782"/>
      <c r="AB670" s="782"/>
      <c r="AC670" s="782"/>
      <c r="AD670" s="782"/>
      <c r="AE670" s="782"/>
      <c r="AF670" s="1"/>
    </row>
    <row r="671" spans="1:68" ht="18" thickTop="1" thickBot="1" x14ac:dyDescent="0.25">
      <c r="A671" s="46" t="s">
        <v>13</v>
      </c>
      <c r="B671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2">
        <f>IFERROR(Y49*1,"0")+IFERROR(Y50*1,"0")+IFERROR(Y51*1,"0")+IFERROR(Y52*1,"0")+IFERROR(Y53*1,"0")+IFERROR(Y54*1,"0")+IFERROR(Y58*1,"0")+IFERROR(Y59*1,"0")</f>
        <v>0</v>
      </c>
      <c r="D671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52">
        <f>IFERROR(Y108*1,"0")+IFERROR(Y109*1,"0")+IFERROR(Y110*1,"0")+IFERROR(Y114*1,"0")+IFERROR(Y115*1,"0")+IFERROR(Y116*1,"0")+IFERROR(Y117*1,"0")+IFERROR(Y118*1,"0")+IFERROR(Y119*1,"0")</f>
        <v>0</v>
      </c>
      <c r="F671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52">
        <f>IFERROR(Y155*1,"0")+IFERROR(Y156*1,"0")+IFERROR(Y160*1,"0")+IFERROR(Y161*1,"0")+IFERROR(Y165*1,"0")+IFERROR(Y166*1,"0")</f>
        <v>0</v>
      </c>
      <c r="H671" s="52">
        <f>IFERROR(Y171*1,"0")+IFERROR(Y175*1,"0")+IFERROR(Y176*1,"0")+IFERROR(Y177*1,"0")+IFERROR(Y178*1,"0")+IFERROR(Y179*1,"0")+IFERROR(Y183*1,"0")+IFERROR(Y184*1,"0")</f>
        <v>0</v>
      </c>
      <c r="I671" s="52">
        <f>IFERROR(Y190*1,"0")+IFERROR(Y194*1,"0")+IFERROR(Y195*1,"0")+IFERROR(Y196*1,"0")+IFERROR(Y197*1,"0")+IFERROR(Y198*1,"0")+IFERROR(Y199*1,"0")+IFERROR(Y200*1,"0")+IFERROR(Y201*1,"0")</f>
        <v>0</v>
      </c>
      <c r="J671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52">
        <f>IFERROR(Y250*1,"0")+IFERROR(Y251*1,"0")+IFERROR(Y252*1,"0")+IFERROR(Y253*1,"0")+IFERROR(Y254*1,"0")+IFERROR(Y255*1,"0")+IFERROR(Y256*1,"0")+IFERROR(Y257*1,"0")</f>
        <v>0</v>
      </c>
      <c r="L671" s="52">
        <f>IFERROR(Y262*1,"0")+IFERROR(Y263*1,"0")+IFERROR(Y264*1,"0")+IFERROR(Y265*1,"0")+IFERROR(Y266*1,"0")+IFERROR(Y267*1,"0")+IFERROR(Y268*1,"0")+IFERROR(Y269*1,"0")+IFERROR(Y270*1,"0")+IFERROR(Y274*1,"0")</f>
        <v>0</v>
      </c>
      <c r="M671" s="52">
        <f>IFERROR(Y279*1,"0")+IFERROR(Y280*1,"0")+IFERROR(Y281*1,"0")+IFERROR(Y282*1,"0")+IFERROR(Y283*1,"0")+IFERROR(Y284*1,"0")+IFERROR(Y285*1,"0")+IFERROR(Y286*1,"0")+IFERROR(Y287*1,"0")+IFERROR(Y288*1,"0")</f>
        <v>0</v>
      </c>
      <c r="N671" s="1"/>
      <c r="O671" s="52">
        <f>IFERROR(Y293*1,"0")</f>
        <v>0</v>
      </c>
      <c r="P671" s="52">
        <f>IFERROR(Y298*1,"0")+IFERROR(Y299*1,"0")+IFERROR(Y300*1,"0")</f>
        <v>0</v>
      </c>
      <c r="Q671" s="52">
        <f>IFERROR(Y305*1,"0")+IFERROR(Y306*1,"0")+IFERROR(Y307*1,"0")+IFERROR(Y308*1,"0")+IFERROR(Y309*1,"0")+IFERROR(Y310*1,"0")</f>
        <v>0</v>
      </c>
      <c r="R671" s="52">
        <f>IFERROR(Y315*1,"0")+IFERROR(Y319*1,"0")+IFERROR(Y323*1,"0")</f>
        <v>0</v>
      </c>
      <c r="S671" s="52">
        <f>IFERROR(Y328*1,"0")+IFERROR(Y332*1,"0")+IFERROR(Y336*1,"0")+IFERROR(Y337*1,"0")</f>
        <v>0</v>
      </c>
      <c r="T671" s="52">
        <f>IFERROR(Y342*1,"0")+IFERROR(Y346*1,"0")+IFERROR(Y347*1,"0")+IFERROR(Y351*1,"0")</f>
        <v>0</v>
      </c>
      <c r="U671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52">
        <f>IFERROR(Y404*1,"0")+IFERROR(Y408*1,"0")+IFERROR(Y409*1,"0")+IFERROR(Y410*1,"0")</f>
        <v>0</v>
      </c>
      <c r="W671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1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52">
        <f>IFERROR(Y517*1,"0")+IFERROR(Y521*1,"0")+IFERROR(Y522*1,"0")+IFERROR(Y523*1,"0")+IFERROR(Y524*1,"0")+IFERROR(Y525*1,"0")+IFERROR(Y526*1,"0")+IFERROR(Y527*1,"0")+IFERROR(Y531*1,"0")+IFERROR(Y535*1,"0")</f>
        <v>0</v>
      </c>
      <c r="AA671" s="52">
        <f>IFERROR(Y540*1,"0")+IFERROR(Y541*1,"0")+IFERROR(Y542*1,"0")+IFERROR(Y543*1,"0")</f>
        <v>0</v>
      </c>
      <c r="AB671" s="52">
        <f>IFERROR(Y548*1,"0")</f>
        <v>0</v>
      </c>
      <c r="AC671" s="52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52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52">
        <f>IFERROR(Y645*1,"0")+IFERROR(Y646*1,"0")+IFERROR(Y650*1,"0")+IFERROR(Y654*1,"0")+IFERROR(Y658*1,"0")</f>
        <v>0</v>
      </c>
      <c r="AF671" s="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09 X126 X110" xr:uid="{00000000-0002-0000-0000-000011000000}">
      <formula1>IF(AK53&gt;0,OR(X53=0,AND(IF(X53-AK53&gt;=0,TRUE,FALSE),X53&gt;0,IF(X53/(H53*K53)=ROUND(X53/(H53*K53),0),TRUE,FALSE))),FALSE)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30 X421 X419 X417 X357 X143 X116 X79 X72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1434</vt:i4>
      </vt:variant>
    </vt:vector>
  </HeadingPairs>
  <TitlesOfParts>
    <vt:vector size="1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