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9F3509C1-2120-4BF4-BBF4-9FB5C57BB2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2" l="1"/>
  <c r="X601" i="2"/>
  <c r="BO600" i="2"/>
  <c r="BM600" i="2"/>
  <c r="Y600" i="2"/>
  <c r="Z600" i="2" s="1"/>
  <c r="Z601" i="2" s="1"/>
  <c r="X598" i="2"/>
  <c r="X597" i="2"/>
  <c r="BO596" i="2"/>
  <c r="BM596" i="2"/>
  <c r="Y596" i="2"/>
  <c r="Y598" i="2" s="1"/>
  <c r="X594" i="2"/>
  <c r="X593" i="2"/>
  <c r="BO592" i="2"/>
  <c r="BM592" i="2"/>
  <c r="Y592" i="2"/>
  <c r="X590" i="2"/>
  <c r="X589" i="2"/>
  <c r="BO588" i="2"/>
  <c r="BM588" i="2"/>
  <c r="Y588" i="2"/>
  <c r="BP588" i="2" s="1"/>
  <c r="BO587" i="2"/>
  <c r="BM587" i="2"/>
  <c r="Y587" i="2"/>
  <c r="X584" i="2"/>
  <c r="X583" i="2"/>
  <c r="BO582" i="2"/>
  <c r="BM582" i="2"/>
  <c r="Z582" i="2"/>
  <c r="Y582" i="2"/>
  <c r="BN582" i="2" s="1"/>
  <c r="BP581" i="2"/>
  <c r="BO581" i="2"/>
  <c r="BM581" i="2"/>
  <c r="Y581" i="2"/>
  <c r="BN581" i="2" s="1"/>
  <c r="BO580" i="2"/>
  <c r="BM580" i="2"/>
  <c r="Z580" i="2"/>
  <c r="Y580" i="2"/>
  <c r="BN580" i="2" s="1"/>
  <c r="BP579" i="2"/>
  <c r="BO579" i="2"/>
  <c r="BM579" i="2"/>
  <c r="Y579" i="2"/>
  <c r="Y584" i="2" s="1"/>
  <c r="X577" i="2"/>
  <c r="X576" i="2"/>
  <c r="BO575" i="2"/>
  <c r="BM575" i="2"/>
  <c r="Y575" i="2"/>
  <c r="BP575" i="2" s="1"/>
  <c r="BO574" i="2"/>
  <c r="BM574" i="2"/>
  <c r="Z574" i="2"/>
  <c r="Y574" i="2"/>
  <c r="BP574" i="2" s="1"/>
  <c r="BO573" i="2"/>
  <c r="BM573" i="2"/>
  <c r="Y573" i="2"/>
  <c r="BP573" i="2" s="1"/>
  <c r="BO572" i="2"/>
  <c r="BM572" i="2"/>
  <c r="Y572" i="2"/>
  <c r="X570" i="2"/>
  <c r="X569" i="2"/>
  <c r="BO568" i="2"/>
  <c r="BM568" i="2"/>
  <c r="Y568" i="2"/>
  <c r="Z568" i="2" s="1"/>
  <c r="BO567" i="2"/>
  <c r="BM567" i="2"/>
  <c r="Y567" i="2"/>
  <c r="Z567" i="2" s="1"/>
  <c r="BO566" i="2"/>
  <c r="BM566" i="2"/>
  <c r="Y566" i="2"/>
  <c r="Z566" i="2" s="1"/>
  <c r="BO565" i="2"/>
  <c r="BM565" i="2"/>
  <c r="Y565" i="2"/>
  <c r="Z565" i="2" s="1"/>
  <c r="BO564" i="2"/>
  <c r="BM564" i="2"/>
  <c r="Y564" i="2"/>
  <c r="Z564" i="2" s="1"/>
  <c r="BO563" i="2"/>
  <c r="BM563" i="2"/>
  <c r="Y563" i="2"/>
  <c r="Z563" i="2" s="1"/>
  <c r="BO562" i="2"/>
  <c r="BM562" i="2"/>
  <c r="Y562" i="2"/>
  <c r="Z562" i="2" s="1"/>
  <c r="X560" i="2"/>
  <c r="X559" i="2"/>
  <c r="BO558" i="2"/>
  <c r="BM558" i="2"/>
  <c r="Y558" i="2"/>
  <c r="BP558" i="2" s="1"/>
  <c r="BO557" i="2"/>
  <c r="BM557" i="2"/>
  <c r="Y557" i="2"/>
  <c r="Z557" i="2" s="1"/>
  <c r="BO556" i="2"/>
  <c r="BM556" i="2"/>
  <c r="Y556" i="2"/>
  <c r="BP556" i="2" s="1"/>
  <c r="BO555" i="2"/>
  <c r="BM555" i="2"/>
  <c r="Y555" i="2"/>
  <c r="Y559" i="2" s="1"/>
  <c r="X553" i="2"/>
  <c r="X552" i="2"/>
  <c r="BO551" i="2"/>
  <c r="BM551" i="2"/>
  <c r="Y551" i="2"/>
  <c r="BO550" i="2"/>
  <c r="BM550" i="2"/>
  <c r="Y550" i="2"/>
  <c r="BP550" i="2" s="1"/>
  <c r="BO549" i="2"/>
  <c r="BM549" i="2"/>
  <c r="Y549" i="2"/>
  <c r="BO548" i="2"/>
  <c r="BM548" i="2"/>
  <c r="Y548" i="2"/>
  <c r="BP548" i="2" s="1"/>
  <c r="BO547" i="2"/>
  <c r="BM547" i="2"/>
  <c r="Y547" i="2"/>
  <c r="BO546" i="2"/>
  <c r="BM546" i="2"/>
  <c r="Y546" i="2"/>
  <c r="BP546" i="2" s="1"/>
  <c r="BO545" i="2"/>
  <c r="BM545" i="2"/>
  <c r="Y545" i="2"/>
  <c r="X541" i="2"/>
  <c r="X540" i="2"/>
  <c r="BO539" i="2"/>
  <c r="BM539" i="2"/>
  <c r="Y539" i="2"/>
  <c r="BO538" i="2"/>
  <c r="BM538" i="2"/>
  <c r="Y538" i="2"/>
  <c r="P538" i="2"/>
  <c r="X536" i="2"/>
  <c r="X535" i="2"/>
  <c r="BO534" i="2"/>
  <c r="BM534" i="2"/>
  <c r="Y534" i="2"/>
  <c r="P534" i="2"/>
  <c r="BP533" i="2"/>
  <c r="BO533" i="2"/>
  <c r="BN533" i="2"/>
  <c r="BM533" i="2"/>
  <c r="Z533" i="2"/>
  <c r="Y533" i="2"/>
  <c r="P533" i="2"/>
  <c r="BO532" i="2"/>
  <c r="BM532" i="2"/>
  <c r="Y532" i="2"/>
  <c r="P532" i="2"/>
  <c r="X530" i="2"/>
  <c r="X529" i="2"/>
  <c r="BO528" i="2"/>
  <c r="BM528" i="2"/>
  <c r="Z528" i="2"/>
  <c r="Y528" i="2"/>
  <c r="BP528" i="2" s="1"/>
  <c r="P528" i="2"/>
  <c r="BO527" i="2"/>
  <c r="BM527" i="2"/>
  <c r="Y527" i="2"/>
  <c r="P527" i="2"/>
  <c r="BO526" i="2"/>
  <c r="BM526" i="2"/>
  <c r="Z526" i="2"/>
  <c r="Y526" i="2"/>
  <c r="BP526" i="2" s="1"/>
  <c r="P526" i="2"/>
  <c r="BO525" i="2"/>
  <c r="BM525" i="2"/>
  <c r="Y525" i="2"/>
  <c r="P525" i="2"/>
  <c r="BO524" i="2"/>
  <c r="BM524" i="2"/>
  <c r="Y524" i="2"/>
  <c r="P524" i="2"/>
  <c r="BO523" i="2"/>
  <c r="BM523" i="2"/>
  <c r="Y523" i="2"/>
  <c r="P523" i="2"/>
  <c r="X521" i="2"/>
  <c r="X520" i="2"/>
  <c r="BO519" i="2"/>
  <c r="BM519" i="2"/>
  <c r="Y519" i="2"/>
  <c r="BP519" i="2" s="1"/>
  <c r="P519" i="2"/>
  <c r="BP518" i="2"/>
  <c r="BO518" i="2"/>
  <c r="BM518" i="2"/>
  <c r="Y518" i="2"/>
  <c r="BN518" i="2" s="1"/>
  <c r="P518" i="2"/>
  <c r="X516" i="2"/>
  <c r="X515" i="2"/>
  <c r="BO514" i="2"/>
  <c r="BM514" i="2"/>
  <c r="Y514" i="2"/>
  <c r="P514" i="2"/>
  <c r="BO513" i="2"/>
  <c r="BM513" i="2"/>
  <c r="Y513" i="2"/>
  <c r="Z513" i="2" s="1"/>
  <c r="P513" i="2"/>
  <c r="BO512" i="2"/>
  <c r="BM512" i="2"/>
  <c r="Y512" i="2"/>
  <c r="BP512" i="2" s="1"/>
  <c r="P512" i="2"/>
  <c r="BO511" i="2"/>
  <c r="BM511" i="2"/>
  <c r="Y511" i="2"/>
  <c r="P511" i="2"/>
  <c r="BP510" i="2"/>
  <c r="BO510" i="2"/>
  <c r="BM510" i="2"/>
  <c r="Y510" i="2"/>
  <c r="BN510" i="2" s="1"/>
  <c r="P510" i="2"/>
  <c r="BO509" i="2"/>
  <c r="BM509" i="2"/>
  <c r="Y509" i="2"/>
  <c r="P509" i="2"/>
  <c r="BO508" i="2"/>
  <c r="BM508" i="2"/>
  <c r="Y508" i="2"/>
  <c r="BP508" i="2" s="1"/>
  <c r="P508" i="2"/>
  <c r="BP507" i="2"/>
  <c r="BO507" i="2"/>
  <c r="BN507" i="2"/>
  <c r="BM507" i="2"/>
  <c r="Z507" i="2"/>
  <c r="Y507" i="2"/>
  <c r="P507" i="2"/>
  <c r="X503" i="2"/>
  <c r="Y502" i="2"/>
  <c r="X502" i="2"/>
  <c r="BP501" i="2"/>
  <c r="BO501" i="2"/>
  <c r="BN501" i="2"/>
  <c r="BM501" i="2"/>
  <c r="Z501" i="2"/>
  <c r="Z502" i="2" s="1"/>
  <c r="Y501" i="2"/>
  <c r="AB613" i="2" s="1"/>
  <c r="P501" i="2"/>
  <c r="X498" i="2"/>
  <c r="X497" i="2"/>
  <c r="BO496" i="2"/>
  <c r="BM496" i="2"/>
  <c r="Y496" i="2"/>
  <c r="P496" i="2"/>
  <c r="BO495" i="2"/>
  <c r="BM495" i="2"/>
  <c r="Z495" i="2"/>
  <c r="Y495" i="2"/>
  <c r="P495" i="2"/>
  <c r="BO494" i="2"/>
  <c r="BM494" i="2"/>
  <c r="Y494" i="2"/>
  <c r="P494" i="2"/>
  <c r="X491" i="2"/>
  <c r="X490" i="2"/>
  <c r="BO489" i="2"/>
  <c r="BM489" i="2"/>
  <c r="Y489" i="2"/>
  <c r="P489" i="2"/>
  <c r="X487" i="2"/>
  <c r="X486" i="2"/>
  <c r="BP485" i="2"/>
  <c r="BO485" i="2"/>
  <c r="BN485" i="2"/>
  <c r="BM485" i="2"/>
  <c r="Z485" i="2"/>
  <c r="Y485" i="2"/>
  <c r="P485" i="2"/>
  <c r="BO484" i="2"/>
  <c r="BM484" i="2"/>
  <c r="Y484" i="2"/>
  <c r="BP483" i="2"/>
  <c r="BO483" i="2"/>
  <c r="BM483" i="2"/>
  <c r="Y483" i="2"/>
  <c r="BN483" i="2" s="1"/>
  <c r="P483" i="2"/>
  <c r="BO482" i="2"/>
  <c r="BM482" i="2"/>
  <c r="Y482" i="2"/>
  <c r="P482" i="2"/>
  <c r="BO481" i="2"/>
  <c r="BM481" i="2"/>
  <c r="Y481" i="2"/>
  <c r="BP481" i="2" s="1"/>
  <c r="P481" i="2"/>
  <c r="Y479" i="2"/>
  <c r="X479" i="2"/>
  <c r="X478" i="2"/>
  <c r="BO477" i="2"/>
  <c r="BM477" i="2"/>
  <c r="Y477" i="2"/>
  <c r="P477" i="2"/>
  <c r="X474" i="2"/>
  <c r="X473" i="2"/>
  <c r="BO472" i="2"/>
  <c r="BM472" i="2"/>
  <c r="Y472" i="2"/>
  <c r="P472" i="2"/>
  <c r="Y470" i="2"/>
  <c r="X470" i="2"/>
  <c r="X469" i="2"/>
  <c r="BO468" i="2"/>
  <c r="BM468" i="2"/>
  <c r="Y468" i="2"/>
  <c r="P468" i="2"/>
  <c r="BO467" i="2"/>
  <c r="BM467" i="2"/>
  <c r="Y467" i="2"/>
  <c r="P467" i="2"/>
  <c r="X465" i="2"/>
  <c r="X464" i="2"/>
  <c r="BP463" i="2"/>
  <c r="BO463" i="2"/>
  <c r="BN463" i="2"/>
  <c r="BM463" i="2"/>
  <c r="Z463" i="2"/>
  <c r="Y463" i="2"/>
  <c r="P463" i="2"/>
  <c r="BO462" i="2"/>
  <c r="BM462" i="2"/>
  <c r="Y462" i="2"/>
  <c r="P462" i="2"/>
  <c r="BP461" i="2"/>
  <c r="BO461" i="2"/>
  <c r="BN461" i="2"/>
  <c r="BM461" i="2"/>
  <c r="Z461" i="2"/>
  <c r="Y461" i="2"/>
  <c r="P461" i="2"/>
  <c r="BO460" i="2"/>
  <c r="BM460" i="2"/>
  <c r="Y460" i="2"/>
  <c r="P460" i="2"/>
  <c r="BO459" i="2"/>
  <c r="BM459" i="2"/>
  <c r="Y459" i="2"/>
  <c r="Z459" i="2" s="1"/>
  <c r="P459" i="2"/>
  <c r="BO458" i="2"/>
  <c r="BM458" i="2"/>
  <c r="Y458" i="2"/>
  <c r="P458" i="2"/>
  <c r="BO457" i="2"/>
  <c r="BM457" i="2"/>
  <c r="Y457" i="2"/>
  <c r="Z457" i="2" s="1"/>
  <c r="P457" i="2"/>
  <c r="BO456" i="2"/>
  <c r="BM456" i="2"/>
  <c r="Y456" i="2"/>
  <c r="BP456" i="2" s="1"/>
  <c r="BO455" i="2"/>
  <c r="BM455" i="2"/>
  <c r="Y455" i="2"/>
  <c r="P455" i="2"/>
  <c r="BP454" i="2"/>
  <c r="BO454" i="2"/>
  <c r="BN454" i="2"/>
  <c r="BM454" i="2"/>
  <c r="Z454" i="2"/>
  <c r="Y454" i="2"/>
  <c r="P454" i="2"/>
  <c r="BO453" i="2"/>
  <c r="BM453" i="2"/>
  <c r="Y453" i="2"/>
  <c r="P453" i="2"/>
  <c r="BO452" i="2"/>
  <c r="BM452" i="2"/>
  <c r="Y452" i="2"/>
  <c r="Z452" i="2" s="1"/>
  <c r="P452" i="2"/>
  <c r="BO451" i="2"/>
  <c r="BM451" i="2"/>
  <c r="Y451" i="2"/>
  <c r="P451" i="2"/>
  <c r="BO450" i="2"/>
  <c r="BM450" i="2"/>
  <c r="Y450" i="2"/>
  <c r="Z450" i="2" s="1"/>
  <c r="P450" i="2"/>
  <c r="BO449" i="2"/>
  <c r="BM449" i="2"/>
  <c r="Y449" i="2"/>
  <c r="BP449" i="2" s="1"/>
  <c r="P449" i="2"/>
  <c r="BO448" i="2"/>
  <c r="BM448" i="2"/>
  <c r="Y448" i="2"/>
  <c r="P448" i="2"/>
  <c r="BP447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P445" i="2"/>
  <c r="BP444" i="2"/>
  <c r="BO444" i="2"/>
  <c r="BN444" i="2"/>
  <c r="BM444" i="2"/>
  <c r="Z444" i="2"/>
  <c r="Y444" i="2"/>
  <c r="P444" i="2"/>
  <c r="X442" i="2"/>
  <c r="Y441" i="2"/>
  <c r="X441" i="2"/>
  <c r="BP440" i="2"/>
  <c r="BO440" i="2"/>
  <c r="BN440" i="2"/>
  <c r="BM440" i="2"/>
  <c r="Z440" i="2"/>
  <c r="Z441" i="2" s="1"/>
  <c r="Y440" i="2"/>
  <c r="P440" i="2"/>
  <c r="X436" i="2"/>
  <c r="Y435" i="2"/>
  <c r="X435" i="2"/>
  <c r="BP434" i="2"/>
  <c r="BO434" i="2"/>
  <c r="BN434" i="2"/>
  <c r="BM434" i="2"/>
  <c r="Z434" i="2"/>
  <c r="Z435" i="2" s="1"/>
  <c r="Y434" i="2"/>
  <c r="Y436" i="2" s="1"/>
  <c r="P434" i="2"/>
  <c r="X432" i="2"/>
  <c r="X431" i="2"/>
  <c r="BO430" i="2"/>
  <c r="BM430" i="2"/>
  <c r="Y430" i="2"/>
  <c r="P430" i="2"/>
  <c r="BO429" i="2"/>
  <c r="BM429" i="2"/>
  <c r="Z429" i="2"/>
  <c r="Y429" i="2"/>
  <c r="BP429" i="2" s="1"/>
  <c r="P429" i="2"/>
  <c r="BO428" i="2"/>
  <c r="BM428" i="2"/>
  <c r="Y428" i="2"/>
  <c r="P428" i="2"/>
  <c r="BO427" i="2"/>
  <c r="BM427" i="2"/>
  <c r="Y427" i="2"/>
  <c r="P427" i="2"/>
  <c r="BO426" i="2"/>
  <c r="BM426" i="2"/>
  <c r="Y426" i="2"/>
  <c r="BP426" i="2" s="1"/>
  <c r="P426" i="2"/>
  <c r="X424" i="2"/>
  <c r="X423" i="2"/>
  <c r="BO422" i="2"/>
  <c r="BM422" i="2"/>
  <c r="Y422" i="2"/>
  <c r="Z422" i="2" s="1"/>
  <c r="P422" i="2"/>
  <c r="BP421" i="2"/>
  <c r="BO421" i="2"/>
  <c r="BM421" i="2"/>
  <c r="Y421" i="2"/>
  <c r="BN421" i="2" s="1"/>
  <c r="P421" i="2"/>
  <c r="X419" i="2"/>
  <c r="X418" i="2"/>
  <c r="BO417" i="2"/>
  <c r="BM417" i="2"/>
  <c r="Y417" i="2"/>
  <c r="P417" i="2"/>
  <c r="BO416" i="2"/>
  <c r="BM416" i="2"/>
  <c r="Y416" i="2"/>
  <c r="Z416" i="2" s="1"/>
  <c r="P416" i="2"/>
  <c r="BO415" i="2"/>
  <c r="BM415" i="2"/>
  <c r="Y415" i="2"/>
  <c r="BP415" i="2" s="1"/>
  <c r="P415" i="2"/>
  <c r="BO414" i="2"/>
  <c r="BM414" i="2"/>
  <c r="Y414" i="2"/>
  <c r="P414" i="2"/>
  <c r="BO413" i="2"/>
  <c r="BM413" i="2"/>
  <c r="Y413" i="2"/>
  <c r="Z413" i="2" s="1"/>
  <c r="P413" i="2"/>
  <c r="BP412" i="2"/>
  <c r="BO412" i="2"/>
  <c r="BN412" i="2"/>
  <c r="BM412" i="2"/>
  <c r="Z412" i="2"/>
  <c r="Y412" i="2"/>
  <c r="BO411" i="2"/>
  <c r="BM411" i="2"/>
  <c r="Y411" i="2"/>
  <c r="P411" i="2"/>
  <c r="X408" i="2"/>
  <c r="X407" i="2"/>
  <c r="BO406" i="2"/>
  <c r="BM406" i="2"/>
  <c r="Y406" i="2"/>
  <c r="Z406" i="2" s="1"/>
  <c r="P406" i="2"/>
  <c r="BP405" i="2"/>
  <c r="BO405" i="2"/>
  <c r="BM405" i="2"/>
  <c r="Y405" i="2"/>
  <c r="BN405" i="2" s="1"/>
  <c r="P405" i="2"/>
  <c r="X403" i="2"/>
  <c r="X402" i="2"/>
  <c r="BO401" i="2"/>
  <c r="BM401" i="2"/>
  <c r="Y401" i="2"/>
  <c r="P401" i="2"/>
  <c r="BO400" i="2"/>
  <c r="BM400" i="2"/>
  <c r="Y400" i="2"/>
  <c r="Z400" i="2" s="1"/>
  <c r="P400" i="2"/>
  <c r="BO399" i="2"/>
  <c r="BM399" i="2"/>
  <c r="Y399" i="2"/>
  <c r="BP399" i="2" s="1"/>
  <c r="P399" i="2"/>
  <c r="X397" i="2"/>
  <c r="X396" i="2"/>
  <c r="BO395" i="2"/>
  <c r="BM395" i="2"/>
  <c r="Y395" i="2"/>
  <c r="BP395" i="2" s="1"/>
  <c r="P395" i="2"/>
  <c r="BO394" i="2"/>
  <c r="BN394" i="2"/>
  <c r="BM394" i="2"/>
  <c r="Z394" i="2"/>
  <c r="Y394" i="2"/>
  <c r="Y397" i="2" s="1"/>
  <c r="P394" i="2"/>
  <c r="X392" i="2"/>
  <c r="X391" i="2"/>
  <c r="BO390" i="2"/>
  <c r="BN390" i="2"/>
  <c r="BM390" i="2"/>
  <c r="Z390" i="2"/>
  <c r="Y390" i="2"/>
  <c r="BP390" i="2" s="1"/>
  <c r="P390" i="2"/>
  <c r="BO389" i="2"/>
  <c r="BM389" i="2"/>
  <c r="Y389" i="2"/>
  <c r="P389" i="2"/>
  <c r="BP388" i="2"/>
  <c r="BO388" i="2"/>
  <c r="BN388" i="2"/>
  <c r="BM388" i="2"/>
  <c r="Z388" i="2"/>
  <c r="Y388" i="2"/>
  <c r="P388" i="2"/>
  <c r="BO387" i="2"/>
  <c r="BM387" i="2"/>
  <c r="Y387" i="2"/>
  <c r="BP387" i="2" s="1"/>
  <c r="P387" i="2"/>
  <c r="BO386" i="2"/>
  <c r="BM386" i="2"/>
  <c r="Y386" i="2"/>
  <c r="BP386" i="2" s="1"/>
  <c r="P386" i="2"/>
  <c r="BO385" i="2"/>
  <c r="BM385" i="2"/>
  <c r="Z385" i="2"/>
  <c r="Y385" i="2"/>
  <c r="BP385" i="2" s="1"/>
  <c r="P385" i="2"/>
  <c r="BO384" i="2"/>
  <c r="BM384" i="2"/>
  <c r="Y384" i="2"/>
  <c r="BP384" i="2" s="1"/>
  <c r="P384" i="2"/>
  <c r="BO383" i="2"/>
  <c r="BM383" i="2"/>
  <c r="Y383" i="2"/>
  <c r="P383" i="2"/>
  <c r="BO382" i="2"/>
  <c r="BM382" i="2"/>
  <c r="Y382" i="2"/>
  <c r="Z382" i="2" s="1"/>
  <c r="P382" i="2"/>
  <c r="BP381" i="2"/>
  <c r="BO381" i="2"/>
  <c r="BM381" i="2"/>
  <c r="Y381" i="2"/>
  <c r="BN381" i="2" s="1"/>
  <c r="P381" i="2"/>
  <c r="BO380" i="2"/>
  <c r="BM380" i="2"/>
  <c r="Y380" i="2"/>
  <c r="Z380" i="2" s="1"/>
  <c r="P380" i="2"/>
  <c r="X376" i="2"/>
  <c r="X375" i="2"/>
  <c r="BO374" i="2"/>
  <c r="BM374" i="2"/>
  <c r="Y374" i="2"/>
  <c r="Z374" i="2" s="1"/>
  <c r="P374" i="2"/>
  <c r="BO373" i="2"/>
  <c r="BM373" i="2"/>
  <c r="Y373" i="2"/>
  <c r="BP373" i="2" s="1"/>
  <c r="P373" i="2"/>
  <c r="BO372" i="2"/>
  <c r="BN372" i="2"/>
  <c r="BM372" i="2"/>
  <c r="Z372" i="2"/>
  <c r="Y372" i="2"/>
  <c r="Y376" i="2" s="1"/>
  <c r="P372" i="2"/>
  <c r="X370" i="2"/>
  <c r="X369" i="2"/>
  <c r="BO368" i="2"/>
  <c r="BM368" i="2"/>
  <c r="Y368" i="2"/>
  <c r="P368" i="2"/>
  <c r="X365" i="2"/>
  <c r="X364" i="2"/>
  <c r="BO363" i="2"/>
  <c r="BN363" i="2"/>
  <c r="BM363" i="2"/>
  <c r="Z363" i="2"/>
  <c r="Y363" i="2"/>
  <c r="BP363" i="2" s="1"/>
  <c r="P363" i="2"/>
  <c r="BO362" i="2"/>
  <c r="BM362" i="2"/>
  <c r="Y362" i="2"/>
  <c r="P362" i="2"/>
  <c r="BP361" i="2"/>
  <c r="BO361" i="2"/>
  <c r="BN361" i="2"/>
  <c r="BM361" i="2"/>
  <c r="Z361" i="2"/>
  <c r="Y361" i="2"/>
  <c r="P361" i="2"/>
  <c r="X359" i="2"/>
  <c r="X358" i="2"/>
  <c r="BO357" i="2"/>
  <c r="BM357" i="2"/>
  <c r="Y357" i="2"/>
  <c r="P357" i="2"/>
  <c r="BO356" i="2"/>
  <c r="BM356" i="2"/>
  <c r="Y356" i="2"/>
  <c r="BP356" i="2" s="1"/>
  <c r="P356" i="2"/>
  <c r="BP355" i="2"/>
  <c r="BO355" i="2"/>
  <c r="BN355" i="2"/>
  <c r="BM355" i="2"/>
  <c r="Z355" i="2"/>
  <c r="Y355" i="2"/>
  <c r="BO354" i="2"/>
  <c r="BM354" i="2"/>
  <c r="Y354" i="2"/>
  <c r="Z354" i="2" s="1"/>
  <c r="X352" i="2"/>
  <c r="X351" i="2"/>
  <c r="BO350" i="2"/>
  <c r="BM350" i="2"/>
  <c r="Y350" i="2"/>
  <c r="BP350" i="2" s="1"/>
  <c r="P350" i="2"/>
  <c r="BO349" i="2"/>
  <c r="BM349" i="2"/>
  <c r="Y349" i="2"/>
  <c r="P349" i="2"/>
  <c r="BO348" i="2"/>
  <c r="BM348" i="2"/>
  <c r="Z348" i="2"/>
  <c r="Y348" i="2"/>
  <c r="P348" i="2"/>
  <c r="X346" i="2"/>
  <c r="X345" i="2"/>
  <c r="BO344" i="2"/>
  <c r="BM344" i="2"/>
  <c r="Y344" i="2"/>
  <c r="P344" i="2"/>
  <c r="BP343" i="2"/>
  <c r="BO343" i="2"/>
  <c r="BN343" i="2"/>
  <c r="BM343" i="2"/>
  <c r="Z343" i="2"/>
  <c r="Y343" i="2"/>
  <c r="P343" i="2"/>
  <c r="BO342" i="2"/>
  <c r="BM342" i="2"/>
  <c r="Y342" i="2"/>
  <c r="P342" i="2"/>
  <c r="BO341" i="2"/>
  <c r="BM341" i="2"/>
  <c r="Y341" i="2"/>
  <c r="Z341" i="2" s="1"/>
  <c r="P341" i="2"/>
  <c r="BO340" i="2"/>
  <c r="BM340" i="2"/>
  <c r="Y340" i="2"/>
  <c r="P340" i="2"/>
  <c r="BO339" i="2"/>
  <c r="BM339" i="2"/>
  <c r="Y339" i="2"/>
  <c r="Z339" i="2" s="1"/>
  <c r="P339" i="2"/>
  <c r="X337" i="2"/>
  <c r="X336" i="2"/>
  <c r="BO335" i="2"/>
  <c r="BM335" i="2"/>
  <c r="Y335" i="2"/>
  <c r="Z335" i="2" s="1"/>
  <c r="P335" i="2"/>
  <c r="BO334" i="2"/>
  <c r="BM334" i="2"/>
  <c r="Y334" i="2"/>
  <c r="BP334" i="2" s="1"/>
  <c r="P334" i="2"/>
  <c r="BO333" i="2"/>
  <c r="BM333" i="2"/>
  <c r="Y333" i="2"/>
  <c r="P333" i="2"/>
  <c r="BP332" i="2"/>
  <c r="BO332" i="2"/>
  <c r="BN332" i="2"/>
  <c r="BM332" i="2"/>
  <c r="Z332" i="2"/>
  <c r="Y332" i="2"/>
  <c r="P332" i="2"/>
  <c r="X330" i="2"/>
  <c r="X329" i="2"/>
  <c r="BO328" i="2"/>
  <c r="BM328" i="2"/>
  <c r="Y328" i="2"/>
  <c r="P328" i="2"/>
  <c r="BP327" i="2"/>
  <c r="BO327" i="2"/>
  <c r="BN327" i="2"/>
  <c r="BM327" i="2"/>
  <c r="Z327" i="2"/>
  <c r="Y327" i="2"/>
  <c r="P327" i="2"/>
  <c r="BO326" i="2"/>
  <c r="BM326" i="2"/>
  <c r="Y326" i="2"/>
  <c r="BP326" i="2" s="1"/>
  <c r="P326" i="2"/>
  <c r="BO325" i="2"/>
  <c r="BM325" i="2"/>
  <c r="Y325" i="2"/>
  <c r="P325" i="2"/>
  <c r="BO324" i="2"/>
  <c r="BM324" i="2"/>
  <c r="Z324" i="2"/>
  <c r="Y324" i="2"/>
  <c r="P324" i="2"/>
  <c r="BO323" i="2"/>
  <c r="BM323" i="2"/>
  <c r="Y323" i="2"/>
  <c r="BO322" i="2"/>
  <c r="BN322" i="2"/>
  <c r="BM322" i="2"/>
  <c r="Z322" i="2"/>
  <c r="Y322" i="2"/>
  <c r="P322" i="2"/>
  <c r="BO321" i="2"/>
  <c r="BM321" i="2"/>
  <c r="Y321" i="2"/>
  <c r="P321" i="2"/>
  <c r="Y318" i="2"/>
  <c r="X318" i="2"/>
  <c r="Y317" i="2"/>
  <c r="X317" i="2"/>
  <c r="BP316" i="2"/>
  <c r="BO316" i="2"/>
  <c r="BN316" i="2"/>
  <c r="BM316" i="2"/>
  <c r="Z316" i="2"/>
  <c r="Y316" i="2"/>
  <c r="P316" i="2"/>
  <c r="BO315" i="2"/>
  <c r="BM315" i="2"/>
  <c r="Y315" i="2"/>
  <c r="P315" i="2"/>
  <c r="X313" i="2"/>
  <c r="X312" i="2"/>
  <c r="BP311" i="2"/>
  <c r="BO311" i="2"/>
  <c r="BN311" i="2"/>
  <c r="BM311" i="2"/>
  <c r="Z311" i="2"/>
  <c r="Z312" i="2" s="1"/>
  <c r="Y311" i="2"/>
  <c r="Y313" i="2" s="1"/>
  <c r="P311" i="2"/>
  <c r="X308" i="2"/>
  <c r="X307" i="2"/>
  <c r="BO306" i="2"/>
  <c r="BM306" i="2"/>
  <c r="Y306" i="2"/>
  <c r="P306" i="2"/>
  <c r="X303" i="2"/>
  <c r="X302" i="2"/>
  <c r="BP301" i="2"/>
  <c r="BO301" i="2"/>
  <c r="BN301" i="2"/>
  <c r="BM301" i="2"/>
  <c r="Z301" i="2"/>
  <c r="Y301" i="2"/>
  <c r="P301" i="2"/>
  <c r="BO300" i="2"/>
  <c r="BM300" i="2"/>
  <c r="Y300" i="2"/>
  <c r="BP300" i="2" s="1"/>
  <c r="P300" i="2"/>
  <c r="BO299" i="2"/>
  <c r="BM299" i="2"/>
  <c r="Y299" i="2"/>
  <c r="P299" i="2"/>
  <c r="BO298" i="2"/>
  <c r="BM298" i="2"/>
  <c r="Y298" i="2"/>
  <c r="P298" i="2"/>
  <c r="BP297" i="2"/>
  <c r="BO297" i="2"/>
  <c r="BN297" i="2"/>
  <c r="BM297" i="2"/>
  <c r="Z297" i="2"/>
  <c r="Y297" i="2"/>
  <c r="P297" i="2"/>
  <c r="X294" i="2"/>
  <c r="X293" i="2"/>
  <c r="BO292" i="2"/>
  <c r="BM292" i="2"/>
  <c r="Y292" i="2"/>
  <c r="P292" i="2"/>
  <c r="BO291" i="2"/>
  <c r="BM291" i="2"/>
  <c r="Y291" i="2"/>
  <c r="BN291" i="2" s="1"/>
  <c r="P291" i="2"/>
  <c r="BO290" i="2"/>
  <c r="BM290" i="2"/>
  <c r="Y290" i="2"/>
  <c r="P290" i="2"/>
  <c r="X287" i="2"/>
  <c r="X286" i="2"/>
  <c r="BO285" i="2"/>
  <c r="BM285" i="2"/>
  <c r="Y285" i="2"/>
  <c r="P613" i="2" s="1"/>
  <c r="P285" i="2"/>
  <c r="X282" i="2"/>
  <c r="X281" i="2"/>
  <c r="BO280" i="2"/>
  <c r="BM280" i="2"/>
  <c r="Y280" i="2"/>
  <c r="Z280" i="2" s="1"/>
  <c r="P280" i="2"/>
  <c r="BO279" i="2"/>
  <c r="BM279" i="2"/>
  <c r="Y279" i="2"/>
  <c r="P279" i="2"/>
  <c r="BO278" i="2"/>
  <c r="BM278" i="2"/>
  <c r="Y278" i="2"/>
  <c r="BP278" i="2" s="1"/>
  <c r="P278" i="2"/>
  <c r="BO277" i="2"/>
  <c r="BM277" i="2"/>
  <c r="Y277" i="2"/>
  <c r="BO276" i="2"/>
  <c r="BM276" i="2"/>
  <c r="Y276" i="2"/>
  <c r="P276" i="2"/>
  <c r="BO275" i="2"/>
  <c r="BM275" i="2"/>
  <c r="Y275" i="2"/>
  <c r="P275" i="2"/>
  <c r="X272" i="2"/>
  <c r="X271" i="2"/>
  <c r="BO270" i="2"/>
  <c r="BN270" i="2"/>
  <c r="BM270" i="2"/>
  <c r="Z270" i="2"/>
  <c r="Z271" i="2" s="1"/>
  <c r="Y270" i="2"/>
  <c r="X268" i="2"/>
  <c r="X267" i="2"/>
  <c r="BO266" i="2"/>
  <c r="BM266" i="2"/>
  <c r="Y266" i="2"/>
  <c r="P266" i="2"/>
  <c r="BO265" i="2"/>
  <c r="BM265" i="2"/>
  <c r="Y265" i="2"/>
  <c r="BP265" i="2" s="1"/>
  <c r="P265" i="2"/>
  <c r="BP264" i="2"/>
  <c r="BO264" i="2"/>
  <c r="BN264" i="2"/>
  <c r="BM264" i="2"/>
  <c r="Z264" i="2"/>
  <c r="Y264" i="2"/>
  <c r="P264" i="2"/>
  <c r="BO263" i="2"/>
  <c r="BM263" i="2"/>
  <c r="Y263" i="2"/>
  <c r="BP263" i="2" s="1"/>
  <c r="P263" i="2"/>
  <c r="BO262" i="2"/>
  <c r="BM262" i="2"/>
  <c r="Y262" i="2"/>
  <c r="P262" i="2"/>
  <c r="BP261" i="2"/>
  <c r="BO261" i="2"/>
  <c r="BN261" i="2"/>
  <c r="BM261" i="2"/>
  <c r="Z261" i="2"/>
  <c r="Y261" i="2"/>
  <c r="P261" i="2"/>
  <c r="BO260" i="2"/>
  <c r="BM260" i="2"/>
  <c r="Y260" i="2"/>
  <c r="P260" i="2"/>
  <c r="BO259" i="2"/>
  <c r="BM259" i="2"/>
  <c r="Y259" i="2"/>
  <c r="BP259" i="2" s="1"/>
  <c r="P259" i="2"/>
  <c r="X256" i="2"/>
  <c r="X255" i="2"/>
  <c r="BP254" i="2"/>
  <c r="BO254" i="2"/>
  <c r="BN254" i="2"/>
  <c r="BM254" i="2"/>
  <c r="Z254" i="2"/>
  <c r="Y254" i="2"/>
  <c r="P254" i="2"/>
  <c r="BO253" i="2"/>
  <c r="BM253" i="2"/>
  <c r="Y253" i="2"/>
  <c r="P253" i="2"/>
  <c r="BO252" i="2"/>
  <c r="BM252" i="2"/>
  <c r="Y252" i="2"/>
  <c r="Z252" i="2" s="1"/>
  <c r="P252" i="2"/>
  <c r="BO251" i="2"/>
  <c r="BM251" i="2"/>
  <c r="Y251" i="2"/>
  <c r="P251" i="2"/>
  <c r="BO250" i="2"/>
  <c r="BM250" i="2"/>
  <c r="Z250" i="2"/>
  <c r="Y250" i="2"/>
  <c r="BN250" i="2" s="1"/>
  <c r="P250" i="2"/>
  <c r="BO249" i="2"/>
  <c r="BM249" i="2"/>
  <c r="Y249" i="2"/>
  <c r="P249" i="2"/>
  <c r="BO248" i="2"/>
  <c r="BN248" i="2"/>
  <c r="BM248" i="2"/>
  <c r="Z248" i="2"/>
  <c r="Y248" i="2"/>
  <c r="BP248" i="2" s="1"/>
  <c r="P248" i="2"/>
  <c r="BO247" i="2"/>
  <c r="BM247" i="2"/>
  <c r="Y247" i="2"/>
  <c r="BP247" i="2" s="1"/>
  <c r="P247" i="2"/>
  <c r="X244" i="2"/>
  <c r="X243" i="2"/>
  <c r="BP242" i="2"/>
  <c r="BO242" i="2"/>
  <c r="BN242" i="2"/>
  <c r="BM242" i="2"/>
  <c r="Z242" i="2"/>
  <c r="Y242" i="2"/>
  <c r="P242" i="2"/>
  <c r="BO241" i="2"/>
  <c r="BM241" i="2"/>
  <c r="Y241" i="2"/>
  <c r="BP241" i="2" s="1"/>
  <c r="P241" i="2"/>
  <c r="BO240" i="2"/>
  <c r="BM240" i="2"/>
  <c r="Y240" i="2"/>
  <c r="Y244" i="2" s="1"/>
  <c r="P240" i="2"/>
  <c r="BP239" i="2"/>
  <c r="BO239" i="2"/>
  <c r="BN239" i="2"/>
  <c r="BM239" i="2"/>
  <c r="Z239" i="2"/>
  <c r="Y239" i="2"/>
  <c r="P239" i="2"/>
  <c r="X237" i="2"/>
  <c r="X236" i="2"/>
  <c r="BO235" i="2"/>
  <c r="BM235" i="2"/>
  <c r="Y235" i="2"/>
  <c r="BP235" i="2" s="1"/>
  <c r="P235" i="2"/>
  <c r="BO234" i="2"/>
  <c r="BM234" i="2"/>
  <c r="Y234" i="2"/>
  <c r="BP234" i="2" s="1"/>
  <c r="P234" i="2"/>
  <c r="BP233" i="2"/>
  <c r="BO233" i="2"/>
  <c r="BN233" i="2"/>
  <c r="BM233" i="2"/>
  <c r="Z233" i="2"/>
  <c r="Y233" i="2"/>
  <c r="P233" i="2"/>
  <c r="BO232" i="2"/>
  <c r="BM232" i="2"/>
  <c r="Y232" i="2"/>
  <c r="Z232" i="2" s="1"/>
  <c r="P232" i="2"/>
  <c r="BO231" i="2"/>
  <c r="BM231" i="2"/>
  <c r="Y231" i="2"/>
  <c r="Z231" i="2" s="1"/>
  <c r="P231" i="2"/>
  <c r="BO230" i="2"/>
  <c r="BM230" i="2"/>
  <c r="Y230" i="2"/>
  <c r="BP230" i="2" s="1"/>
  <c r="P230" i="2"/>
  <c r="BO229" i="2"/>
  <c r="BM229" i="2"/>
  <c r="Z229" i="2"/>
  <c r="Y229" i="2"/>
  <c r="BN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P226" i="2"/>
  <c r="BO226" i="2"/>
  <c r="BN226" i="2"/>
  <c r="BM226" i="2"/>
  <c r="Z226" i="2"/>
  <c r="Y226" i="2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P220" i="2"/>
  <c r="BP219" i="2"/>
  <c r="BO219" i="2"/>
  <c r="BN219" i="2"/>
  <c r="BM219" i="2"/>
  <c r="Z219" i="2"/>
  <c r="Y219" i="2"/>
  <c r="P219" i="2"/>
  <c r="BO218" i="2"/>
  <c r="BM218" i="2"/>
  <c r="Y218" i="2"/>
  <c r="BP218" i="2" s="1"/>
  <c r="P218" i="2"/>
  <c r="BP217" i="2"/>
  <c r="BO217" i="2"/>
  <c r="BN217" i="2"/>
  <c r="BM217" i="2"/>
  <c r="Z217" i="2"/>
  <c r="Y217" i="2"/>
  <c r="P217" i="2"/>
  <c r="BO216" i="2"/>
  <c r="BN216" i="2"/>
  <c r="BM216" i="2"/>
  <c r="Z216" i="2"/>
  <c r="Y216" i="2"/>
  <c r="BP216" i="2" s="1"/>
  <c r="P216" i="2"/>
  <c r="BO215" i="2"/>
  <c r="BM215" i="2"/>
  <c r="Y215" i="2"/>
  <c r="Z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N210" i="2" s="1"/>
  <c r="P210" i="2"/>
  <c r="BO209" i="2"/>
  <c r="BM209" i="2"/>
  <c r="Y209" i="2"/>
  <c r="BN209" i="2" s="1"/>
  <c r="P209" i="2"/>
  <c r="X207" i="2"/>
  <c r="X206" i="2"/>
  <c r="BO205" i="2"/>
  <c r="BM205" i="2"/>
  <c r="Y205" i="2"/>
  <c r="BN205" i="2" s="1"/>
  <c r="P205" i="2"/>
  <c r="BO204" i="2"/>
  <c r="BM204" i="2"/>
  <c r="Y204" i="2"/>
  <c r="P204" i="2"/>
  <c r="X201" i="2"/>
  <c r="X200" i="2"/>
  <c r="BO199" i="2"/>
  <c r="BM199" i="2"/>
  <c r="Y199" i="2"/>
  <c r="Z199" i="2" s="1"/>
  <c r="P199" i="2"/>
  <c r="BO198" i="2"/>
  <c r="BM198" i="2"/>
  <c r="Z198" i="2"/>
  <c r="Y198" i="2"/>
  <c r="BP198" i="2" s="1"/>
  <c r="P198" i="2"/>
  <c r="BO197" i="2"/>
  <c r="BM197" i="2"/>
  <c r="Y197" i="2"/>
  <c r="BP197" i="2" s="1"/>
  <c r="P197" i="2"/>
  <c r="BP196" i="2"/>
  <c r="BO196" i="2"/>
  <c r="BN196" i="2"/>
  <c r="BM196" i="2"/>
  <c r="Z196" i="2"/>
  <c r="Y196" i="2"/>
  <c r="P196" i="2"/>
  <c r="BO195" i="2"/>
  <c r="BM195" i="2"/>
  <c r="Y195" i="2"/>
  <c r="Z195" i="2" s="1"/>
  <c r="P195" i="2"/>
  <c r="BP194" i="2"/>
  <c r="BO194" i="2"/>
  <c r="BN194" i="2"/>
  <c r="BM194" i="2"/>
  <c r="Z194" i="2"/>
  <c r="Y194" i="2"/>
  <c r="P194" i="2"/>
  <c r="BO193" i="2"/>
  <c r="BM193" i="2"/>
  <c r="Y193" i="2"/>
  <c r="BP193" i="2" s="1"/>
  <c r="P193" i="2"/>
  <c r="BO192" i="2"/>
  <c r="BM192" i="2"/>
  <c r="Y192" i="2"/>
  <c r="BP192" i="2" s="1"/>
  <c r="P192" i="2"/>
  <c r="X190" i="2"/>
  <c r="X189" i="2"/>
  <c r="BO188" i="2"/>
  <c r="BM188" i="2"/>
  <c r="Y188" i="2"/>
  <c r="Y190" i="2" s="1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P180" i="2" s="1"/>
  <c r="P180" i="2"/>
  <c r="X178" i="2"/>
  <c r="X177" i="2"/>
  <c r="BP176" i="2"/>
  <c r="BO176" i="2"/>
  <c r="BN176" i="2"/>
  <c r="BM176" i="2"/>
  <c r="Z176" i="2"/>
  <c r="Y176" i="2"/>
  <c r="P176" i="2"/>
  <c r="BO175" i="2"/>
  <c r="BM175" i="2"/>
  <c r="Y175" i="2"/>
  <c r="BP175" i="2" s="1"/>
  <c r="P175" i="2"/>
  <c r="BO174" i="2"/>
  <c r="BM174" i="2"/>
  <c r="Y174" i="2"/>
  <c r="Y178" i="2" s="1"/>
  <c r="P174" i="2"/>
  <c r="BP173" i="2"/>
  <c r="BO173" i="2"/>
  <c r="BN173" i="2"/>
  <c r="BM173" i="2"/>
  <c r="Z173" i="2"/>
  <c r="Y173" i="2"/>
  <c r="P173" i="2"/>
  <c r="BO172" i="2"/>
  <c r="BN172" i="2"/>
  <c r="BM172" i="2"/>
  <c r="Z172" i="2"/>
  <c r="Y172" i="2"/>
  <c r="BP172" i="2" s="1"/>
  <c r="P172" i="2"/>
  <c r="X170" i="2"/>
  <c r="X169" i="2"/>
  <c r="BO168" i="2"/>
  <c r="BM168" i="2"/>
  <c r="Y168" i="2"/>
  <c r="BP168" i="2" s="1"/>
  <c r="P168" i="2"/>
  <c r="BP167" i="2"/>
  <c r="BO167" i="2"/>
  <c r="BN167" i="2"/>
  <c r="BM167" i="2"/>
  <c r="Z167" i="2"/>
  <c r="Y167" i="2"/>
  <c r="P167" i="2"/>
  <c r="BO166" i="2"/>
  <c r="BM166" i="2"/>
  <c r="Y166" i="2"/>
  <c r="Y170" i="2" s="1"/>
  <c r="P166" i="2"/>
  <c r="X163" i="2"/>
  <c r="X162" i="2"/>
  <c r="BP161" i="2"/>
  <c r="BO161" i="2"/>
  <c r="BN161" i="2"/>
  <c r="BM161" i="2"/>
  <c r="Z161" i="2"/>
  <c r="Y161" i="2"/>
  <c r="P161" i="2"/>
  <c r="BO160" i="2"/>
  <c r="BM160" i="2"/>
  <c r="Y160" i="2"/>
  <c r="P160" i="2"/>
  <c r="X158" i="2"/>
  <c r="X157" i="2"/>
  <c r="BO156" i="2"/>
  <c r="BM156" i="2"/>
  <c r="Y156" i="2"/>
  <c r="Z156" i="2" s="1"/>
  <c r="P156" i="2"/>
  <c r="BP155" i="2"/>
  <c r="BO155" i="2"/>
  <c r="BN155" i="2"/>
  <c r="BM155" i="2"/>
  <c r="Z155" i="2"/>
  <c r="Z157" i="2" s="1"/>
  <c r="Y155" i="2"/>
  <c r="P155" i="2"/>
  <c r="X153" i="2"/>
  <c r="X152" i="2"/>
  <c r="BO151" i="2"/>
  <c r="BM151" i="2"/>
  <c r="Y151" i="2"/>
  <c r="BP151" i="2" s="1"/>
  <c r="P151" i="2"/>
  <c r="BO150" i="2"/>
  <c r="BM150" i="2"/>
  <c r="Y150" i="2"/>
  <c r="P150" i="2"/>
  <c r="X147" i="2"/>
  <c r="X146" i="2"/>
  <c r="BO145" i="2"/>
  <c r="BM145" i="2"/>
  <c r="Y145" i="2"/>
  <c r="BN145" i="2" s="1"/>
  <c r="P145" i="2"/>
  <c r="BO144" i="2"/>
  <c r="BM144" i="2"/>
  <c r="Z144" i="2"/>
  <c r="Y144" i="2"/>
  <c r="BP144" i="2" s="1"/>
  <c r="P144" i="2"/>
  <c r="X142" i="2"/>
  <c r="X141" i="2"/>
  <c r="BO140" i="2"/>
  <c r="BM140" i="2"/>
  <c r="Y140" i="2"/>
  <c r="BP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BO137" i="2"/>
  <c r="BM137" i="2"/>
  <c r="Z137" i="2"/>
  <c r="Y137" i="2"/>
  <c r="BP137" i="2" s="1"/>
  <c r="P137" i="2"/>
  <c r="BO136" i="2"/>
  <c r="BM136" i="2"/>
  <c r="Y136" i="2"/>
  <c r="BP136" i="2" s="1"/>
  <c r="BO135" i="2"/>
  <c r="BM135" i="2"/>
  <c r="Y135" i="2"/>
  <c r="BP135" i="2" s="1"/>
  <c r="P135" i="2"/>
  <c r="BO134" i="2"/>
  <c r="BM134" i="2"/>
  <c r="Z134" i="2"/>
  <c r="Y134" i="2"/>
  <c r="P134" i="2"/>
  <c r="X132" i="2"/>
  <c r="X131" i="2"/>
  <c r="BO130" i="2"/>
  <c r="BM130" i="2"/>
  <c r="Z130" i="2"/>
  <c r="Y130" i="2"/>
  <c r="BN130" i="2" s="1"/>
  <c r="BO129" i="2"/>
  <c r="BM129" i="2"/>
  <c r="Z129" i="2"/>
  <c r="Y129" i="2"/>
  <c r="BP129" i="2" s="1"/>
  <c r="P129" i="2"/>
  <c r="BO128" i="2"/>
  <c r="BM128" i="2"/>
  <c r="Y128" i="2"/>
  <c r="BP128" i="2" s="1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P122" i="2"/>
  <c r="BO122" i="2"/>
  <c r="BN122" i="2"/>
  <c r="BM122" i="2"/>
  <c r="Z122" i="2"/>
  <c r="Y122" i="2"/>
  <c r="P122" i="2"/>
  <c r="BO121" i="2"/>
  <c r="BN121" i="2"/>
  <c r="BM121" i="2"/>
  <c r="Z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X116" i="2"/>
  <c r="X115" i="2"/>
  <c r="BO114" i="2"/>
  <c r="BM114" i="2"/>
  <c r="Y114" i="2"/>
  <c r="Z114" i="2" s="1"/>
  <c r="P114" i="2"/>
  <c r="BO113" i="2"/>
  <c r="BM113" i="2"/>
  <c r="Y113" i="2"/>
  <c r="BP113" i="2" s="1"/>
  <c r="P113" i="2"/>
  <c r="BP112" i="2"/>
  <c r="BO112" i="2"/>
  <c r="BN112" i="2"/>
  <c r="BM112" i="2"/>
  <c r="Z112" i="2"/>
  <c r="Y112" i="2"/>
  <c r="P112" i="2"/>
  <c r="BO111" i="2"/>
  <c r="BM111" i="2"/>
  <c r="Y111" i="2"/>
  <c r="P111" i="2"/>
  <c r="BO110" i="2"/>
  <c r="BM110" i="2"/>
  <c r="Y110" i="2"/>
  <c r="Z110" i="2" s="1"/>
  <c r="P110" i="2"/>
  <c r="X108" i="2"/>
  <c r="X107" i="2"/>
  <c r="BO106" i="2"/>
  <c r="BM106" i="2"/>
  <c r="Y106" i="2"/>
  <c r="Z106" i="2" s="1"/>
  <c r="P106" i="2"/>
  <c r="BO105" i="2"/>
  <c r="BM105" i="2"/>
  <c r="Y105" i="2"/>
  <c r="BP105" i="2" s="1"/>
  <c r="P105" i="2"/>
  <c r="BO104" i="2"/>
  <c r="BM104" i="2"/>
  <c r="Y104" i="2"/>
  <c r="BP104" i="2" s="1"/>
  <c r="P104" i="2"/>
  <c r="X101" i="2"/>
  <c r="X100" i="2"/>
  <c r="BO99" i="2"/>
  <c r="BM99" i="2"/>
  <c r="Y99" i="2"/>
  <c r="BN99" i="2" s="1"/>
  <c r="P99" i="2"/>
  <c r="BO98" i="2"/>
  <c r="BM98" i="2"/>
  <c r="Z98" i="2"/>
  <c r="Y98" i="2"/>
  <c r="BP98" i="2" s="1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P92" i="2"/>
  <c r="BO92" i="2"/>
  <c r="BN92" i="2"/>
  <c r="BM92" i="2"/>
  <c r="Z92" i="2"/>
  <c r="Y92" i="2"/>
  <c r="P92" i="2"/>
  <c r="BO91" i="2"/>
  <c r="BN91" i="2"/>
  <c r="BM91" i="2"/>
  <c r="Z91" i="2"/>
  <c r="Y91" i="2"/>
  <c r="BP91" i="2" s="1"/>
  <c r="BO90" i="2"/>
  <c r="BM90" i="2"/>
  <c r="Y90" i="2"/>
  <c r="Z90" i="2" s="1"/>
  <c r="BO89" i="2"/>
  <c r="BN89" i="2"/>
  <c r="BM89" i="2"/>
  <c r="Z89" i="2"/>
  <c r="Y89" i="2"/>
  <c r="BP89" i="2" s="1"/>
  <c r="X87" i="2"/>
  <c r="X86" i="2"/>
  <c r="BO85" i="2"/>
  <c r="BM85" i="2"/>
  <c r="Y85" i="2"/>
  <c r="BP85" i="2" s="1"/>
  <c r="P85" i="2"/>
  <c r="BO84" i="2"/>
  <c r="BM84" i="2"/>
  <c r="Y84" i="2"/>
  <c r="Z84" i="2" s="1"/>
  <c r="P84" i="2"/>
  <c r="BO83" i="2"/>
  <c r="BM83" i="2"/>
  <c r="Y83" i="2"/>
  <c r="BP83" i="2" s="1"/>
  <c r="P83" i="2"/>
  <c r="BP82" i="2"/>
  <c r="BO82" i="2"/>
  <c r="BM82" i="2"/>
  <c r="Y82" i="2"/>
  <c r="BN82" i="2" s="1"/>
  <c r="P82" i="2"/>
  <c r="BO81" i="2"/>
  <c r="BM81" i="2"/>
  <c r="Y81" i="2"/>
  <c r="BP81" i="2" s="1"/>
  <c r="P81" i="2"/>
  <c r="BO80" i="2"/>
  <c r="BM80" i="2"/>
  <c r="Z80" i="2"/>
  <c r="Y80" i="2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BO74" i="2"/>
  <c r="BM74" i="2"/>
  <c r="Y74" i="2"/>
  <c r="P74" i="2"/>
  <c r="BO73" i="2"/>
  <c r="BM73" i="2"/>
  <c r="Y73" i="2"/>
  <c r="Z73" i="2" s="1"/>
  <c r="P73" i="2"/>
  <c r="X71" i="2"/>
  <c r="X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BO66" i="2"/>
  <c r="BM66" i="2"/>
  <c r="Y66" i="2"/>
  <c r="BP66" i="2" s="1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Y71" i="2" s="1"/>
  <c r="P63" i="2"/>
  <c r="Y60" i="2"/>
  <c r="X60" i="2"/>
  <c r="X59" i="2"/>
  <c r="BO58" i="2"/>
  <c r="BM58" i="2"/>
  <c r="Y58" i="2"/>
  <c r="P58" i="2"/>
  <c r="BO57" i="2"/>
  <c r="BM57" i="2"/>
  <c r="Y57" i="2"/>
  <c r="Z57" i="2" s="1"/>
  <c r="P57" i="2"/>
  <c r="X55" i="2"/>
  <c r="X54" i="2"/>
  <c r="BO53" i="2"/>
  <c r="BM53" i="2"/>
  <c r="Y53" i="2"/>
  <c r="Z53" i="2" s="1"/>
  <c r="P53" i="2"/>
  <c r="BO52" i="2"/>
  <c r="BM52" i="2"/>
  <c r="Y52" i="2"/>
  <c r="BP52" i="2" s="1"/>
  <c r="P52" i="2"/>
  <c r="BO51" i="2"/>
  <c r="BM51" i="2"/>
  <c r="Y51" i="2"/>
  <c r="BN51" i="2" s="1"/>
  <c r="P51" i="2"/>
  <c r="BO50" i="2"/>
  <c r="BM50" i="2"/>
  <c r="Z50" i="2"/>
  <c r="Y50" i="2"/>
  <c r="BP50" i="2" s="1"/>
  <c r="P50" i="2"/>
  <c r="BO49" i="2"/>
  <c r="BM49" i="2"/>
  <c r="Y49" i="2"/>
  <c r="BP49" i="2" s="1"/>
  <c r="P49" i="2"/>
  <c r="BO48" i="2"/>
  <c r="BM48" i="2"/>
  <c r="Y48" i="2"/>
  <c r="BP48" i="2" s="1"/>
  <c r="P48" i="2"/>
  <c r="X44" i="2"/>
  <c r="Y43" i="2"/>
  <c r="X43" i="2"/>
  <c r="BP42" i="2"/>
  <c r="BO42" i="2"/>
  <c r="BN42" i="2"/>
  <c r="BM42" i="2"/>
  <c r="Z42" i="2"/>
  <c r="Z43" i="2" s="1"/>
  <c r="Y42" i="2"/>
  <c r="Y44" i="2" s="1"/>
  <c r="P42" i="2"/>
  <c r="X40" i="2"/>
  <c r="X39" i="2"/>
  <c r="BO38" i="2"/>
  <c r="BM38" i="2"/>
  <c r="Y38" i="2"/>
  <c r="Y40" i="2" s="1"/>
  <c r="P38" i="2"/>
  <c r="X36" i="2"/>
  <c r="X35" i="2"/>
  <c r="BP34" i="2"/>
  <c r="BO34" i="2"/>
  <c r="BN34" i="2"/>
  <c r="BM34" i="2"/>
  <c r="Z34" i="2"/>
  <c r="Y34" i="2"/>
  <c r="P34" i="2"/>
  <c r="BO33" i="2"/>
  <c r="BM33" i="2"/>
  <c r="Y33" i="2"/>
  <c r="BN33" i="2" s="1"/>
  <c r="P33" i="2"/>
  <c r="BP32" i="2"/>
  <c r="BO32" i="2"/>
  <c r="BN32" i="2"/>
  <c r="BM32" i="2"/>
  <c r="Z32" i="2"/>
  <c r="Y32" i="2"/>
  <c r="BO31" i="2"/>
  <c r="BM31" i="2"/>
  <c r="Y31" i="2"/>
  <c r="BN31" i="2" s="1"/>
  <c r="BO30" i="2"/>
  <c r="BM30" i="2"/>
  <c r="Y30" i="2"/>
  <c r="BP30" i="2" s="1"/>
  <c r="P30" i="2"/>
  <c r="BO29" i="2"/>
  <c r="BM29" i="2"/>
  <c r="Y29" i="2"/>
  <c r="BP29" i="2" s="1"/>
  <c r="P29" i="2"/>
  <c r="BP28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BN22" i="2" s="1"/>
  <c r="P22" i="2"/>
  <c r="H10" i="2"/>
  <c r="A9" i="2"/>
  <c r="F9" i="2" s="1"/>
  <c r="D7" i="2"/>
  <c r="Q6" i="2"/>
  <c r="P2" i="2"/>
  <c r="H9" i="2" l="1"/>
  <c r="A10" i="2"/>
  <c r="Y23" i="2"/>
  <c r="Y24" i="2"/>
  <c r="Z27" i="2"/>
  <c r="BN27" i="2"/>
  <c r="Z30" i="2"/>
  <c r="BN30" i="2"/>
  <c r="Z33" i="2"/>
  <c r="Z38" i="2"/>
  <c r="Z39" i="2" s="1"/>
  <c r="BN38" i="2"/>
  <c r="BP38" i="2"/>
  <c r="Y39" i="2"/>
  <c r="Z48" i="2"/>
  <c r="BN48" i="2"/>
  <c r="BP51" i="2"/>
  <c r="BN53" i="2"/>
  <c r="BP53" i="2"/>
  <c r="BN57" i="2"/>
  <c r="BP57" i="2"/>
  <c r="Y59" i="2"/>
  <c r="Z64" i="2"/>
  <c r="BN64" i="2"/>
  <c r="BP67" i="2"/>
  <c r="BN69" i="2"/>
  <c r="BP69" i="2"/>
  <c r="BN73" i="2"/>
  <c r="BP73" i="2"/>
  <c r="Y77" i="2"/>
  <c r="Z75" i="2"/>
  <c r="BN75" i="2"/>
  <c r="Y86" i="2"/>
  <c r="Z81" i="2"/>
  <c r="Z93" i="2"/>
  <c r="Y94" i="2"/>
  <c r="Z97" i="2"/>
  <c r="BP99" i="2"/>
  <c r="Y100" i="2"/>
  <c r="BN106" i="2"/>
  <c r="BP106" i="2"/>
  <c r="BN110" i="2"/>
  <c r="BP110" i="2"/>
  <c r="Y116" i="2"/>
  <c r="Z120" i="2"/>
  <c r="BN120" i="2"/>
  <c r="Z123" i="2"/>
  <c r="Z128" i="2"/>
  <c r="BN128" i="2"/>
  <c r="BP130" i="2"/>
  <c r="Y141" i="2"/>
  <c r="BP134" i="2"/>
  <c r="Z136" i="2"/>
  <c r="BN136" i="2"/>
  <c r="Z138" i="2"/>
  <c r="BN138" i="2"/>
  <c r="BP145" i="2"/>
  <c r="Y146" i="2"/>
  <c r="Z151" i="2"/>
  <c r="Z166" i="2"/>
  <c r="BN166" i="2"/>
  <c r="BP166" i="2"/>
  <c r="Z168" i="2"/>
  <c r="Z174" i="2"/>
  <c r="Z180" i="2"/>
  <c r="BN180" i="2"/>
  <c r="BN182" i="2"/>
  <c r="BP182" i="2"/>
  <c r="Z188" i="2"/>
  <c r="Z189" i="2" s="1"/>
  <c r="BN188" i="2"/>
  <c r="BP188" i="2"/>
  <c r="Y189" i="2"/>
  <c r="Z192" i="2"/>
  <c r="BN192" i="2"/>
  <c r="Z197" i="2"/>
  <c r="BN197" i="2"/>
  <c r="Z205" i="2"/>
  <c r="Z209" i="2"/>
  <c r="Z210" i="2"/>
  <c r="Y212" i="2"/>
  <c r="BN215" i="2"/>
  <c r="BP215" i="2"/>
  <c r="Z218" i="2"/>
  <c r="Z221" i="2"/>
  <c r="BN221" i="2"/>
  <c r="BN225" i="2"/>
  <c r="Z227" i="2"/>
  <c r="BN227" i="2"/>
  <c r="BP229" i="2"/>
  <c r="BN231" i="2"/>
  <c r="BP231" i="2"/>
  <c r="Z235" i="2"/>
  <c r="BN235" i="2"/>
  <c r="Z241" i="2"/>
  <c r="BN241" i="2"/>
  <c r="Z247" i="2"/>
  <c r="BN247" i="2"/>
  <c r="Y255" i="2"/>
  <c r="BP250" i="2"/>
  <c r="BN252" i="2"/>
  <c r="BP252" i="2"/>
  <c r="Z259" i="2"/>
  <c r="BN259" i="2"/>
  <c r="Y267" i="2"/>
  <c r="Z263" i="2"/>
  <c r="BN263" i="2"/>
  <c r="Z265" i="2"/>
  <c r="BN265" i="2"/>
  <c r="Y271" i="2"/>
  <c r="BP270" i="2"/>
  <c r="Y272" i="2"/>
  <c r="BP275" i="2"/>
  <c r="BN275" i="2"/>
  <c r="Z275" i="2"/>
  <c r="BP299" i="2"/>
  <c r="BN299" i="2"/>
  <c r="Z299" i="2"/>
  <c r="BP315" i="2"/>
  <c r="BN315" i="2"/>
  <c r="Z315" i="2"/>
  <c r="Z317" i="2" s="1"/>
  <c r="BP323" i="2"/>
  <c r="BN323" i="2"/>
  <c r="Z323" i="2"/>
  <c r="BP328" i="2"/>
  <c r="BN328" i="2"/>
  <c r="Z328" i="2"/>
  <c r="BP344" i="2"/>
  <c r="Z344" i="2"/>
  <c r="BP357" i="2"/>
  <c r="BN357" i="2"/>
  <c r="Z357" i="2"/>
  <c r="J9" i="2"/>
  <c r="F10" i="2"/>
  <c r="BN84" i="2"/>
  <c r="BP84" i="2"/>
  <c r="Z94" i="2"/>
  <c r="BN90" i="2"/>
  <c r="BP90" i="2"/>
  <c r="Z169" i="2"/>
  <c r="BP205" i="2"/>
  <c r="BP209" i="2"/>
  <c r="Y211" i="2"/>
  <c r="BN228" i="2"/>
  <c r="BP292" i="2"/>
  <c r="BN292" i="2"/>
  <c r="Z292" i="2"/>
  <c r="S613" i="2"/>
  <c r="BP306" i="2"/>
  <c r="BN306" i="2"/>
  <c r="Z306" i="2"/>
  <c r="Z307" i="2" s="1"/>
  <c r="BP321" i="2"/>
  <c r="BN321" i="2"/>
  <c r="Z321" i="2"/>
  <c r="BP325" i="2"/>
  <c r="BN325" i="2"/>
  <c r="Z325" i="2"/>
  <c r="Y337" i="2"/>
  <c r="BN333" i="2"/>
  <c r="Z333" i="2"/>
  <c r="BN340" i="2"/>
  <c r="BP340" i="2"/>
  <c r="BP349" i="2"/>
  <c r="BN349" i="2"/>
  <c r="Z349" i="2"/>
  <c r="Z364" i="2"/>
  <c r="BP362" i="2"/>
  <c r="BN362" i="2"/>
  <c r="Z362" i="2"/>
  <c r="Y370" i="2"/>
  <c r="BN368" i="2"/>
  <c r="Z368" i="2"/>
  <c r="Z369" i="2" s="1"/>
  <c r="Y369" i="2"/>
  <c r="BN280" i="2"/>
  <c r="BP280" i="2"/>
  <c r="BN285" i="2"/>
  <c r="BP285" i="2"/>
  <c r="Y286" i="2"/>
  <c r="Y287" i="2"/>
  <c r="Q613" i="2"/>
  <c r="BN290" i="2"/>
  <c r="BP290" i="2"/>
  <c r="R613" i="2"/>
  <c r="Y329" i="2"/>
  <c r="Y330" i="2"/>
  <c r="BN341" i="2"/>
  <c r="BP341" i="2"/>
  <c r="Y352" i="2"/>
  <c r="Y365" i="2"/>
  <c r="Y364" i="2"/>
  <c r="Z384" i="2"/>
  <c r="BN384" i="2"/>
  <c r="Z386" i="2"/>
  <c r="BN386" i="2"/>
  <c r="BN406" i="2"/>
  <c r="BP406" i="2"/>
  <c r="Y407" i="2"/>
  <c r="Y408" i="2"/>
  <c r="X613" i="2"/>
  <c r="BN411" i="2"/>
  <c r="BP411" i="2"/>
  <c r="BN413" i="2"/>
  <c r="BP413" i="2"/>
  <c r="BP414" i="2"/>
  <c r="BN414" i="2"/>
  <c r="Z414" i="2"/>
  <c r="BN417" i="2"/>
  <c r="BP417" i="2"/>
  <c r="BP430" i="2"/>
  <c r="BN430" i="2"/>
  <c r="Z430" i="2"/>
  <c r="BP448" i="2"/>
  <c r="BN448" i="2"/>
  <c r="Z448" i="2"/>
  <c r="BN451" i="2"/>
  <c r="BP451" i="2"/>
  <c r="BN458" i="2"/>
  <c r="BP458" i="2"/>
  <c r="BP467" i="2"/>
  <c r="BN467" i="2"/>
  <c r="Z467" i="2"/>
  <c r="BP482" i="2"/>
  <c r="BN482" i="2"/>
  <c r="Z482" i="2"/>
  <c r="BP496" i="2"/>
  <c r="BN496" i="2"/>
  <c r="Z496" i="2"/>
  <c r="BP511" i="2"/>
  <c r="BN511" i="2"/>
  <c r="Z511" i="2"/>
  <c r="BN514" i="2"/>
  <c r="BP514" i="2"/>
  <c r="BP525" i="2"/>
  <c r="BN525" i="2"/>
  <c r="Z525" i="2"/>
  <c r="Y536" i="2"/>
  <c r="Z532" i="2"/>
  <c r="BN546" i="2"/>
  <c r="BP547" i="2"/>
  <c r="BN547" i="2"/>
  <c r="Z547" i="2"/>
  <c r="BN550" i="2"/>
  <c r="BP551" i="2"/>
  <c r="BN551" i="2"/>
  <c r="Z551" i="2"/>
  <c r="BN382" i="2"/>
  <c r="BP382" i="2"/>
  <c r="BP389" i="2"/>
  <c r="BN389" i="2"/>
  <c r="Z389" i="2"/>
  <c r="BN401" i="2"/>
  <c r="BP401" i="2"/>
  <c r="BN422" i="2"/>
  <c r="BP422" i="2"/>
  <c r="Y423" i="2"/>
  <c r="Y424" i="2"/>
  <c r="BN426" i="2"/>
  <c r="BP428" i="2"/>
  <c r="BN428" i="2"/>
  <c r="Z428" i="2"/>
  <c r="BP446" i="2"/>
  <c r="BN446" i="2"/>
  <c r="Z446" i="2"/>
  <c r="BP455" i="2"/>
  <c r="Z455" i="2"/>
  <c r="BP462" i="2"/>
  <c r="Z462" i="2"/>
  <c r="Y473" i="2"/>
  <c r="Y474" i="2"/>
  <c r="Y490" i="2"/>
  <c r="BP489" i="2"/>
  <c r="BN489" i="2"/>
  <c r="Z489" i="2"/>
  <c r="Z490" i="2" s="1"/>
  <c r="Y491" i="2"/>
  <c r="AA613" i="2"/>
  <c r="BP494" i="2"/>
  <c r="BN494" i="2"/>
  <c r="Z494" i="2"/>
  <c r="Z497" i="2" s="1"/>
  <c r="BP509" i="2"/>
  <c r="BN509" i="2"/>
  <c r="Z509" i="2"/>
  <c r="BN519" i="2"/>
  <c r="BP527" i="2"/>
  <c r="BN527" i="2"/>
  <c r="Z527" i="2"/>
  <c r="Z535" i="2"/>
  <c r="BP534" i="2"/>
  <c r="BN534" i="2"/>
  <c r="Z534" i="2"/>
  <c r="BP538" i="2"/>
  <c r="BN538" i="2"/>
  <c r="Z538" i="2"/>
  <c r="AD613" i="2"/>
  <c r="BP545" i="2"/>
  <c r="BN545" i="2"/>
  <c r="Z545" i="2"/>
  <c r="BN548" i="2"/>
  <c r="BP549" i="2"/>
  <c r="BN549" i="2"/>
  <c r="Z549" i="2"/>
  <c r="BN555" i="2"/>
  <c r="BP555" i="2"/>
  <c r="BN557" i="2"/>
  <c r="BP557" i="2"/>
  <c r="Y560" i="2"/>
  <c r="BN563" i="2"/>
  <c r="BP563" i="2"/>
  <c r="BN565" i="2"/>
  <c r="BP565" i="2"/>
  <c r="BN567" i="2"/>
  <c r="BP567" i="2"/>
  <c r="BP572" i="2"/>
  <c r="Y576" i="2"/>
  <c r="Z572" i="2"/>
  <c r="BN588" i="2"/>
  <c r="Y593" i="2"/>
  <c r="Y594" i="2"/>
  <c r="Y396" i="2"/>
  <c r="Y465" i="2"/>
  <c r="BN452" i="2"/>
  <c r="BP452" i="2"/>
  <c r="BN459" i="2"/>
  <c r="BP459" i="2"/>
  <c r="Y469" i="2"/>
  <c r="Z613" i="2"/>
  <c r="Y497" i="2"/>
  <c r="Y520" i="2"/>
  <c r="Y521" i="2"/>
  <c r="Y529" i="2"/>
  <c r="BN523" i="2"/>
  <c r="AE613" i="2"/>
  <c r="Z31" i="2"/>
  <c r="BN50" i="2"/>
  <c r="Z52" i="2"/>
  <c r="Z68" i="2"/>
  <c r="Y78" i="2"/>
  <c r="BN81" i="2"/>
  <c r="Z83" i="2"/>
  <c r="Y95" i="2"/>
  <c r="BN98" i="2"/>
  <c r="Z105" i="2"/>
  <c r="BN144" i="2"/>
  <c r="BN151" i="2"/>
  <c r="Y158" i="2"/>
  <c r="BN168" i="2"/>
  <c r="BN198" i="2"/>
  <c r="Z214" i="2"/>
  <c r="Z253" i="2"/>
  <c r="BP253" i="2"/>
  <c r="Z260" i="2"/>
  <c r="Y613" i="2"/>
  <c r="Z66" i="2"/>
  <c r="Z140" i="2"/>
  <c r="Y54" i="2"/>
  <c r="BN66" i="2"/>
  <c r="Y70" i="2"/>
  <c r="Y107" i="2"/>
  <c r="BN114" i="2"/>
  <c r="BN119" i="2"/>
  <c r="BN140" i="2"/>
  <c r="Y147" i="2"/>
  <c r="J613" i="2"/>
  <c r="Z204" i="2"/>
  <c r="Z206" i="2" s="1"/>
  <c r="Y206" i="2"/>
  <c r="BN251" i="2"/>
  <c r="Z251" i="2"/>
  <c r="BP276" i="2"/>
  <c r="BN276" i="2"/>
  <c r="Y281" i="2"/>
  <c r="Y431" i="2"/>
  <c r="BN427" i="2"/>
  <c r="Z427" i="2"/>
  <c r="BP427" i="2"/>
  <c r="BN29" i="2"/>
  <c r="BN52" i="2"/>
  <c r="Z58" i="2"/>
  <c r="Z59" i="2" s="1"/>
  <c r="Z63" i="2"/>
  <c r="BN68" i="2"/>
  <c r="Z74" i="2"/>
  <c r="BN83" i="2"/>
  <c r="Z85" i="2"/>
  <c r="Y101" i="2"/>
  <c r="BN105" i="2"/>
  <c r="Z111" i="2"/>
  <c r="Z127" i="2"/>
  <c r="Z131" i="2" s="1"/>
  <c r="Y131" i="2"/>
  <c r="Z135" i="2"/>
  <c r="Y162" i="2"/>
  <c r="Z160" i="2"/>
  <c r="Z162" i="2" s="1"/>
  <c r="Z175" i="2"/>
  <c r="Z177" i="2" s="1"/>
  <c r="Z193" i="2"/>
  <c r="Z200" i="2" s="1"/>
  <c r="BP195" i="2"/>
  <c r="BN195" i="2"/>
  <c r="BN214" i="2"/>
  <c r="Z230" i="2"/>
  <c r="K613" i="2"/>
  <c r="BN253" i="2"/>
  <c r="Z276" i="2"/>
  <c r="BN279" i="2"/>
  <c r="Z279" i="2"/>
  <c r="BN342" i="2"/>
  <c r="Z342" i="2"/>
  <c r="BP342" i="2"/>
  <c r="BN539" i="2"/>
  <c r="Z539" i="2"/>
  <c r="Z540" i="2" s="1"/>
  <c r="Y541" i="2"/>
  <c r="Y540" i="2"/>
  <c r="BP539" i="2"/>
  <c r="Z49" i="2"/>
  <c r="BP114" i="2"/>
  <c r="G613" i="2"/>
  <c r="BN150" i="2"/>
  <c r="Y177" i="2"/>
  <c r="Y183" i="2"/>
  <c r="BN204" i="2"/>
  <c r="BP220" i="2"/>
  <c r="BN220" i="2"/>
  <c r="Y243" i="2"/>
  <c r="BP240" i="2"/>
  <c r="BN240" i="2"/>
  <c r="BP249" i="2"/>
  <c r="BN249" i="2"/>
  <c r="Z249" i="2"/>
  <c r="Z255" i="2" s="1"/>
  <c r="Y282" i="2"/>
  <c r="AC613" i="2"/>
  <c r="Z29" i="2"/>
  <c r="Y87" i="2"/>
  <c r="BP266" i="2"/>
  <c r="BN266" i="2"/>
  <c r="Z266" i="2"/>
  <c r="Z76" i="2"/>
  <c r="Z77" i="2" s="1"/>
  <c r="BN26" i="2"/>
  <c r="BP31" i="2"/>
  <c r="Y55" i="2"/>
  <c r="BN58" i="2"/>
  <c r="BN63" i="2"/>
  <c r="Z65" i="2"/>
  <c r="BN74" i="2"/>
  <c r="BN85" i="2"/>
  <c r="E613" i="2"/>
  <c r="Y108" i="2"/>
  <c r="BN111" i="2"/>
  <c r="Z113" i="2"/>
  <c r="BN127" i="2"/>
  <c r="BN135" i="2"/>
  <c r="Z150" i="2"/>
  <c r="Z152" i="2" s="1"/>
  <c r="Y152" i="2"/>
  <c r="BN160" i="2"/>
  <c r="BN175" i="2"/>
  <c r="Z181" i="2"/>
  <c r="Z183" i="2" s="1"/>
  <c r="BN193" i="2"/>
  <c r="Y207" i="2"/>
  <c r="Z220" i="2"/>
  <c r="BN230" i="2"/>
  <c r="BN232" i="2"/>
  <c r="Z234" i="2"/>
  <c r="Y236" i="2"/>
  <c r="Z240" i="2"/>
  <c r="Z243" i="2" s="1"/>
  <c r="BP251" i="2"/>
  <c r="M613" i="2"/>
  <c r="Y125" i="2"/>
  <c r="F613" i="2"/>
  <c r="Z119" i="2"/>
  <c r="Z124" i="2" s="1"/>
  <c r="D613" i="2"/>
  <c r="Z26" i="2"/>
  <c r="Y35" i="2"/>
  <c r="BP33" i="2"/>
  <c r="Y36" i="2"/>
  <c r="BN49" i="2"/>
  <c r="Z51" i="2"/>
  <c r="Z67" i="2"/>
  <c r="BN76" i="2"/>
  <c r="BN80" i="2"/>
  <c r="Z82" i="2"/>
  <c r="Z86" i="2" s="1"/>
  <c r="BN93" i="2"/>
  <c r="BN97" i="2"/>
  <c r="Z99" i="2"/>
  <c r="Z100" i="2" s="1"/>
  <c r="Z104" i="2"/>
  <c r="Z107" i="2" s="1"/>
  <c r="Y115" i="2"/>
  <c r="BN123" i="2"/>
  <c r="BN129" i="2"/>
  <c r="Y132" i="2"/>
  <c r="BN137" i="2"/>
  <c r="Z139" i="2"/>
  <c r="Z145" i="2"/>
  <c r="Z146" i="2" s="1"/>
  <c r="BN156" i="2"/>
  <c r="Y163" i="2"/>
  <c r="BN199" i="2"/>
  <c r="BP204" i="2"/>
  <c r="BP210" i="2"/>
  <c r="BN218" i="2"/>
  <c r="Y237" i="2"/>
  <c r="BP228" i="2"/>
  <c r="BP277" i="2"/>
  <c r="BN277" i="2"/>
  <c r="Z277" i="2"/>
  <c r="BP279" i="2"/>
  <c r="BN383" i="2"/>
  <c r="Z383" i="2"/>
  <c r="BP383" i="2"/>
  <c r="Y464" i="2"/>
  <c r="Z569" i="2"/>
  <c r="B613" i="2"/>
  <c r="BP58" i="2"/>
  <c r="BP111" i="2"/>
  <c r="BN113" i="2"/>
  <c r="Y153" i="2"/>
  <c r="BP160" i="2"/>
  <c r="BN181" i="2"/>
  <c r="I613" i="2"/>
  <c r="Y201" i="2"/>
  <c r="Z225" i="2"/>
  <c r="BP232" i="2"/>
  <c r="BN234" i="2"/>
  <c r="O613" i="2"/>
  <c r="BN524" i="2"/>
  <c r="Y530" i="2"/>
  <c r="Z524" i="2"/>
  <c r="BP524" i="2"/>
  <c r="BN453" i="2"/>
  <c r="Z453" i="2"/>
  <c r="BP453" i="2"/>
  <c r="BP260" i="2"/>
  <c r="BN260" i="2"/>
  <c r="Z22" i="2"/>
  <c r="Z23" i="2" s="1"/>
  <c r="X604" i="2"/>
  <c r="Z28" i="2"/>
  <c r="X605" i="2"/>
  <c r="BP63" i="2"/>
  <c r="BN65" i="2"/>
  <c r="BP74" i="2"/>
  <c r="BP22" i="2"/>
  <c r="C613" i="2"/>
  <c r="BP80" i="2"/>
  <c r="BN104" i="2"/>
  <c r="Y142" i="2"/>
  <c r="BN134" i="2"/>
  <c r="BN139" i="2"/>
  <c r="BP150" i="2"/>
  <c r="BP156" i="2"/>
  <c r="Y169" i="2"/>
  <c r="H613" i="2"/>
  <c r="BP199" i="2"/>
  <c r="Z211" i="2"/>
  <c r="Y346" i="2"/>
  <c r="Y432" i="2"/>
  <c r="BN484" i="2"/>
  <c r="Y486" i="2"/>
  <c r="Z484" i="2"/>
  <c r="BP484" i="2"/>
  <c r="X603" i="2"/>
  <c r="Y223" i="2"/>
  <c r="Y222" i="2"/>
  <c r="BP262" i="2"/>
  <c r="BN262" i="2"/>
  <c r="Z262" i="2"/>
  <c r="X607" i="2"/>
  <c r="BP174" i="2"/>
  <c r="BN174" i="2"/>
  <c r="Y184" i="2"/>
  <c r="BP298" i="2"/>
  <c r="BN298" i="2"/>
  <c r="BN460" i="2"/>
  <c r="Z460" i="2"/>
  <c r="BP460" i="2"/>
  <c r="Y124" i="2"/>
  <c r="Y157" i="2"/>
  <c r="Y200" i="2"/>
  <c r="Z278" i="2"/>
  <c r="Z281" i="2" s="1"/>
  <c r="BN278" i="2"/>
  <c r="Z291" i="2"/>
  <c r="BP291" i="2"/>
  <c r="Y293" i="2"/>
  <c r="Z298" i="2"/>
  <c r="Z302" i="2" s="1"/>
  <c r="U613" i="2"/>
  <c r="Y256" i="2"/>
  <c r="Y294" i="2"/>
  <c r="Z300" i="2"/>
  <c r="BN324" i="2"/>
  <c r="Z326" i="2"/>
  <c r="Z329" i="2" s="1"/>
  <c r="BN344" i="2"/>
  <c r="BN348" i="2"/>
  <c r="Z350" i="2"/>
  <c r="Z351" i="2" s="1"/>
  <c r="Z356" i="2"/>
  <c r="Z358" i="2" s="1"/>
  <c r="BN385" i="2"/>
  <c r="Z387" i="2"/>
  <c r="Y402" i="2"/>
  <c r="Y418" i="2"/>
  <c r="BN429" i="2"/>
  <c r="Z445" i="2"/>
  <c r="BN455" i="2"/>
  <c r="BN462" i="2"/>
  <c r="Z468" i="2"/>
  <c r="Z469" i="2" s="1"/>
  <c r="Z472" i="2"/>
  <c r="Z473" i="2" s="1"/>
  <c r="Z477" i="2"/>
  <c r="Z478" i="2" s="1"/>
  <c r="Z481" i="2"/>
  <c r="Y487" i="2"/>
  <c r="BN495" i="2"/>
  <c r="Z508" i="2"/>
  <c r="Y515" i="2"/>
  <c r="BN526" i="2"/>
  <c r="Z556" i="2"/>
  <c r="Z558" i="2"/>
  <c r="BN572" i="2"/>
  <c r="BN574" i="2"/>
  <c r="BP587" i="2"/>
  <c r="Z596" i="2"/>
  <c r="Z597" i="2" s="1"/>
  <c r="T613" i="2"/>
  <c r="Y268" i="2"/>
  <c r="Z285" i="2"/>
  <c r="Z286" i="2" s="1"/>
  <c r="Z290" i="2"/>
  <c r="Y302" i="2"/>
  <c r="Y307" i="2"/>
  <c r="Y312" i="2"/>
  <c r="BP322" i="2"/>
  <c r="BP333" i="2"/>
  <c r="BN335" i="2"/>
  <c r="BN339" i="2"/>
  <c r="BN354" i="2"/>
  <c r="Y358" i="2"/>
  <c r="BP368" i="2"/>
  <c r="BP372" i="2"/>
  <c r="BN374" i="2"/>
  <c r="BN380" i="2"/>
  <c r="BP394" i="2"/>
  <c r="BN400" i="2"/>
  <c r="Z411" i="2"/>
  <c r="BN416" i="2"/>
  <c r="Z426" i="2"/>
  <c r="Z431" i="2" s="1"/>
  <c r="BN450" i="2"/>
  <c r="BN457" i="2"/>
  <c r="BN513" i="2"/>
  <c r="Z519" i="2"/>
  <c r="Z523" i="2"/>
  <c r="Z529" i="2" s="1"/>
  <c r="Z546" i="2"/>
  <c r="Z548" i="2"/>
  <c r="Z550" i="2"/>
  <c r="Y552" i="2"/>
  <c r="BN562" i="2"/>
  <c r="BN564" i="2"/>
  <c r="BN566" i="2"/>
  <c r="BN568" i="2"/>
  <c r="Y577" i="2"/>
  <c r="BP580" i="2"/>
  <c r="BP582" i="2"/>
  <c r="Z592" i="2"/>
  <c r="Z593" i="2" s="1"/>
  <c r="BN600" i="2"/>
  <c r="BN300" i="2"/>
  <c r="BP324" i="2"/>
  <c r="BN326" i="2"/>
  <c r="BP348" i="2"/>
  <c r="BN350" i="2"/>
  <c r="BN356" i="2"/>
  <c r="BN387" i="2"/>
  <c r="Y442" i="2"/>
  <c r="BN445" i="2"/>
  <c r="Z447" i="2"/>
  <c r="BN468" i="2"/>
  <c r="BN472" i="2"/>
  <c r="BN477" i="2"/>
  <c r="BN481" i="2"/>
  <c r="Z483" i="2"/>
  <c r="BP495" i="2"/>
  <c r="Y498" i="2"/>
  <c r="Y503" i="2"/>
  <c r="BN508" i="2"/>
  <c r="Z510" i="2"/>
  <c r="BN528" i="2"/>
  <c r="BN532" i="2"/>
  <c r="BN556" i="2"/>
  <c r="BN558" i="2"/>
  <c r="Z588" i="2"/>
  <c r="BN596" i="2"/>
  <c r="V613" i="2"/>
  <c r="BP335" i="2"/>
  <c r="BP339" i="2"/>
  <c r="BP354" i="2"/>
  <c r="BP374" i="2"/>
  <c r="BP380" i="2"/>
  <c r="Y391" i="2"/>
  <c r="BP400" i="2"/>
  <c r="Y403" i="2"/>
  <c r="BP416" i="2"/>
  <c r="Y419" i="2"/>
  <c r="BP450" i="2"/>
  <c r="BP457" i="2"/>
  <c r="BP513" i="2"/>
  <c r="Y516" i="2"/>
  <c r="BP562" i="2"/>
  <c r="BP564" i="2"/>
  <c r="BP566" i="2"/>
  <c r="BP568" i="2"/>
  <c r="Z579" i="2"/>
  <c r="Z581" i="2"/>
  <c r="Y583" i="2"/>
  <c r="BN592" i="2"/>
  <c r="BP600" i="2"/>
  <c r="W613" i="2"/>
  <c r="Y303" i="2"/>
  <c r="Y308" i="2"/>
  <c r="Z334" i="2"/>
  <c r="Z336" i="2" s="1"/>
  <c r="Y345" i="2"/>
  <c r="Y359" i="2"/>
  <c r="Z373" i="2"/>
  <c r="Z375" i="2" s="1"/>
  <c r="Z395" i="2"/>
  <c r="Z396" i="2" s="1"/>
  <c r="Z399" i="2"/>
  <c r="Z415" i="2"/>
  <c r="BP445" i="2"/>
  <c r="Z449" i="2"/>
  <c r="Z456" i="2"/>
  <c r="BP468" i="2"/>
  <c r="BP472" i="2"/>
  <c r="BP477" i="2"/>
  <c r="Z512" i="2"/>
  <c r="BP532" i="2"/>
  <c r="Y553" i="2"/>
  <c r="Z573" i="2"/>
  <c r="Z576" i="2" s="1"/>
  <c r="Z575" i="2"/>
  <c r="BP596" i="2"/>
  <c r="Y336" i="2"/>
  <c r="Y375" i="2"/>
  <c r="BP523" i="2"/>
  <c r="Y569" i="2"/>
  <c r="BN579" i="2"/>
  <c r="BP592" i="2"/>
  <c r="Y601" i="2"/>
  <c r="BN334" i="2"/>
  <c r="Z340" i="2"/>
  <c r="Z345" i="2" s="1"/>
  <c r="Y351" i="2"/>
  <c r="BN373" i="2"/>
  <c r="Z381" i="2"/>
  <c r="Z391" i="2" s="1"/>
  <c r="Y392" i="2"/>
  <c r="BN395" i="2"/>
  <c r="BN399" i="2"/>
  <c r="Z401" i="2"/>
  <c r="Z405" i="2"/>
  <c r="Z407" i="2" s="1"/>
  <c r="BN415" i="2"/>
  <c r="Z417" i="2"/>
  <c r="Z421" i="2"/>
  <c r="Z423" i="2" s="1"/>
  <c r="BN449" i="2"/>
  <c r="Z451" i="2"/>
  <c r="BN456" i="2"/>
  <c r="Z458" i="2"/>
  <c r="Y478" i="2"/>
  <c r="BN512" i="2"/>
  <c r="Z514" i="2"/>
  <c r="Z518" i="2"/>
  <c r="Z520" i="2" s="1"/>
  <c r="Z555" i="2"/>
  <c r="Z559" i="2" s="1"/>
  <c r="BN573" i="2"/>
  <c r="BN575" i="2"/>
  <c r="Y597" i="2"/>
  <c r="Y535" i="2"/>
  <c r="Y570" i="2"/>
  <c r="Z587" i="2"/>
  <c r="Y589" i="2"/>
  <c r="Y602" i="2"/>
  <c r="BN587" i="2"/>
  <c r="Y590" i="2"/>
  <c r="Z515" i="2" l="1"/>
  <c r="X606" i="2"/>
  <c r="Y603" i="2"/>
  <c r="Y604" i="2"/>
  <c r="Z141" i="2"/>
  <c r="Z70" i="2"/>
  <c r="Z552" i="2"/>
  <c r="Z464" i="2"/>
  <c r="Y607" i="2"/>
  <c r="Z54" i="2"/>
  <c r="Z115" i="2"/>
  <c r="Z418" i="2"/>
  <c r="Z236" i="2"/>
  <c r="Z35" i="2"/>
  <c r="Z267" i="2"/>
  <c r="Z293" i="2"/>
  <c r="Y605" i="2"/>
  <c r="Y606" i="2" s="1"/>
  <c r="Z222" i="2"/>
  <c r="Z402" i="2"/>
  <c r="Z589" i="2"/>
  <c r="Z583" i="2"/>
  <c r="Z486" i="2"/>
  <c r="Z608" i="2" l="1"/>
</calcChain>
</file>

<file path=xl/sharedStrings.xml><?xml version="1.0" encoding="utf-8"?>
<sst xmlns="http://schemas.openxmlformats.org/spreadsheetml/2006/main" count="4111" uniqueCount="989">
  <si>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</si>
  <si>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</si>
  <si>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</si>
  <si>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</si>
  <si>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</si>
  <si>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</si>
  <si>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</si>
  <si>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</si>
  <si>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</si>
  <si>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</si>
  <si>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</si>
  <si>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</si>
  <si>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</si>
  <si>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</si>
  <si>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</si>
  <si>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</si>
  <si>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</si>
  <si>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</si>
  <si>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</si>
  <si>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</si>
  <si>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</si>
  <si>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</si>
  <si>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</si>
  <si>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</si>
  <si>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</si>
  <si>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</si>
  <si>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</si>
  <si>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</si>
  <si>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</si>
  <si>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</si>
  <si>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</si>
  <si>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</si>
  <si>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</si>
  <si>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</si>
  <si>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</si>
  <si>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</si>
  <si>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</si>
  <si>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</si>
  <si>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</si>
  <si>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</si>
  <si>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</si>
  <si>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</si>
  <si>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</si>
  <si>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</si>
  <si>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</si>
  <si>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</si>
  <si>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</si>
  <si>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</si>
  <si>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</si>
  <si>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</si>
  <si>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</si>
  <si>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</si>
  <si>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</si>
  <si>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</si>
  <si>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</si>
  <si>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</si>
  <si>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</si>
  <si>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</si>
  <si>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</si>
  <si>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</si>
  <si>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</si>
  <si>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</si>
  <si>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</si>
  <si>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</si>
  <si>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</si>
  <si>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</si>
  <si>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</si>
  <si>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21.10.2024</t>
  </si>
  <si>
    <t>15.10.2024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</si>
  <si>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</si>
  <si>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</si>
  <si>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</si>
  <si>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</si>
  <si>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</si>
  <si>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</si>
  <si>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</si>
  <si>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</si>
  <si>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</si>
  <si>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</si>
  <si>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</si>
  <si>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</si>
  <si>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</si>
  <si>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</si>
  <si>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</si>
  <si>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</si>
  <si>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</si>
  <si>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</si>
  <si>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</si>
  <si>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</si>
  <si>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</si>
  <si>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</si>
  <si>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</si>
  <si>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</si>
  <si>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</si>
  <si>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</si>
  <si>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</si>
  <si>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</si>
  <si>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</si>
  <si>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</si>
  <si>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</si>
  <si>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</si>
  <si>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</si>
  <si>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</si>
  <si>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</si>
  <si>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</si>
  <si>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</si>
  <si>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</si>
  <si>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</si>
  <si>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</si>
  <si>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</si>
  <si>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</si>
  <si>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</si>
  <si>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</si>
  <si>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</si>
  <si>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</si>
  <si>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</si>
  <si>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</si>
  <si>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</si>
  <si>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</si>
  <si>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</si>
  <si>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</si>
  <si>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</si>
  <si>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</si>
  <si>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</si>
  <si>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</si>
  <si>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</si>
  <si>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</si>
  <si>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</si>
  <si>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</si>
  <si>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</si>
  <si>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</si>
  <si>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</si>
  <si>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</si>
  <si>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</si>
  <si>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</si>
  <si>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</si>
  <si>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</si>
  <si>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</si>
  <si>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</si>
  <si>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</si>
  <si>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</si>
  <si>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</si>
  <si>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</si>
  <si>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</si>
  <si>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</si>
  <si>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</si>
  <si>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</si>
  <si>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</si>
  <si>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</si>
  <si>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</si>
  <si>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</si>
  <si>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</si>
  <si>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</si>
  <si>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</si>
  <si>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</si>
  <si>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</si>
  <si>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</si>
  <si>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</si>
  <si>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</si>
  <si>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</si>
  <si>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</si>
  <si>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</si>
  <si>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</si>
  <si>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</si>
  <si>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</si>
  <si>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</si>
  <si>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</si>
  <si>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</si>
  <si>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</si>
  <si>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</si>
  <si>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</si>
  <si>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</si>
  <si>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</si>
  <si>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</si>
  <si>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</si>
  <si>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</si>
  <si>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</si>
  <si>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</si>
  <si>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</si>
  <si>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</si>
  <si>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</si>
  <si>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</si>
  <si>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</si>
  <si>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</si>
  <si>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</si>
  <si>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</si>
  <si>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</si>
  <si>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</si>
  <si>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</si>
  <si>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</si>
  <si>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</si>
  <si>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</si>
  <si>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</si>
  <si>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</si>
  <si>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</si>
  <si>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</si>
  <si>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</si>
  <si>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</si>
  <si>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</si>
  <si>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</si>
  <si>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</si>
  <si>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</si>
  <si>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</si>
  <si>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</si>
  <si>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</si>
  <si>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</si>
  <si>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</si>
  <si>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</si>
  <si>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</si>
  <si>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</si>
  <si>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</si>
  <si>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</si>
  <si>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</si>
  <si>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</si>
  <si>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</si>
  <si>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</si>
  <si>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</si>
  <si>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</si>
  <si>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</si>
  <si>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</si>
  <si>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</si>
  <si>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</si>
  <si>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</si>
  <si>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</si>
  <si>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</si>
  <si>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</si>
  <si>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</si>
  <si>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</si>
  <si>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</si>
  <si>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</si>
  <si>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</si>
  <si>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</si>
  <si>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</si>
  <si>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</si>
  <si>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</si>
  <si>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</si>
  <si>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</si>
  <si>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</si>
  <si>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</si>
  <si>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</si>
  <si>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</si>
  <si>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</si>
  <si>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</si>
  <si>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</si>
  <si>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</si>
  <si>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</si>
  <si>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</si>
  <si>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</si>
  <si>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</si>
  <si>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</si>
  <si>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</si>
  <si>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</si>
  <si>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</si>
  <si>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</si>
  <si>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</si>
  <si>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</si>
  <si>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</si>
  <si>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</si>
  <si>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</si>
  <si>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</si>
  <si>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</si>
  <si>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</si>
  <si>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</si>
  <si>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</si>
  <si>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</si>
  <si>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</si>
  <si>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</si>
  <si>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</si>
  <si>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</si>
  <si>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</si>
  <si>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</si>
  <si>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</si>
  <si>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</si>
  <si>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</si>
  <si>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</si>
  <si>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</si>
  <si>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</si>
  <si>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</si>
  <si>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</si>
  <si>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</si>
  <si>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</si>
  <si>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</si>
  <si>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</si>
  <si>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</si>
  <si>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</si>
  <si>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</si>
  <si>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</si>
  <si>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</si>
  <si>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</si>
  <si>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</si>
  <si>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</si>
  <si>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</si>
  <si>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</si>
  <si>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</si>
  <si>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</si>
  <si>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</si>
  <si>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</si>
  <si>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</si>
  <si>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</si>
  <si>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</si>
  <si>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</si>
  <si>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</si>
  <si>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</si>
  <si>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</si>
  <si>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</si>
  <si>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</si>
  <si>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</si>
  <si>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</si>
  <si>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</si>
  <si>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</si>
  <si>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</si>
  <si>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</si>
  <si>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</si>
  <si>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</si>
  <si>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</si>
  <si>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</si>
  <si>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</si>
  <si>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</si>
  <si>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</si>
  <si>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</si>
  <si>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</si>
  <si>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</si>
  <si>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</si>
  <si>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</si>
  <si>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</si>
  <si>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</si>
  <si>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</si>
  <si>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</si>
  <si>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</si>
  <si>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</si>
  <si>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</si>
  <si>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</si>
  <si>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</si>
  <si>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</si>
  <si>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</si>
  <si>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</si>
  <si>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</si>
  <si>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</si>
  <si>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</si>
  <si>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</si>
  <si>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</si>
  <si>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</si>
  <si>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</si>
  <si>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</si>
  <si>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</si>
  <si>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</si>
  <si>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</si>
  <si>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</si>
  <si>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</si>
  <si>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</si>
  <si>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</si>
  <si>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</si>
  <si>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</si>
  <si>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</si>
  <si>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</si>
  <si>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</si>
  <si>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</si>
  <si>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</si>
  <si>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</si>
  <si>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</si>
  <si>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</si>
  <si>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</si>
  <si>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</si>
  <si>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</si>
  <si>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</si>
  <si>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</si>
  <si>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</si>
  <si>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</si>
  <si>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</si>
  <si>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</si>
  <si>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</si>
  <si>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</si>
  <si>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</si>
  <si>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</si>
  <si>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</si>
  <si>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</si>
  <si>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</si>
  <si>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</si>
  <si>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</si>
  <si>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</si>
  <si>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</si>
  <si>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</si>
  <si>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</si>
  <si>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</si>
  <si>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</si>
  <si>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</si>
  <si>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</si>
  <si>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</si>
  <si>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</si>
  <si>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</si>
  <si>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</si>
  <si>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</si>
  <si>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</si>
  <si>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</si>
  <si>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</si>
  <si>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</si>
  <si>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</si>
  <si>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</si>
  <si>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</si>
  <si>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</si>
  <si>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</si>
  <si>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</si>
  <si>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</si>
  <si>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</si>
  <si>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</si>
  <si>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</si>
  <si>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</si>
  <si>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</si>
  <si>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</si>
  <si>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</si>
  <si>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</si>
  <si>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</si>
  <si>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</si>
  <si>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</si>
  <si>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</si>
  <si>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</si>
  <si>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</si>
  <si>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</si>
  <si>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</si>
  <si>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</si>
  <si>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</si>
  <si>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</si>
  <si>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</si>
  <si>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</si>
  <si>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</si>
  <si>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</si>
  <si>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</si>
  <si>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</si>
  <si>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</si>
  <si>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</si>
  <si>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</si>
  <si>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</si>
  <si>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</si>
  <si>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</si>
  <si>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</si>
  <si>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</si>
  <si>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</si>
  <si>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</si>
  <si>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</si>
  <si>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</si>
  <si>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</si>
  <si>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</si>
  <si>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</si>
  <si>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</si>
  <si>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</si>
  <si>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</si>
  <si>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</si>
  <si>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</si>
  <si>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</si>
  <si>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</si>
  <si>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</si>
  <si>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</si>
  <si>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</si>
  <si>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</si>
  <si>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</si>
  <si>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</si>
  <si>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</si>
  <si>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</si>
  <si>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</si>
  <si>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</si>
  <si>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</si>
  <si>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</si>
  <si>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</si>
  <si>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</si>
  <si>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</si>
  <si>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</si>
  <si>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</si>
  <si>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</si>
  <si>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</si>
  <si>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</si>
  <si>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</si>
  <si>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</si>
  <si>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</si>
  <si>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</si>
  <si>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Новинка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</si>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</sst>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10" t="s">
        <v>26</v>
      </c>
      <c r="E1" s="710"/>
      <c r="F1" s="710"/>
      <c r="G1" s="14" t="s">
        <v>66</v>
      </c>
      <c r="H1" s="710" t="s">
        <v>46</v>
      </c>
      <c r="I1" s="710"/>
      <c r="J1" s="710"/>
      <c r="K1" s="710"/>
      <c r="L1" s="710"/>
      <c r="M1" s="710"/>
      <c r="N1" s="710"/>
      <c r="O1" s="710"/>
      <c r="P1" s="710"/>
      <c r="Q1" s="710"/>
      <c r="R1" s="711" t="s">
        <v>67</v>
      </c>
      <c r="S1" s="712"/>
      <c r="T1" s="71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3"/>
      <c r="R2" s="713"/>
      <c r="S2" s="713"/>
      <c r="T2" s="713"/>
      <c r="U2" s="713"/>
      <c r="V2" s="713"/>
      <c r="W2" s="71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13"/>
      <c r="Q3" s="713"/>
      <c r="R3" s="713"/>
      <c r="S3" s="713"/>
      <c r="T3" s="713"/>
      <c r="U3" s="713"/>
      <c r="V3" s="713"/>
      <c r="W3" s="71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14" t="s">
        <v>8</v>
      </c>
      <c r="B5" s="714"/>
      <c r="C5" s="714"/>
      <c r="D5" s="715"/>
      <c r="E5" s="715"/>
      <c r="F5" s="716" t="s">
        <v>14</v>
      </c>
      <c r="G5" s="716"/>
      <c r="H5" s="715"/>
      <c r="I5" s="715"/>
      <c r="J5" s="715"/>
      <c r="K5" s="715"/>
      <c r="L5" s="715"/>
      <c r="M5" s="715"/>
      <c r="N5" s="72"/>
      <c r="P5" s="27" t="s">
        <v>4</v>
      </c>
      <c r="Q5" s="717">
        <v>45584</v>
      </c>
      <c r="R5" s="717"/>
      <c r="T5" s="718" t="s">
        <v>3</v>
      </c>
      <c r="U5" s="719"/>
      <c r="V5" s="720" t="s">
        <v>975</v>
      </c>
      <c r="W5" s="721"/>
      <c r="AB5" s="59"/>
      <c r="AC5" s="59"/>
      <c r="AD5" s="59"/>
      <c r="AE5" s="59"/>
    </row>
    <row r="6" spans="1:32" s="17" customFormat="1" ht="24" customHeight="1" x14ac:dyDescent="0.2">
      <c r="A6" s="714" t="s">
        <v>1</v>
      </c>
      <c r="B6" s="714"/>
      <c r="C6" s="714"/>
      <c r="D6" s="722" t="s">
        <v>75</v>
      </c>
      <c r="E6" s="722"/>
      <c r="F6" s="722"/>
      <c r="G6" s="722"/>
      <c r="H6" s="722"/>
      <c r="I6" s="722"/>
      <c r="J6" s="722"/>
      <c r="K6" s="722"/>
      <c r="L6" s="722"/>
      <c r="M6" s="722"/>
      <c r="N6" s="73"/>
      <c r="P6" s="27" t="s">
        <v>27</v>
      </c>
      <c r="Q6" s="723" t="str">
        <f>IF(Q5=0," ",CHOOSE(WEEKDAY(Q5,2),"Понедельник","Вторник","Среда","Четверг","Пятница","Суббота","Воскресенье"))</f>
        <v>Суббота</v>
      </c>
      <c r="R6" s="723"/>
      <c r="T6" s="724" t="s">
        <v>5</v>
      </c>
      <c r="U6" s="725"/>
      <c r="V6" s="726" t="s">
        <v>69</v>
      </c>
      <c r="W6" s="72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32" t="str">
        <f>IFERROR(VLOOKUP(DeliveryAddress,Table,3,0),1)</f>
        <v>1</v>
      </c>
      <c r="E7" s="733"/>
      <c r="F7" s="733"/>
      <c r="G7" s="733"/>
      <c r="H7" s="733"/>
      <c r="I7" s="733"/>
      <c r="J7" s="733"/>
      <c r="K7" s="733"/>
      <c r="L7" s="733"/>
      <c r="M7" s="734"/>
      <c r="N7" s="74"/>
      <c r="P7" s="29"/>
      <c r="Q7" s="48"/>
      <c r="R7" s="48"/>
      <c r="T7" s="724"/>
      <c r="U7" s="725"/>
      <c r="V7" s="728"/>
      <c r="W7" s="729"/>
      <c r="AB7" s="59"/>
      <c r="AC7" s="59"/>
      <c r="AD7" s="59"/>
      <c r="AE7" s="59"/>
    </row>
    <row r="8" spans="1:32" s="17" customFormat="1" ht="25.5" customHeight="1" x14ac:dyDescent="0.2">
      <c r="A8" s="735" t="s">
        <v>57</v>
      </c>
      <c r="B8" s="735"/>
      <c r="C8" s="735"/>
      <c r="D8" s="736" t="s">
        <v>76</v>
      </c>
      <c r="E8" s="736"/>
      <c r="F8" s="736"/>
      <c r="G8" s="736"/>
      <c r="H8" s="736"/>
      <c r="I8" s="736"/>
      <c r="J8" s="736"/>
      <c r="K8" s="736"/>
      <c r="L8" s="736"/>
      <c r="M8" s="736"/>
      <c r="N8" s="75"/>
      <c r="P8" s="27" t="s">
        <v>11</v>
      </c>
      <c r="Q8" s="737">
        <v>0.41666666666666669</v>
      </c>
      <c r="R8" s="737"/>
      <c r="T8" s="724"/>
      <c r="U8" s="725"/>
      <c r="V8" s="728"/>
      <c r="W8" s="729"/>
      <c r="AB8" s="59"/>
      <c r="AC8" s="59"/>
      <c r="AD8" s="59"/>
      <c r="AE8" s="59"/>
    </row>
    <row r="9" spans="1:32" s="17" customFormat="1" ht="39.950000000000003" customHeight="1" x14ac:dyDescent="0.2">
      <c r="A9" s="7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8"/>
      <c r="C9" s="738"/>
      <c r="D9" s="739" t="s">
        <v>45</v>
      </c>
      <c r="E9" s="740"/>
      <c r="F9" s="7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8"/>
      <c r="H9" s="741" t="str">
        <f>IF(AND($A$9="Тип доверенности/получателя при получении в адресе перегруза:",$D$9="Разовая доверенность"),"Введите ФИО","")</f>
        <v/>
      </c>
      <c r="I9" s="741"/>
      <c r="J9" s="7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1"/>
      <c r="L9" s="741"/>
      <c r="M9" s="741"/>
      <c r="N9" s="70"/>
      <c r="P9" s="31" t="s">
        <v>15</v>
      </c>
      <c r="Q9" s="742"/>
      <c r="R9" s="742"/>
      <c r="T9" s="724"/>
      <c r="U9" s="725"/>
      <c r="V9" s="730"/>
      <c r="W9" s="73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8"/>
      <c r="C10" s="738"/>
      <c r="D10" s="739"/>
      <c r="E10" s="740"/>
      <c r="F10" s="7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8"/>
      <c r="H10" s="743" t="str">
        <f>IFERROR(VLOOKUP($D$10,Proxy,2,FALSE),"")</f>
        <v/>
      </c>
      <c r="I10" s="743"/>
      <c r="J10" s="743"/>
      <c r="K10" s="743"/>
      <c r="L10" s="743"/>
      <c r="M10" s="743"/>
      <c r="N10" s="71"/>
      <c r="P10" s="31" t="s">
        <v>32</v>
      </c>
      <c r="Q10" s="744"/>
      <c r="R10" s="744"/>
      <c r="U10" s="29" t="s">
        <v>12</v>
      </c>
      <c r="V10" s="745" t="s">
        <v>70</v>
      </c>
      <c r="W10" s="74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47"/>
      <c r="R11" s="747"/>
      <c r="U11" s="29" t="s">
        <v>28</v>
      </c>
      <c r="V11" s="748" t="s">
        <v>54</v>
      </c>
      <c r="W11" s="74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49" t="s">
        <v>71</v>
      </c>
      <c r="B12" s="749"/>
      <c r="C12" s="749"/>
      <c r="D12" s="749"/>
      <c r="E12" s="749"/>
      <c r="F12" s="749"/>
      <c r="G12" s="749"/>
      <c r="H12" s="749"/>
      <c r="I12" s="749"/>
      <c r="J12" s="749"/>
      <c r="K12" s="749"/>
      <c r="L12" s="749"/>
      <c r="M12" s="749"/>
      <c r="N12" s="76"/>
      <c r="P12" s="27" t="s">
        <v>30</v>
      </c>
      <c r="Q12" s="737"/>
      <c r="R12" s="737"/>
      <c r="S12" s="28"/>
      <c r="T12"/>
      <c r="U12" s="29" t="s">
        <v>45</v>
      </c>
      <c r="V12" s="750"/>
      <c r="W12" s="750"/>
      <c r="X12"/>
      <c r="AB12" s="59"/>
      <c r="AC12" s="59"/>
      <c r="AD12" s="59"/>
      <c r="AE12" s="59"/>
    </row>
    <row r="13" spans="1:32" s="17" customFormat="1" ht="23.25" customHeight="1" x14ac:dyDescent="0.2">
      <c r="A13" s="749" t="s">
        <v>72</v>
      </c>
      <c r="B13" s="749"/>
      <c r="C13" s="749"/>
      <c r="D13" s="749"/>
      <c r="E13" s="749"/>
      <c r="F13" s="749"/>
      <c r="G13" s="749"/>
      <c r="H13" s="749"/>
      <c r="I13" s="749"/>
      <c r="J13" s="749"/>
      <c r="K13" s="749"/>
      <c r="L13" s="749"/>
      <c r="M13" s="749"/>
      <c r="N13" s="76"/>
      <c r="O13" s="31"/>
      <c r="P13" s="31" t="s">
        <v>31</v>
      </c>
      <c r="Q13" s="748"/>
      <c r="R13" s="74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49" t="s">
        <v>73</v>
      </c>
      <c r="B14" s="749"/>
      <c r="C14" s="749"/>
      <c r="D14" s="749"/>
      <c r="E14" s="749"/>
      <c r="F14" s="749"/>
      <c r="G14" s="749"/>
      <c r="H14" s="749"/>
      <c r="I14" s="749"/>
      <c r="J14" s="749"/>
      <c r="K14" s="749"/>
      <c r="L14" s="749"/>
      <c r="M14" s="74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51" t="s">
        <v>74</v>
      </c>
      <c r="B15" s="751"/>
      <c r="C15" s="751"/>
      <c r="D15" s="751"/>
      <c r="E15" s="751"/>
      <c r="F15" s="751"/>
      <c r="G15" s="751"/>
      <c r="H15" s="751"/>
      <c r="I15" s="751"/>
      <c r="J15" s="751"/>
      <c r="K15" s="751"/>
      <c r="L15" s="751"/>
      <c r="M15" s="751"/>
      <c r="N15" s="77"/>
      <c r="O15"/>
      <c r="P15" s="752" t="s">
        <v>60</v>
      </c>
      <c r="Q15" s="752"/>
      <c r="R15" s="752"/>
      <c r="S15" s="752"/>
      <c r="T15" s="75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3"/>
      <c r="Q16" s="753"/>
      <c r="R16" s="753"/>
      <c r="S16" s="753"/>
      <c r="T16" s="75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56" t="s">
        <v>58</v>
      </c>
      <c r="B17" s="756" t="s">
        <v>48</v>
      </c>
      <c r="C17" s="758" t="s">
        <v>47</v>
      </c>
      <c r="D17" s="760" t="s">
        <v>49</v>
      </c>
      <c r="E17" s="761"/>
      <c r="F17" s="756" t="s">
        <v>21</v>
      </c>
      <c r="G17" s="756" t="s">
        <v>24</v>
      </c>
      <c r="H17" s="756" t="s">
        <v>22</v>
      </c>
      <c r="I17" s="756" t="s">
        <v>23</v>
      </c>
      <c r="J17" s="756" t="s">
        <v>16</v>
      </c>
      <c r="K17" s="756" t="s">
        <v>62</v>
      </c>
      <c r="L17" s="756" t="s">
        <v>64</v>
      </c>
      <c r="M17" s="756" t="s">
        <v>2</v>
      </c>
      <c r="N17" s="756" t="s">
        <v>63</v>
      </c>
      <c r="O17" s="756" t="s">
        <v>25</v>
      </c>
      <c r="P17" s="760" t="s">
        <v>17</v>
      </c>
      <c r="Q17" s="764"/>
      <c r="R17" s="764"/>
      <c r="S17" s="764"/>
      <c r="T17" s="761"/>
      <c r="U17" s="754" t="s">
        <v>55</v>
      </c>
      <c r="V17" s="755"/>
      <c r="W17" s="756" t="s">
        <v>6</v>
      </c>
      <c r="X17" s="756" t="s">
        <v>41</v>
      </c>
      <c r="Y17" s="766" t="s">
        <v>53</v>
      </c>
      <c r="Z17" s="768" t="s">
        <v>18</v>
      </c>
      <c r="AA17" s="770" t="s">
        <v>59</v>
      </c>
      <c r="AB17" s="770" t="s">
        <v>19</v>
      </c>
      <c r="AC17" s="770" t="s">
        <v>65</v>
      </c>
      <c r="AD17" s="772" t="s">
        <v>56</v>
      </c>
      <c r="AE17" s="773"/>
      <c r="AF17" s="774"/>
      <c r="AG17" s="82"/>
      <c r="BD17" s="81" t="s">
        <v>61</v>
      </c>
    </row>
    <row r="18" spans="1:68" ht="14.25" customHeight="1" x14ac:dyDescent="0.2">
      <c r="A18" s="757"/>
      <c r="B18" s="757"/>
      <c r="C18" s="759"/>
      <c r="D18" s="762"/>
      <c r="E18" s="763"/>
      <c r="F18" s="757"/>
      <c r="G18" s="757"/>
      <c r="H18" s="757"/>
      <c r="I18" s="757"/>
      <c r="J18" s="757"/>
      <c r="K18" s="757"/>
      <c r="L18" s="757"/>
      <c r="M18" s="757"/>
      <c r="N18" s="757"/>
      <c r="O18" s="757"/>
      <c r="P18" s="762"/>
      <c r="Q18" s="765"/>
      <c r="R18" s="765"/>
      <c r="S18" s="765"/>
      <c r="T18" s="763"/>
      <c r="U18" s="83" t="s">
        <v>44</v>
      </c>
      <c r="V18" s="83" t="s">
        <v>43</v>
      </c>
      <c r="W18" s="757"/>
      <c r="X18" s="757"/>
      <c r="Y18" s="767"/>
      <c r="Z18" s="769"/>
      <c r="AA18" s="771"/>
      <c r="AB18" s="771"/>
      <c r="AC18" s="771"/>
      <c r="AD18" s="775"/>
      <c r="AE18" s="776"/>
      <c r="AF18" s="777"/>
      <c r="AG18" s="82"/>
      <c r="BD18" s="81"/>
    </row>
    <row r="19" spans="1:68" ht="27.75" customHeight="1" x14ac:dyDescent="0.2">
      <c r="A19" s="778" t="s">
        <v>77</v>
      </c>
      <c r="B19" s="778"/>
      <c r="C19" s="778"/>
      <c r="D19" s="778"/>
      <c r="E19" s="778"/>
      <c r="F19" s="778"/>
      <c r="G19" s="778"/>
      <c r="H19" s="778"/>
      <c r="I19" s="778"/>
      <c r="J19" s="778"/>
      <c r="K19" s="778"/>
      <c r="L19" s="778"/>
      <c r="M19" s="778"/>
      <c r="N19" s="778"/>
      <c r="O19" s="778"/>
      <c r="P19" s="778"/>
      <c r="Q19" s="778"/>
      <c r="R19" s="778"/>
      <c r="S19" s="778"/>
      <c r="T19" s="778"/>
      <c r="U19" s="778"/>
      <c r="V19" s="778"/>
      <c r="W19" s="778"/>
      <c r="X19" s="778"/>
      <c r="Y19" s="778"/>
      <c r="Z19" s="778"/>
      <c r="AA19" s="54"/>
      <c r="AB19" s="54"/>
      <c r="AC19" s="54"/>
    </row>
    <row r="20" spans="1:68" ht="16.5" customHeight="1" x14ac:dyDescent="0.25">
      <c r="A20" s="779" t="s">
        <v>77</v>
      </c>
      <c r="B20" s="779"/>
      <c r="C20" s="779"/>
      <c r="D20" s="779"/>
      <c r="E20" s="779"/>
      <c r="F20" s="779"/>
      <c r="G20" s="779"/>
      <c r="H20" s="779"/>
      <c r="I20" s="779"/>
      <c r="J20" s="779"/>
      <c r="K20" s="779"/>
      <c r="L20" s="779"/>
      <c r="M20" s="779"/>
      <c r="N20" s="779"/>
      <c r="O20" s="779"/>
      <c r="P20" s="779"/>
      <c r="Q20" s="779"/>
      <c r="R20" s="779"/>
      <c r="S20" s="779"/>
      <c r="T20" s="779"/>
      <c r="U20" s="779"/>
      <c r="V20" s="779"/>
      <c r="W20" s="779"/>
      <c r="X20" s="779"/>
      <c r="Y20" s="779"/>
      <c r="Z20" s="779"/>
      <c r="AA20" s="65"/>
      <c r="AB20" s="65"/>
      <c r="AC20" s="79"/>
    </row>
    <row r="21" spans="1:68" ht="14.25" customHeight="1" x14ac:dyDescent="0.25">
      <c r="A21" s="780" t="s">
        <v>78</v>
      </c>
      <c r="B21" s="780"/>
      <c r="C21" s="780"/>
      <c r="D21" s="780"/>
      <c r="E21" s="780"/>
      <c r="F21" s="780"/>
      <c r="G21" s="780"/>
      <c r="H21" s="780"/>
      <c r="I21" s="780"/>
      <c r="J21" s="780"/>
      <c r="K21" s="780"/>
      <c r="L21" s="780"/>
      <c r="M21" s="780"/>
      <c r="N21" s="780"/>
      <c r="O21" s="780"/>
      <c r="P21" s="780"/>
      <c r="Q21" s="780"/>
      <c r="R21" s="780"/>
      <c r="S21" s="780"/>
      <c r="T21" s="780"/>
      <c r="U21" s="780"/>
      <c r="V21" s="780"/>
      <c r="W21" s="780"/>
      <c r="X21" s="780"/>
      <c r="Y21" s="780"/>
      <c r="Z21" s="78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781">
        <v>4680115885004</v>
      </c>
      <c r="E22" s="78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/>
      <c r="M22" s="38" t="s">
        <v>82</v>
      </c>
      <c r="N22" s="38"/>
      <c r="O22" s="37">
        <v>40</v>
      </c>
      <c r="P22" s="7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3"/>
      <c r="R22" s="783"/>
      <c r="S22" s="783"/>
      <c r="T22" s="78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/>
      <c r="AK22" s="84"/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88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89"/>
      <c r="P23" s="785" t="s">
        <v>40</v>
      </c>
      <c r="Q23" s="786"/>
      <c r="R23" s="786"/>
      <c r="S23" s="786"/>
      <c r="T23" s="786"/>
      <c r="U23" s="786"/>
      <c r="V23" s="78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89"/>
      <c r="P24" s="785" t="s">
        <v>40</v>
      </c>
      <c r="Q24" s="786"/>
      <c r="R24" s="786"/>
      <c r="S24" s="786"/>
      <c r="T24" s="786"/>
      <c r="U24" s="786"/>
      <c r="V24" s="78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80" t="s">
        <v>84</v>
      </c>
      <c r="B25" s="780"/>
      <c r="C25" s="780"/>
      <c r="D25" s="780"/>
      <c r="E25" s="780"/>
      <c r="F25" s="780"/>
      <c r="G25" s="780"/>
      <c r="H25" s="780"/>
      <c r="I25" s="780"/>
      <c r="J25" s="780"/>
      <c r="K25" s="780"/>
      <c r="L25" s="780"/>
      <c r="M25" s="780"/>
      <c r="N25" s="780"/>
      <c r="O25" s="780"/>
      <c r="P25" s="780"/>
      <c r="Q25" s="780"/>
      <c r="R25" s="780"/>
      <c r="S25" s="780"/>
      <c r="T25" s="780"/>
      <c r="U25" s="780"/>
      <c r="V25" s="780"/>
      <c r="W25" s="780"/>
      <c r="X25" s="780"/>
      <c r="Y25" s="780"/>
      <c r="Z25" s="780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781">
        <v>4680115885912</v>
      </c>
      <c r="E26" s="781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89</v>
      </c>
      <c r="L26" s="37"/>
      <c r="M26" s="38" t="s">
        <v>82</v>
      </c>
      <c r="N26" s="38"/>
      <c r="O26" s="37">
        <v>40</v>
      </c>
      <c r="P26" s="790" t="s">
        <v>87</v>
      </c>
      <c r="Q26" s="783"/>
      <c r="R26" s="783"/>
      <c r="S26" s="783"/>
      <c r="T26" s="78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88</v>
      </c>
      <c r="AG26" s="78"/>
      <c r="AJ26" s="84"/>
      <c r="AK26" s="84"/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4301051551</v>
      </c>
      <c r="D27" s="781">
        <v>4607091383881</v>
      </c>
      <c r="E27" s="781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89</v>
      </c>
      <c r="L27" s="37"/>
      <c r="M27" s="38" t="s">
        <v>82</v>
      </c>
      <c r="N27" s="38"/>
      <c r="O27" s="37">
        <v>40</v>
      </c>
      <c r="P27" s="79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3"/>
      <c r="R27" s="783"/>
      <c r="S27" s="783"/>
      <c r="T27" s="78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/>
      <c r="AK27" s="84"/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781">
        <v>4607091388237</v>
      </c>
      <c r="E28" s="781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89</v>
      </c>
      <c r="L28" s="37"/>
      <c r="M28" s="38" t="s">
        <v>82</v>
      </c>
      <c r="N28" s="38"/>
      <c r="O28" s="37">
        <v>40</v>
      </c>
      <c r="P28" s="7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3"/>
      <c r="R28" s="783"/>
      <c r="S28" s="783"/>
      <c r="T28" s="78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/>
      <c r="AK28" s="84"/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4301051692</v>
      </c>
      <c r="D29" s="781">
        <v>4607091383935</v>
      </c>
      <c r="E29" s="781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89</v>
      </c>
      <c r="L29" s="37"/>
      <c r="M29" s="38" t="s">
        <v>82</v>
      </c>
      <c r="N29" s="38"/>
      <c r="O29" s="37">
        <v>35</v>
      </c>
      <c r="P29" s="7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3"/>
      <c r="R29" s="783"/>
      <c r="S29" s="783"/>
      <c r="T29" s="78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/>
      <c r="AK29" s="84"/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4301051783</v>
      </c>
      <c r="D30" s="781">
        <v>4680115881990</v>
      </c>
      <c r="E30" s="781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89</v>
      </c>
      <c r="L30" s="37"/>
      <c r="M30" s="38" t="s">
        <v>82</v>
      </c>
      <c r="N30" s="38"/>
      <c r="O30" s="37">
        <v>40</v>
      </c>
      <c r="P30" s="79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3"/>
      <c r="R30" s="783"/>
      <c r="S30" s="783"/>
      <c r="T30" s="78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/>
      <c r="AK30" s="84"/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4301051786</v>
      </c>
      <c r="D31" s="781">
        <v>4680115881853</v>
      </c>
      <c r="E31" s="781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89</v>
      </c>
      <c r="L31" s="37"/>
      <c r="M31" s="38" t="s">
        <v>82</v>
      </c>
      <c r="N31" s="38"/>
      <c r="O31" s="37">
        <v>40</v>
      </c>
      <c r="P31" s="795" t="s">
        <v>103</v>
      </c>
      <c r="Q31" s="783"/>
      <c r="R31" s="783"/>
      <c r="S31" s="783"/>
      <c r="T31" s="78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/>
      <c r="AK31" s="84"/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105</v>
      </c>
      <c r="B32" s="63" t="s">
        <v>106</v>
      </c>
      <c r="C32" s="36">
        <v>4301051861</v>
      </c>
      <c r="D32" s="781">
        <v>4680115885905</v>
      </c>
      <c r="E32" s="781"/>
      <c r="F32" s="62">
        <v>0.3</v>
      </c>
      <c r="G32" s="37">
        <v>6</v>
      </c>
      <c r="H32" s="62">
        <v>1.8</v>
      </c>
      <c r="I32" s="62">
        <v>3.2</v>
      </c>
      <c r="J32" s="37">
        <v>156</v>
      </c>
      <c r="K32" s="37" t="s">
        <v>89</v>
      </c>
      <c r="L32" s="37"/>
      <c r="M32" s="38" t="s">
        <v>82</v>
      </c>
      <c r="N32" s="38"/>
      <c r="O32" s="37">
        <v>40</v>
      </c>
      <c r="P32" s="796" t="s">
        <v>107</v>
      </c>
      <c r="Q32" s="783"/>
      <c r="R32" s="783"/>
      <c r="S32" s="783"/>
      <c r="T32" s="78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108</v>
      </c>
      <c r="AG32" s="78"/>
      <c r="AJ32" s="84"/>
      <c r="AK32" s="84"/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109</v>
      </c>
      <c r="B33" s="63" t="s">
        <v>110</v>
      </c>
      <c r="C33" s="36">
        <v>4301051593</v>
      </c>
      <c r="D33" s="781">
        <v>4607091383911</v>
      </c>
      <c r="E33" s="781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89</v>
      </c>
      <c r="L33" s="37"/>
      <c r="M33" s="38" t="s">
        <v>82</v>
      </c>
      <c r="N33" s="38"/>
      <c r="O33" s="37">
        <v>40</v>
      </c>
      <c r="P33" s="7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3"/>
      <c r="R33" s="783"/>
      <c r="S33" s="783"/>
      <c r="T33" s="78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/>
      <c r="AK33" s="84"/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781">
        <v>4607091388244</v>
      </c>
      <c r="E34" s="781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89</v>
      </c>
      <c r="L34" s="37"/>
      <c r="M34" s="38" t="s">
        <v>82</v>
      </c>
      <c r="N34" s="38"/>
      <c r="O34" s="37">
        <v>40</v>
      </c>
      <c r="P34" s="7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3"/>
      <c r="R34" s="783"/>
      <c r="S34" s="783"/>
      <c r="T34" s="784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111</v>
      </c>
      <c r="AG34" s="78"/>
      <c r="AJ34" s="84"/>
      <c r="AK34" s="84"/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88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89"/>
      <c r="P35" s="785" t="s">
        <v>40</v>
      </c>
      <c r="Q35" s="786"/>
      <c r="R35" s="786"/>
      <c r="S35" s="786"/>
      <c r="T35" s="786"/>
      <c r="U35" s="786"/>
      <c r="V35" s="787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89"/>
      <c r="P36" s="785" t="s">
        <v>40</v>
      </c>
      <c r="Q36" s="786"/>
      <c r="R36" s="786"/>
      <c r="S36" s="786"/>
      <c r="T36" s="786"/>
      <c r="U36" s="786"/>
      <c r="V36" s="787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80" t="s">
        <v>114</v>
      </c>
      <c r="B37" s="780"/>
      <c r="C37" s="780"/>
      <c r="D37" s="780"/>
      <c r="E37" s="780"/>
      <c r="F37" s="780"/>
      <c r="G37" s="780"/>
      <c r="H37" s="780"/>
      <c r="I37" s="780"/>
      <c r="J37" s="780"/>
      <c r="K37" s="780"/>
      <c r="L37" s="780"/>
      <c r="M37" s="780"/>
      <c r="N37" s="780"/>
      <c r="O37" s="780"/>
      <c r="P37" s="780"/>
      <c r="Q37" s="780"/>
      <c r="R37" s="780"/>
      <c r="S37" s="780"/>
      <c r="T37" s="780"/>
      <c r="U37" s="780"/>
      <c r="V37" s="780"/>
      <c r="W37" s="780"/>
      <c r="X37" s="780"/>
      <c r="Y37" s="780"/>
      <c r="Z37" s="780"/>
      <c r="AA37" s="66"/>
      <c r="AB37" s="66"/>
      <c r="AC37" s="80"/>
    </row>
    <row r="38" spans="1:68" ht="27" customHeight="1" x14ac:dyDescent="0.25">
      <c r="A38" s="63" t="s">
        <v>115</v>
      </c>
      <c r="B38" s="63" t="s">
        <v>116</v>
      </c>
      <c r="C38" s="36">
        <v>4301032013</v>
      </c>
      <c r="D38" s="781">
        <v>4607091388503</v>
      </c>
      <c r="E38" s="781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89</v>
      </c>
      <c r="L38" s="37"/>
      <c r="M38" s="38" t="s">
        <v>119</v>
      </c>
      <c r="N38" s="38"/>
      <c r="O38" s="37">
        <v>120</v>
      </c>
      <c r="P38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3"/>
      <c r="R38" s="783"/>
      <c r="S38" s="783"/>
      <c r="T38" s="784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117</v>
      </c>
      <c r="AG38" s="78"/>
      <c r="AJ38" s="84"/>
      <c r="AK38" s="84"/>
      <c r="BB38" s="107" t="s">
        <v>118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88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89"/>
      <c r="P39" s="785" t="s">
        <v>40</v>
      </c>
      <c r="Q39" s="786"/>
      <c r="R39" s="786"/>
      <c r="S39" s="786"/>
      <c r="T39" s="786"/>
      <c r="U39" s="786"/>
      <c r="V39" s="787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89"/>
      <c r="P40" s="785" t="s">
        <v>40</v>
      </c>
      <c r="Q40" s="786"/>
      <c r="R40" s="786"/>
      <c r="S40" s="786"/>
      <c r="T40" s="786"/>
      <c r="U40" s="786"/>
      <c r="V40" s="787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80" t="s">
        <v>120</v>
      </c>
      <c r="B41" s="780"/>
      <c r="C41" s="780"/>
      <c r="D41" s="780"/>
      <c r="E41" s="780"/>
      <c r="F41" s="780"/>
      <c r="G41" s="780"/>
      <c r="H41" s="780"/>
      <c r="I41" s="780"/>
      <c r="J41" s="780"/>
      <c r="K41" s="780"/>
      <c r="L41" s="780"/>
      <c r="M41" s="780"/>
      <c r="N41" s="780"/>
      <c r="O41" s="780"/>
      <c r="P41" s="780"/>
      <c r="Q41" s="780"/>
      <c r="R41" s="780"/>
      <c r="S41" s="780"/>
      <c r="T41" s="780"/>
      <c r="U41" s="780"/>
      <c r="V41" s="780"/>
      <c r="W41" s="780"/>
      <c r="X41" s="780"/>
      <c r="Y41" s="780"/>
      <c r="Z41" s="780"/>
      <c r="AA41" s="66"/>
      <c r="AB41" s="66"/>
      <c r="AC41" s="80"/>
    </row>
    <row r="42" spans="1:68" ht="27" customHeight="1" x14ac:dyDescent="0.25">
      <c r="A42" s="63" t="s">
        <v>121</v>
      </c>
      <c r="B42" s="63" t="s">
        <v>122</v>
      </c>
      <c r="C42" s="36">
        <v>4301170002</v>
      </c>
      <c r="D42" s="781">
        <v>4607091389111</v>
      </c>
      <c r="E42" s="781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89</v>
      </c>
      <c r="L42" s="37"/>
      <c r="M42" s="38" t="s">
        <v>119</v>
      </c>
      <c r="N42" s="38"/>
      <c r="O42" s="37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3"/>
      <c r="R42" s="783"/>
      <c r="S42" s="783"/>
      <c r="T42" s="78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117</v>
      </c>
      <c r="AG42" s="78"/>
      <c r="AJ42" s="84"/>
      <c r="AK42" s="84"/>
      <c r="BB42" s="109" t="s">
        <v>118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88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89"/>
      <c r="P43" s="785" t="s">
        <v>40</v>
      </c>
      <c r="Q43" s="786"/>
      <c r="R43" s="786"/>
      <c r="S43" s="786"/>
      <c r="T43" s="786"/>
      <c r="U43" s="786"/>
      <c r="V43" s="787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89"/>
      <c r="P44" s="785" t="s">
        <v>40</v>
      </c>
      <c r="Q44" s="786"/>
      <c r="R44" s="786"/>
      <c r="S44" s="786"/>
      <c r="T44" s="786"/>
      <c r="U44" s="786"/>
      <c r="V44" s="787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778" t="s">
        <v>123</v>
      </c>
      <c r="B45" s="778"/>
      <c r="C45" s="778"/>
      <c r="D45" s="778"/>
      <c r="E45" s="778"/>
      <c r="F45" s="778"/>
      <c r="G45" s="778"/>
      <c r="H45" s="778"/>
      <c r="I45" s="778"/>
      <c r="J45" s="778"/>
      <c r="K45" s="778"/>
      <c r="L45" s="778"/>
      <c r="M45" s="778"/>
      <c r="N45" s="778"/>
      <c r="O45" s="778"/>
      <c r="P45" s="778"/>
      <c r="Q45" s="778"/>
      <c r="R45" s="778"/>
      <c r="S45" s="778"/>
      <c r="T45" s="778"/>
      <c r="U45" s="778"/>
      <c r="V45" s="778"/>
      <c r="W45" s="778"/>
      <c r="X45" s="778"/>
      <c r="Y45" s="778"/>
      <c r="Z45" s="778"/>
      <c r="AA45" s="54"/>
      <c r="AB45" s="54"/>
      <c r="AC45" s="54"/>
    </row>
    <row r="46" spans="1:68" ht="16.5" customHeight="1" x14ac:dyDescent="0.25">
      <c r="A46" s="779" t="s">
        <v>124</v>
      </c>
      <c r="B46" s="779"/>
      <c r="C46" s="779"/>
      <c r="D46" s="779"/>
      <c r="E46" s="779"/>
      <c r="F46" s="779"/>
      <c r="G46" s="779"/>
      <c r="H46" s="779"/>
      <c r="I46" s="779"/>
      <c r="J46" s="779"/>
      <c r="K46" s="779"/>
      <c r="L46" s="779"/>
      <c r="M46" s="779"/>
      <c r="N46" s="779"/>
      <c r="O46" s="779"/>
      <c r="P46" s="779"/>
      <c r="Q46" s="779"/>
      <c r="R46" s="779"/>
      <c r="S46" s="779"/>
      <c r="T46" s="779"/>
      <c r="U46" s="779"/>
      <c r="V46" s="779"/>
      <c r="W46" s="779"/>
      <c r="X46" s="779"/>
      <c r="Y46" s="779"/>
      <c r="Z46" s="779"/>
      <c r="AA46" s="65"/>
      <c r="AB46" s="65"/>
      <c r="AC46" s="79"/>
    </row>
    <row r="47" spans="1:68" ht="14.25" customHeight="1" x14ac:dyDescent="0.25">
      <c r="A47" s="780" t="s">
        <v>125</v>
      </c>
      <c r="B47" s="780"/>
      <c r="C47" s="780"/>
      <c r="D47" s="780"/>
      <c r="E47" s="780"/>
      <c r="F47" s="780"/>
      <c r="G47" s="780"/>
      <c r="H47" s="780"/>
      <c r="I47" s="780"/>
      <c r="J47" s="780"/>
      <c r="K47" s="780"/>
      <c r="L47" s="780"/>
      <c r="M47" s="780"/>
      <c r="N47" s="780"/>
      <c r="O47" s="780"/>
      <c r="P47" s="780"/>
      <c r="Q47" s="780"/>
      <c r="R47" s="780"/>
      <c r="S47" s="780"/>
      <c r="T47" s="780"/>
      <c r="U47" s="780"/>
      <c r="V47" s="780"/>
      <c r="W47" s="780"/>
      <c r="X47" s="780"/>
      <c r="Y47" s="780"/>
      <c r="Z47" s="780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4301011380</v>
      </c>
      <c r="D48" s="781">
        <v>4607091385670</v>
      </c>
      <c r="E48" s="781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130</v>
      </c>
      <c r="L48" s="37"/>
      <c r="M48" s="38" t="s">
        <v>129</v>
      </c>
      <c r="N48" s="38"/>
      <c r="O48" s="37">
        <v>50</v>
      </c>
      <c r="P48" s="8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3"/>
      <c r="R48" s="783"/>
      <c r="S48" s="783"/>
      <c r="T48" s="784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128</v>
      </c>
      <c r="AG48" s="78"/>
      <c r="AJ48" s="84"/>
      <c r="AK48" s="84"/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126</v>
      </c>
      <c r="B49" s="63" t="s">
        <v>131</v>
      </c>
      <c r="C49" s="36">
        <v>4301011540</v>
      </c>
      <c r="D49" s="781">
        <v>4607091385670</v>
      </c>
      <c r="E49" s="781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130</v>
      </c>
      <c r="L49" s="37"/>
      <c r="M49" s="38" t="s">
        <v>133</v>
      </c>
      <c r="N49" s="38"/>
      <c r="O49" s="37">
        <v>50</v>
      </c>
      <c r="P49" s="80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3"/>
      <c r="R49" s="783"/>
      <c r="S49" s="783"/>
      <c r="T49" s="78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/>
      <c r="AK49" s="84"/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781">
        <v>4680115883956</v>
      </c>
      <c r="E50" s="781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/>
      <c r="M50" s="38" t="s">
        <v>129</v>
      </c>
      <c r="N50" s="38"/>
      <c r="O50" s="37">
        <v>50</v>
      </c>
      <c r="P50" s="80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3"/>
      <c r="R50" s="783"/>
      <c r="S50" s="783"/>
      <c r="T50" s="78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/>
      <c r="AK50" s="84"/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4301011382</v>
      </c>
      <c r="D51" s="781">
        <v>4607091385687</v>
      </c>
      <c r="E51" s="781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89</v>
      </c>
      <c r="L51" s="37"/>
      <c r="M51" s="38" t="s">
        <v>133</v>
      </c>
      <c r="N51" s="38"/>
      <c r="O51" s="37">
        <v>50</v>
      </c>
      <c r="P51" s="8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3"/>
      <c r="R51" s="783"/>
      <c r="S51" s="783"/>
      <c r="T51" s="78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139</v>
      </c>
      <c r="AG51" s="78"/>
      <c r="AJ51" s="84"/>
      <c r="AK51" s="84"/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140</v>
      </c>
      <c r="B52" s="63" t="s">
        <v>141</v>
      </c>
      <c r="C52" s="36">
        <v>4301011565</v>
      </c>
      <c r="D52" s="781">
        <v>4680115882539</v>
      </c>
      <c r="E52" s="781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89</v>
      </c>
      <c r="L52" s="37"/>
      <c r="M52" s="38" t="s">
        <v>133</v>
      </c>
      <c r="N52" s="38"/>
      <c r="O52" s="37">
        <v>50</v>
      </c>
      <c r="P52" s="80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3"/>
      <c r="R52" s="783"/>
      <c r="S52" s="783"/>
      <c r="T52" s="78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128</v>
      </c>
      <c r="AG52" s="78"/>
      <c r="AJ52" s="84"/>
      <c r="AK52" s="84"/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142</v>
      </c>
      <c r="B53" s="63" t="s">
        <v>143</v>
      </c>
      <c r="C53" s="36">
        <v>4301011624</v>
      </c>
      <c r="D53" s="781">
        <v>4680115883949</v>
      </c>
      <c r="E53" s="781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89</v>
      </c>
      <c r="L53" s="37"/>
      <c r="M53" s="38" t="s">
        <v>129</v>
      </c>
      <c r="N53" s="38"/>
      <c r="O53" s="37">
        <v>50</v>
      </c>
      <c r="P53" s="80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3"/>
      <c r="R53" s="783"/>
      <c r="S53" s="783"/>
      <c r="T53" s="78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/>
      <c r="AK53" s="84"/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88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89"/>
      <c r="P54" s="785" t="s">
        <v>40</v>
      </c>
      <c r="Q54" s="786"/>
      <c r="R54" s="786"/>
      <c r="S54" s="786"/>
      <c r="T54" s="786"/>
      <c r="U54" s="786"/>
      <c r="V54" s="787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89"/>
      <c r="P55" s="785" t="s">
        <v>40</v>
      </c>
      <c r="Q55" s="786"/>
      <c r="R55" s="786"/>
      <c r="S55" s="786"/>
      <c r="T55" s="786"/>
      <c r="U55" s="786"/>
      <c r="V55" s="787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80" t="s">
        <v>84</v>
      </c>
      <c r="B56" s="780"/>
      <c r="C56" s="780"/>
      <c r="D56" s="780"/>
      <c r="E56" s="780"/>
      <c r="F56" s="780"/>
      <c r="G56" s="780"/>
      <c r="H56" s="780"/>
      <c r="I56" s="780"/>
      <c r="J56" s="780"/>
      <c r="K56" s="780"/>
      <c r="L56" s="780"/>
      <c r="M56" s="780"/>
      <c r="N56" s="780"/>
      <c r="O56" s="780"/>
      <c r="P56" s="780"/>
      <c r="Q56" s="780"/>
      <c r="R56" s="780"/>
      <c r="S56" s="780"/>
      <c r="T56" s="780"/>
      <c r="U56" s="780"/>
      <c r="V56" s="780"/>
      <c r="W56" s="780"/>
      <c r="X56" s="780"/>
      <c r="Y56" s="780"/>
      <c r="Z56" s="780"/>
      <c r="AA56" s="66"/>
      <c r="AB56" s="66"/>
      <c r="AC56" s="80"/>
    </row>
    <row r="57" spans="1:68" ht="27" customHeight="1" x14ac:dyDescent="0.25">
      <c r="A57" s="63" t="s">
        <v>144</v>
      </c>
      <c r="B57" s="63" t="s">
        <v>145</v>
      </c>
      <c r="C57" s="36">
        <v>4301051842</v>
      </c>
      <c r="D57" s="781">
        <v>4680115885233</v>
      </c>
      <c r="E57" s="781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/>
      <c r="M57" s="38" t="s">
        <v>133</v>
      </c>
      <c r="N57" s="38"/>
      <c r="O57" s="37">
        <v>40</v>
      </c>
      <c r="P57" s="8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3"/>
      <c r="R57" s="783"/>
      <c r="S57" s="783"/>
      <c r="T57" s="784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146</v>
      </c>
      <c r="AG57" s="78"/>
      <c r="AJ57" s="84"/>
      <c r="AK57" s="84"/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147</v>
      </c>
      <c r="B58" s="63" t="s">
        <v>148</v>
      </c>
      <c r="C58" s="36">
        <v>4301051820</v>
      </c>
      <c r="D58" s="781">
        <v>4680115884915</v>
      </c>
      <c r="E58" s="781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89</v>
      </c>
      <c r="L58" s="37"/>
      <c r="M58" s="38" t="s">
        <v>133</v>
      </c>
      <c r="N58" s="38"/>
      <c r="O58" s="37">
        <v>40</v>
      </c>
      <c r="P58" s="8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3"/>
      <c r="R58" s="783"/>
      <c r="S58" s="783"/>
      <c r="T58" s="784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149</v>
      </c>
      <c r="AG58" s="78"/>
      <c r="AJ58" s="84"/>
      <c r="AK58" s="84"/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88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89"/>
      <c r="P59" s="785" t="s">
        <v>40</v>
      </c>
      <c r="Q59" s="786"/>
      <c r="R59" s="786"/>
      <c r="S59" s="786"/>
      <c r="T59" s="786"/>
      <c r="U59" s="786"/>
      <c r="V59" s="787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89"/>
      <c r="P60" s="785" t="s">
        <v>40</v>
      </c>
      <c r="Q60" s="786"/>
      <c r="R60" s="786"/>
      <c r="S60" s="786"/>
      <c r="T60" s="786"/>
      <c r="U60" s="786"/>
      <c r="V60" s="787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779" t="s">
        <v>150</v>
      </c>
      <c r="B61" s="779"/>
      <c r="C61" s="779"/>
      <c r="D61" s="779"/>
      <c r="E61" s="779"/>
      <c r="F61" s="779"/>
      <c r="G61" s="779"/>
      <c r="H61" s="779"/>
      <c r="I61" s="779"/>
      <c r="J61" s="779"/>
      <c r="K61" s="779"/>
      <c r="L61" s="779"/>
      <c r="M61" s="779"/>
      <c r="N61" s="779"/>
      <c r="O61" s="779"/>
      <c r="P61" s="779"/>
      <c r="Q61" s="779"/>
      <c r="R61" s="779"/>
      <c r="S61" s="779"/>
      <c r="T61" s="779"/>
      <c r="U61" s="779"/>
      <c r="V61" s="779"/>
      <c r="W61" s="779"/>
      <c r="X61" s="779"/>
      <c r="Y61" s="779"/>
      <c r="Z61" s="779"/>
      <c r="AA61" s="65"/>
      <c r="AB61" s="65"/>
      <c r="AC61" s="79"/>
    </row>
    <row r="62" spans="1:68" ht="14.25" customHeight="1" x14ac:dyDescent="0.25">
      <c r="A62" s="780" t="s">
        <v>125</v>
      </c>
      <c r="B62" s="780"/>
      <c r="C62" s="780"/>
      <c r="D62" s="780"/>
      <c r="E62" s="780"/>
      <c r="F62" s="780"/>
      <c r="G62" s="780"/>
      <c r="H62" s="780"/>
      <c r="I62" s="780"/>
      <c r="J62" s="780"/>
      <c r="K62" s="780"/>
      <c r="L62" s="780"/>
      <c r="M62" s="780"/>
      <c r="N62" s="780"/>
      <c r="O62" s="780"/>
      <c r="P62" s="780"/>
      <c r="Q62" s="780"/>
      <c r="R62" s="780"/>
      <c r="S62" s="780"/>
      <c r="T62" s="780"/>
      <c r="U62" s="780"/>
      <c r="V62" s="780"/>
      <c r="W62" s="780"/>
      <c r="X62" s="780"/>
      <c r="Y62" s="780"/>
      <c r="Z62" s="780"/>
      <c r="AA62" s="66"/>
      <c r="AB62" s="66"/>
      <c r="AC62" s="80"/>
    </row>
    <row r="63" spans="1:68" ht="37.5" customHeight="1" x14ac:dyDescent="0.25">
      <c r="A63" s="63" t="s">
        <v>151</v>
      </c>
      <c r="B63" s="63" t="s">
        <v>152</v>
      </c>
      <c r="C63" s="36">
        <v>4301011452</v>
      </c>
      <c r="D63" s="781">
        <v>4680115881426</v>
      </c>
      <c r="E63" s="781"/>
      <c r="F63" s="62">
        <v>1.35</v>
      </c>
      <c r="G63" s="37">
        <v>8</v>
      </c>
      <c r="H63" s="62">
        <v>10.8</v>
      </c>
      <c r="I63" s="62">
        <v>11.28</v>
      </c>
      <c r="J63" s="37">
        <v>56</v>
      </c>
      <c r="K63" s="37" t="s">
        <v>130</v>
      </c>
      <c r="L63" s="37"/>
      <c r="M63" s="38" t="s">
        <v>129</v>
      </c>
      <c r="N63" s="38"/>
      <c r="O63" s="37">
        <v>50</v>
      </c>
      <c r="P63" s="8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3"/>
      <c r="R63" s="783"/>
      <c r="S63" s="783"/>
      <c r="T63" s="784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69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153</v>
      </c>
      <c r="AG63" s="78"/>
      <c r="AJ63" s="84"/>
      <c r="AK63" s="84"/>
      <c r="BB63" s="127" t="s">
        <v>66</v>
      </c>
      <c r="BM63" s="78">
        <f t="shared" ref="BM63:BM69" si="12">IFERROR(X63*I63/H63,"0")</f>
        <v>0</v>
      </c>
      <c r="BN63" s="78">
        <f t="shared" ref="BN63:BN69" si="13">IFERROR(Y63*I63/H63,"0")</f>
        <v>0</v>
      </c>
      <c r="BO63" s="78">
        <f t="shared" ref="BO63:BO69" si="14">IFERROR(1/J63*(X63/H63),"0")</f>
        <v>0</v>
      </c>
      <c r="BP63" s="78">
        <f t="shared" ref="BP63:BP69" si="15">IFERROR(1/J63*(Y63/H63),"0")</f>
        <v>0</v>
      </c>
    </row>
    <row r="64" spans="1:68" ht="27" customHeight="1" x14ac:dyDescent="0.25">
      <c r="A64" s="63" t="s">
        <v>151</v>
      </c>
      <c r="B64" s="63" t="s">
        <v>154</v>
      </c>
      <c r="C64" s="36">
        <v>4301011481</v>
      </c>
      <c r="D64" s="781">
        <v>4680115881426</v>
      </c>
      <c r="E64" s="781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130</v>
      </c>
      <c r="L64" s="37"/>
      <c r="M64" s="38" t="s">
        <v>156</v>
      </c>
      <c r="N64" s="38"/>
      <c r="O64" s="37">
        <v>55</v>
      </c>
      <c r="P64" s="81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3"/>
      <c r="R64" s="783"/>
      <c r="S64" s="783"/>
      <c r="T64" s="784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155</v>
      </c>
      <c r="AG64" s="78"/>
      <c r="AJ64" s="84"/>
      <c r="AK64" s="84"/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157</v>
      </c>
      <c r="B65" s="63" t="s">
        <v>158</v>
      </c>
      <c r="C65" s="36">
        <v>4301011386</v>
      </c>
      <c r="D65" s="781">
        <v>4680115880283</v>
      </c>
      <c r="E65" s="781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89</v>
      </c>
      <c r="L65" s="37"/>
      <c r="M65" s="38" t="s">
        <v>129</v>
      </c>
      <c r="N65" s="38"/>
      <c r="O65" s="37">
        <v>45</v>
      </c>
      <c r="P65" s="8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3"/>
      <c r="R65" s="783"/>
      <c r="S65" s="783"/>
      <c r="T65" s="784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159</v>
      </c>
      <c r="AG65" s="78"/>
      <c r="AJ65" s="84"/>
      <c r="AK65" s="84"/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160</v>
      </c>
      <c r="B66" s="63" t="s">
        <v>161</v>
      </c>
      <c r="C66" s="36">
        <v>4301011432</v>
      </c>
      <c r="D66" s="781">
        <v>4680115882720</v>
      </c>
      <c r="E66" s="781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89</v>
      </c>
      <c r="L66" s="37"/>
      <c r="M66" s="38" t="s">
        <v>129</v>
      </c>
      <c r="N66" s="38"/>
      <c r="O66" s="37">
        <v>90</v>
      </c>
      <c r="P66" s="81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3"/>
      <c r="R66" s="783"/>
      <c r="S66" s="783"/>
      <c r="T66" s="78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162</v>
      </c>
      <c r="AG66" s="78"/>
      <c r="AJ66" s="84"/>
      <c r="AK66" s="84"/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37.5" customHeight="1" x14ac:dyDescent="0.25">
      <c r="A67" s="63" t="s">
        <v>163</v>
      </c>
      <c r="B67" s="63" t="s">
        <v>164</v>
      </c>
      <c r="C67" s="36">
        <v>4301011589</v>
      </c>
      <c r="D67" s="781">
        <v>4680115885899</v>
      </c>
      <c r="E67" s="781"/>
      <c r="F67" s="62">
        <v>0.35</v>
      </c>
      <c r="G67" s="37">
        <v>6</v>
      </c>
      <c r="H67" s="62">
        <v>2.1</v>
      </c>
      <c r="I67" s="62">
        <v>2.2999999999999998</v>
      </c>
      <c r="J67" s="37">
        <v>156</v>
      </c>
      <c r="K67" s="37" t="s">
        <v>89</v>
      </c>
      <c r="L67" s="37"/>
      <c r="M67" s="38" t="s">
        <v>167</v>
      </c>
      <c r="N67" s="38"/>
      <c r="O67" s="37">
        <v>50</v>
      </c>
      <c r="P67" s="813" t="s">
        <v>165</v>
      </c>
      <c r="Q67" s="783"/>
      <c r="R67" s="783"/>
      <c r="S67" s="783"/>
      <c r="T67" s="78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166</v>
      </c>
      <c r="AG67" s="78"/>
      <c r="AJ67" s="84"/>
      <c r="AK67" s="84"/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16.5" customHeight="1" x14ac:dyDescent="0.25">
      <c r="A68" s="63" t="s">
        <v>168</v>
      </c>
      <c r="B68" s="63" t="s">
        <v>169</v>
      </c>
      <c r="C68" s="36">
        <v>4301012008</v>
      </c>
      <c r="D68" s="781">
        <v>4680115881525</v>
      </c>
      <c r="E68" s="781"/>
      <c r="F68" s="62">
        <v>0.4</v>
      </c>
      <c r="G68" s="37">
        <v>10</v>
      </c>
      <c r="H68" s="62">
        <v>4</v>
      </c>
      <c r="I68" s="62">
        <v>4.21</v>
      </c>
      <c r="J68" s="37">
        <v>132</v>
      </c>
      <c r="K68" s="37" t="s">
        <v>89</v>
      </c>
      <c r="L68" s="37"/>
      <c r="M68" s="38" t="s">
        <v>167</v>
      </c>
      <c r="N68" s="38"/>
      <c r="O68" s="37">
        <v>50</v>
      </c>
      <c r="P68" s="81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83"/>
      <c r="R68" s="783"/>
      <c r="S68" s="783"/>
      <c r="T68" s="78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170</v>
      </c>
      <c r="AG68" s="78"/>
      <c r="AJ68" s="84"/>
      <c r="AK68" s="84"/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171</v>
      </c>
      <c r="B69" s="63" t="s">
        <v>172</v>
      </c>
      <c r="C69" s="36">
        <v>4301011437</v>
      </c>
      <c r="D69" s="781">
        <v>4680115881419</v>
      </c>
      <c r="E69" s="781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89</v>
      </c>
      <c r="L69" s="37"/>
      <c r="M69" s="38" t="s">
        <v>129</v>
      </c>
      <c r="N69" s="38"/>
      <c r="O69" s="37">
        <v>50</v>
      </c>
      <c r="P69" s="8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3"/>
      <c r="R69" s="783"/>
      <c r="S69" s="783"/>
      <c r="T69" s="78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153</v>
      </c>
      <c r="AG69" s="78"/>
      <c r="AJ69" s="84"/>
      <c r="AK69" s="84"/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x14ac:dyDescent="0.2">
      <c r="A70" s="788"/>
      <c r="B70" s="788"/>
      <c r="C70" s="788"/>
      <c r="D70" s="788"/>
      <c r="E70" s="788"/>
      <c r="F70" s="788"/>
      <c r="G70" s="788"/>
      <c r="H70" s="788"/>
      <c r="I70" s="788"/>
      <c r="J70" s="788"/>
      <c r="K70" s="788"/>
      <c r="L70" s="788"/>
      <c r="M70" s="788"/>
      <c r="N70" s="788"/>
      <c r="O70" s="789"/>
      <c r="P70" s="785" t="s">
        <v>40</v>
      </c>
      <c r="Q70" s="786"/>
      <c r="R70" s="786"/>
      <c r="S70" s="786"/>
      <c r="T70" s="786"/>
      <c r="U70" s="786"/>
      <c r="V70" s="787"/>
      <c r="W70" s="42" t="s">
        <v>39</v>
      </c>
      <c r="X70" s="43">
        <f>IFERROR(X63/H63,"0")+IFERROR(X64/H64,"0")+IFERROR(X65/H65,"0")+IFERROR(X66/H66,"0")+IFERROR(X67/H67,"0")+IFERROR(X68/H68,"0")+IFERROR(X69/H69,"0")</f>
        <v>0</v>
      </c>
      <c r="Y70" s="43">
        <f>IFERROR(Y63/H63,"0")+IFERROR(Y64/H64,"0")+IFERROR(Y65/H65,"0")+IFERROR(Y66/H66,"0")+IFERROR(Y67/H67,"0")+IFERROR(Y68/H68,"0")+IFERROR(Y69/H69,"0")</f>
        <v>0</v>
      </c>
      <c r="Z70" s="43">
        <f>IFERROR(IF(Z63="",0,Z63),"0")+IFERROR(IF(Z64="",0,Z64),"0")+IFERROR(IF(Z65="",0,Z65),"0")+IFERROR(IF(Z66="",0,Z66),"0")+IFERROR(IF(Z67="",0,Z67),"0")+IFERROR(IF(Z68="",0,Z68),"0")+IFERROR(IF(Z69="",0,Z69),"0")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788"/>
      <c r="B71" s="788"/>
      <c r="C71" s="788"/>
      <c r="D71" s="788"/>
      <c r="E71" s="788"/>
      <c r="F71" s="788"/>
      <c r="G71" s="788"/>
      <c r="H71" s="788"/>
      <c r="I71" s="788"/>
      <c r="J71" s="788"/>
      <c r="K71" s="788"/>
      <c r="L71" s="788"/>
      <c r="M71" s="788"/>
      <c r="N71" s="788"/>
      <c r="O71" s="789"/>
      <c r="P71" s="785" t="s">
        <v>40</v>
      </c>
      <c r="Q71" s="786"/>
      <c r="R71" s="786"/>
      <c r="S71" s="786"/>
      <c r="T71" s="786"/>
      <c r="U71" s="786"/>
      <c r="V71" s="787"/>
      <c r="W71" s="42" t="s">
        <v>0</v>
      </c>
      <c r="X71" s="43">
        <f>IFERROR(SUM(X63:X69),"0")</f>
        <v>0</v>
      </c>
      <c r="Y71" s="43">
        <f>IFERROR(SUM(Y63:Y69),"0")</f>
        <v>0</v>
      </c>
      <c r="Z71" s="42"/>
      <c r="AA71" s="67"/>
      <c r="AB71" s="67"/>
      <c r="AC71" s="67"/>
    </row>
    <row r="72" spans="1:68" ht="14.25" customHeight="1" x14ac:dyDescent="0.25">
      <c r="A72" s="780" t="s">
        <v>173</v>
      </c>
      <c r="B72" s="780"/>
      <c r="C72" s="780"/>
      <c r="D72" s="780"/>
      <c r="E72" s="780"/>
      <c r="F72" s="780"/>
      <c r="G72" s="780"/>
      <c r="H72" s="780"/>
      <c r="I72" s="780"/>
      <c r="J72" s="780"/>
      <c r="K72" s="780"/>
      <c r="L72" s="780"/>
      <c r="M72" s="780"/>
      <c r="N72" s="780"/>
      <c r="O72" s="780"/>
      <c r="P72" s="780"/>
      <c r="Q72" s="780"/>
      <c r="R72" s="780"/>
      <c r="S72" s="780"/>
      <c r="T72" s="780"/>
      <c r="U72" s="780"/>
      <c r="V72" s="780"/>
      <c r="W72" s="780"/>
      <c r="X72" s="780"/>
      <c r="Y72" s="780"/>
      <c r="Z72" s="780"/>
      <c r="AA72" s="66"/>
      <c r="AB72" s="66"/>
      <c r="AC72" s="80"/>
    </row>
    <row r="73" spans="1:68" ht="27" customHeight="1" x14ac:dyDescent="0.25">
      <c r="A73" s="63" t="s">
        <v>174</v>
      </c>
      <c r="B73" s="63" t="s">
        <v>175</v>
      </c>
      <c r="C73" s="36">
        <v>4301020298</v>
      </c>
      <c r="D73" s="781">
        <v>4680115881440</v>
      </c>
      <c r="E73" s="781"/>
      <c r="F73" s="62">
        <v>1.35</v>
      </c>
      <c r="G73" s="37">
        <v>8</v>
      </c>
      <c r="H73" s="62">
        <v>10.8</v>
      </c>
      <c r="I73" s="62">
        <v>11.28</v>
      </c>
      <c r="J73" s="37">
        <v>56</v>
      </c>
      <c r="K73" s="37" t="s">
        <v>130</v>
      </c>
      <c r="L73" s="37"/>
      <c r="M73" s="38" t="s">
        <v>129</v>
      </c>
      <c r="N73" s="38"/>
      <c r="O73" s="37">
        <v>50</v>
      </c>
      <c r="P73" s="81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83"/>
      <c r="R73" s="783"/>
      <c r="S73" s="783"/>
      <c r="T73" s="78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IFERROR(IF(Y73=0,"",ROUNDUP(Y73/H73,0)*0.02175),"")</f>
        <v/>
      </c>
      <c r="AA73" s="68" t="s">
        <v>45</v>
      </c>
      <c r="AB73" s="69" t="s">
        <v>45</v>
      </c>
      <c r="AC73" s="140" t="s">
        <v>176</v>
      </c>
      <c r="AG73" s="78"/>
      <c r="AJ73" s="84"/>
      <c r="AK73" s="84"/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177</v>
      </c>
      <c r="B74" s="63" t="s">
        <v>178</v>
      </c>
      <c r="C74" s="36">
        <v>4301020228</v>
      </c>
      <c r="D74" s="781">
        <v>4680115882751</v>
      </c>
      <c r="E74" s="781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89</v>
      </c>
      <c r="L74" s="37"/>
      <c r="M74" s="38" t="s">
        <v>129</v>
      </c>
      <c r="N74" s="38"/>
      <c r="O74" s="37">
        <v>90</v>
      </c>
      <c r="P74" s="81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83"/>
      <c r="R74" s="783"/>
      <c r="S74" s="783"/>
      <c r="T74" s="78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179</v>
      </c>
      <c r="AG74" s="78"/>
      <c r="AJ74" s="84"/>
      <c r="AK74" s="84"/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180</v>
      </c>
      <c r="B75" s="63" t="s">
        <v>181</v>
      </c>
      <c r="C75" s="36">
        <v>4301020358</v>
      </c>
      <c r="D75" s="781">
        <v>4680115885950</v>
      </c>
      <c r="E75" s="781"/>
      <c r="F75" s="62">
        <v>0.37</v>
      </c>
      <c r="G75" s="37">
        <v>6</v>
      </c>
      <c r="H75" s="62">
        <v>2.2200000000000002</v>
      </c>
      <c r="I75" s="62">
        <v>2.42</v>
      </c>
      <c r="J75" s="37">
        <v>156</v>
      </c>
      <c r="K75" s="37" t="s">
        <v>89</v>
      </c>
      <c r="L75" s="37"/>
      <c r="M75" s="38" t="s">
        <v>133</v>
      </c>
      <c r="N75" s="38"/>
      <c r="O75" s="37">
        <v>50</v>
      </c>
      <c r="P75" s="818" t="s">
        <v>182</v>
      </c>
      <c r="Q75" s="783"/>
      <c r="R75" s="783"/>
      <c r="S75" s="783"/>
      <c r="T75" s="78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IFERROR(IF(Y75=0,"",ROUNDUP(Y75/H75,0)*0.00753),"")</f>
        <v/>
      </c>
      <c r="AA75" s="68" t="s">
        <v>45</v>
      </c>
      <c r="AB75" s="69" t="s">
        <v>45</v>
      </c>
      <c r="AC75" s="144" t="s">
        <v>176</v>
      </c>
      <c r="AG75" s="78"/>
      <c r="AJ75" s="84"/>
      <c r="AK75" s="84"/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183</v>
      </c>
      <c r="B76" s="63" t="s">
        <v>184</v>
      </c>
      <c r="C76" s="36">
        <v>4301020296</v>
      </c>
      <c r="D76" s="781">
        <v>4680115881433</v>
      </c>
      <c r="E76" s="781"/>
      <c r="F76" s="62">
        <v>0.45</v>
      </c>
      <c r="G76" s="37">
        <v>6</v>
      </c>
      <c r="H76" s="62">
        <v>2.7</v>
      </c>
      <c r="I76" s="62">
        <v>2.9</v>
      </c>
      <c r="J76" s="37">
        <v>156</v>
      </c>
      <c r="K76" s="37" t="s">
        <v>89</v>
      </c>
      <c r="L76" s="37"/>
      <c r="M76" s="38" t="s">
        <v>129</v>
      </c>
      <c r="N76" s="38"/>
      <c r="O76" s="37">
        <v>50</v>
      </c>
      <c r="P76" s="8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83"/>
      <c r="R76" s="783"/>
      <c r="S76" s="783"/>
      <c r="T76" s="78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IFERROR(IF(Y76=0,"",ROUNDUP(Y76/H76,0)*0.00753),"")</f>
        <v/>
      </c>
      <c r="AA76" s="68" t="s">
        <v>45</v>
      </c>
      <c r="AB76" s="69" t="s">
        <v>45</v>
      </c>
      <c r="AC76" s="146" t="s">
        <v>176</v>
      </c>
      <c r="AG76" s="78"/>
      <c r="AJ76" s="84"/>
      <c r="AK76" s="84"/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788"/>
      <c r="B77" s="788"/>
      <c r="C77" s="788"/>
      <c r="D77" s="788"/>
      <c r="E77" s="788"/>
      <c r="F77" s="788"/>
      <c r="G77" s="788"/>
      <c r="H77" s="788"/>
      <c r="I77" s="788"/>
      <c r="J77" s="788"/>
      <c r="K77" s="788"/>
      <c r="L77" s="788"/>
      <c r="M77" s="788"/>
      <c r="N77" s="788"/>
      <c r="O77" s="789"/>
      <c r="P77" s="785" t="s">
        <v>40</v>
      </c>
      <c r="Q77" s="786"/>
      <c r="R77" s="786"/>
      <c r="S77" s="786"/>
      <c r="T77" s="786"/>
      <c r="U77" s="786"/>
      <c r="V77" s="787"/>
      <c r="W77" s="42" t="s">
        <v>39</v>
      </c>
      <c r="X77" s="43">
        <f>IFERROR(X73/H73,"0")+IFERROR(X74/H74,"0")+IFERROR(X75/H75,"0")+IFERROR(X76/H76,"0")</f>
        <v>0</v>
      </c>
      <c r="Y77" s="43">
        <f>IFERROR(Y73/H73,"0")+IFERROR(Y74/H74,"0")+IFERROR(Y75/H75,"0")+IFERROR(Y76/H76,"0")</f>
        <v>0</v>
      </c>
      <c r="Z77" s="43">
        <f>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88"/>
      <c r="B78" s="788"/>
      <c r="C78" s="788"/>
      <c r="D78" s="788"/>
      <c r="E78" s="788"/>
      <c r="F78" s="788"/>
      <c r="G78" s="788"/>
      <c r="H78" s="788"/>
      <c r="I78" s="788"/>
      <c r="J78" s="788"/>
      <c r="K78" s="788"/>
      <c r="L78" s="788"/>
      <c r="M78" s="788"/>
      <c r="N78" s="788"/>
      <c r="O78" s="789"/>
      <c r="P78" s="785" t="s">
        <v>40</v>
      </c>
      <c r="Q78" s="786"/>
      <c r="R78" s="786"/>
      <c r="S78" s="786"/>
      <c r="T78" s="786"/>
      <c r="U78" s="786"/>
      <c r="V78" s="787"/>
      <c r="W78" s="42" t="s">
        <v>0</v>
      </c>
      <c r="X78" s="43">
        <f>IFERROR(SUM(X73:X76),"0")</f>
        <v>0</v>
      </c>
      <c r="Y78" s="43">
        <f>IFERROR(SUM(Y73:Y76),"0")</f>
        <v>0</v>
      </c>
      <c r="Z78" s="42"/>
      <c r="AA78" s="67"/>
      <c r="AB78" s="67"/>
      <c r="AC78" s="67"/>
    </row>
    <row r="79" spans="1:68" ht="14.25" customHeight="1" x14ac:dyDescent="0.25">
      <c r="A79" s="780" t="s">
        <v>78</v>
      </c>
      <c r="B79" s="780"/>
      <c r="C79" s="780"/>
      <c r="D79" s="780"/>
      <c r="E79" s="780"/>
      <c r="F79" s="780"/>
      <c r="G79" s="780"/>
      <c r="H79" s="780"/>
      <c r="I79" s="780"/>
      <c r="J79" s="780"/>
      <c r="K79" s="780"/>
      <c r="L79" s="780"/>
      <c r="M79" s="780"/>
      <c r="N79" s="780"/>
      <c r="O79" s="780"/>
      <c r="P79" s="780"/>
      <c r="Q79" s="780"/>
      <c r="R79" s="780"/>
      <c r="S79" s="780"/>
      <c r="T79" s="780"/>
      <c r="U79" s="780"/>
      <c r="V79" s="780"/>
      <c r="W79" s="780"/>
      <c r="X79" s="780"/>
      <c r="Y79" s="780"/>
      <c r="Z79" s="780"/>
      <c r="AA79" s="66"/>
      <c r="AB79" s="66"/>
      <c r="AC79" s="80"/>
    </row>
    <row r="80" spans="1:68" ht="16.5" customHeight="1" x14ac:dyDescent="0.25">
      <c r="A80" s="63" t="s">
        <v>185</v>
      </c>
      <c r="B80" s="63" t="s">
        <v>186</v>
      </c>
      <c r="C80" s="36">
        <v>4301031242</v>
      </c>
      <c r="D80" s="781">
        <v>4680115885066</v>
      </c>
      <c r="E80" s="781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89</v>
      </c>
      <c r="L80" s="37"/>
      <c r="M80" s="38" t="s">
        <v>82</v>
      </c>
      <c r="N80" s="38"/>
      <c r="O80" s="37">
        <v>40</v>
      </c>
      <c r="P80" s="8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3"/>
      <c r="R80" s="783"/>
      <c r="S80" s="783"/>
      <c r="T80" s="784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ref="Y80:Y85" si="16">IFERROR(IF(X80="",0,CEILING((X80/$H80),1)*$H80),"")</f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187</v>
      </c>
      <c r="AG80" s="78"/>
      <c r="AJ80" s="84"/>
      <c r="AK80" s="84"/>
      <c r="BB80" s="149" t="s">
        <v>66</v>
      </c>
      <c r="BM80" s="78">
        <f t="shared" ref="BM80:BM85" si="17">IFERROR(X80*I80/H80,"0")</f>
        <v>0</v>
      </c>
      <c r="BN80" s="78">
        <f t="shared" ref="BN80:BN85" si="18">IFERROR(Y80*I80/H80,"0")</f>
        <v>0</v>
      </c>
      <c r="BO80" s="78">
        <f t="shared" ref="BO80:BO85" si="19">IFERROR(1/J80*(X80/H80),"0")</f>
        <v>0</v>
      </c>
      <c r="BP80" s="78">
        <f t="shared" ref="BP80:BP85" si="20">IFERROR(1/J80*(Y80/H80),"0")</f>
        <v>0</v>
      </c>
    </row>
    <row r="81" spans="1:68" ht="16.5" customHeight="1" x14ac:dyDescent="0.25">
      <c r="A81" s="63" t="s">
        <v>188</v>
      </c>
      <c r="B81" s="63" t="s">
        <v>189</v>
      </c>
      <c r="C81" s="36">
        <v>4301031240</v>
      </c>
      <c r="D81" s="781">
        <v>4680115885042</v>
      </c>
      <c r="E81" s="781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89</v>
      </c>
      <c r="L81" s="37"/>
      <c r="M81" s="38" t="s">
        <v>82</v>
      </c>
      <c r="N81" s="38"/>
      <c r="O81" s="37">
        <v>40</v>
      </c>
      <c r="P81" s="82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3"/>
      <c r="R81" s="783"/>
      <c r="S81" s="783"/>
      <c r="T81" s="784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190</v>
      </c>
      <c r="AG81" s="78"/>
      <c r="AJ81" s="84"/>
      <c r="AK81" s="84"/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16.5" customHeight="1" x14ac:dyDescent="0.25">
      <c r="A82" s="63" t="s">
        <v>191</v>
      </c>
      <c r="B82" s="63" t="s">
        <v>192</v>
      </c>
      <c r="C82" s="36">
        <v>4301031315</v>
      </c>
      <c r="D82" s="781">
        <v>4680115885080</v>
      </c>
      <c r="E82" s="781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89</v>
      </c>
      <c r="L82" s="37"/>
      <c r="M82" s="38" t="s">
        <v>82</v>
      </c>
      <c r="N82" s="38"/>
      <c r="O82" s="37">
        <v>40</v>
      </c>
      <c r="P82" s="82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3"/>
      <c r="R82" s="783"/>
      <c r="S82" s="783"/>
      <c r="T82" s="784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193</v>
      </c>
      <c r="AG82" s="78"/>
      <c r="AJ82" s="84"/>
      <c r="AK82" s="84"/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194</v>
      </c>
      <c r="B83" s="63" t="s">
        <v>195</v>
      </c>
      <c r="C83" s="36">
        <v>4301031243</v>
      </c>
      <c r="D83" s="781">
        <v>4680115885073</v>
      </c>
      <c r="E83" s="781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83</v>
      </c>
      <c r="L83" s="37"/>
      <c r="M83" s="38" t="s">
        <v>82</v>
      </c>
      <c r="N83" s="38"/>
      <c r="O83" s="37">
        <v>40</v>
      </c>
      <c r="P83" s="82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3"/>
      <c r="R83" s="783"/>
      <c r="S83" s="783"/>
      <c r="T83" s="784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187</v>
      </c>
      <c r="AG83" s="78"/>
      <c r="AJ83" s="84"/>
      <c r="AK83" s="84"/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196</v>
      </c>
      <c r="B84" s="63" t="s">
        <v>197</v>
      </c>
      <c r="C84" s="36">
        <v>4301031241</v>
      </c>
      <c r="D84" s="781">
        <v>4680115885059</v>
      </c>
      <c r="E84" s="781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/>
      <c r="M84" s="38" t="s">
        <v>82</v>
      </c>
      <c r="N84" s="38"/>
      <c r="O84" s="37">
        <v>40</v>
      </c>
      <c r="P84" s="8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3"/>
      <c r="R84" s="783"/>
      <c r="S84" s="783"/>
      <c r="T84" s="784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190</v>
      </c>
      <c r="AG84" s="78"/>
      <c r="AJ84" s="84"/>
      <c r="AK84" s="84"/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198</v>
      </c>
      <c r="B85" s="63" t="s">
        <v>199</v>
      </c>
      <c r="C85" s="36">
        <v>4301031316</v>
      </c>
      <c r="D85" s="781">
        <v>4680115885097</v>
      </c>
      <c r="E85" s="781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/>
      <c r="M85" s="38" t="s">
        <v>82</v>
      </c>
      <c r="N85" s="38"/>
      <c r="O85" s="37">
        <v>40</v>
      </c>
      <c r="P85" s="8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3"/>
      <c r="R85" s="783"/>
      <c r="S85" s="783"/>
      <c r="T85" s="784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193</v>
      </c>
      <c r="AG85" s="78"/>
      <c r="AJ85" s="84"/>
      <c r="AK85" s="84"/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x14ac:dyDescent="0.2">
      <c r="A86" s="788"/>
      <c r="B86" s="788"/>
      <c r="C86" s="788"/>
      <c r="D86" s="788"/>
      <c r="E86" s="788"/>
      <c r="F86" s="788"/>
      <c r="G86" s="788"/>
      <c r="H86" s="788"/>
      <c r="I86" s="788"/>
      <c r="J86" s="788"/>
      <c r="K86" s="788"/>
      <c r="L86" s="788"/>
      <c r="M86" s="788"/>
      <c r="N86" s="788"/>
      <c r="O86" s="789"/>
      <c r="P86" s="785" t="s">
        <v>40</v>
      </c>
      <c r="Q86" s="786"/>
      <c r="R86" s="786"/>
      <c r="S86" s="786"/>
      <c r="T86" s="786"/>
      <c r="U86" s="786"/>
      <c r="V86" s="787"/>
      <c r="W86" s="42" t="s">
        <v>39</v>
      </c>
      <c r="X86" s="43">
        <f>IFERROR(X80/H80,"0")+IFERROR(X81/H81,"0")+IFERROR(X82/H82,"0")+IFERROR(X83/H83,"0")+IFERROR(X84/H84,"0")+IFERROR(X85/H85,"0")</f>
        <v>0</v>
      </c>
      <c r="Y86" s="43">
        <f>IFERROR(Y80/H80,"0")+IFERROR(Y81/H81,"0")+IFERROR(Y82/H82,"0")+IFERROR(Y83/H83,"0")+IFERROR(Y84/H84,"0")+IFERROR(Y85/H85,"0")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788"/>
      <c r="B87" s="788"/>
      <c r="C87" s="788"/>
      <c r="D87" s="788"/>
      <c r="E87" s="788"/>
      <c r="F87" s="788"/>
      <c r="G87" s="788"/>
      <c r="H87" s="788"/>
      <c r="I87" s="788"/>
      <c r="J87" s="788"/>
      <c r="K87" s="788"/>
      <c r="L87" s="788"/>
      <c r="M87" s="788"/>
      <c r="N87" s="788"/>
      <c r="O87" s="789"/>
      <c r="P87" s="785" t="s">
        <v>40</v>
      </c>
      <c r="Q87" s="786"/>
      <c r="R87" s="786"/>
      <c r="S87" s="786"/>
      <c r="T87" s="786"/>
      <c r="U87" s="786"/>
      <c r="V87" s="787"/>
      <c r="W87" s="42" t="s">
        <v>0</v>
      </c>
      <c r="X87" s="43">
        <f>IFERROR(SUM(X80:X85),"0")</f>
        <v>0</v>
      </c>
      <c r="Y87" s="43">
        <f>IFERROR(SUM(Y80:Y85),"0")</f>
        <v>0</v>
      </c>
      <c r="Z87" s="42"/>
      <c r="AA87" s="67"/>
      <c r="AB87" s="67"/>
      <c r="AC87" s="67"/>
    </row>
    <row r="88" spans="1:68" ht="14.25" customHeight="1" x14ac:dyDescent="0.25">
      <c r="A88" s="780" t="s">
        <v>84</v>
      </c>
      <c r="B88" s="780"/>
      <c r="C88" s="780"/>
      <c r="D88" s="780"/>
      <c r="E88" s="780"/>
      <c r="F88" s="780"/>
      <c r="G88" s="780"/>
      <c r="H88" s="780"/>
      <c r="I88" s="780"/>
      <c r="J88" s="780"/>
      <c r="K88" s="780"/>
      <c r="L88" s="780"/>
      <c r="M88" s="780"/>
      <c r="N88" s="780"/>
      <c r="O88" s="780"/>
      <c r="P88" s="780"/>
      <c r="Q88" s="780"/>
      <c r="R88" s="780"/>
      <c r="S88" s="780"/>
      <c r="T88" s="780"/>
      <c r="U88" s="780"/>
      <c r="V88" s="780"/>
      <c r="W88" s="780"/>
      <c r="X88" s="780"/>
      <c r="Y88" s="780"/>
      <c r="Z88" s="780"/>
      <c r="AA88" s="66"/>
      <c r="AB88" s="66"/>
      <c r="AC88" s="80"/>
    </row>
    <row r="89" spans="1:68" ht="27" customHeight="1" x14ac:dyDescent="0.25">
      <c r="A89" s="63" t="s">
        <v>200</v>
      </c>
      <c r="B89" s="63" t="s">
        <v>201</v>
      </c>
      <c r="C89" s="36">
        <v>4301051823</v>
      </c>
      <c r="D89" s="781">
        <v>4680115881891</v>
      </c>
      <c r="E89" s="781"/>
      <c r="F89" s="62">
        <v>1.4</v>
      </c>
      <c r="G89" s="37">
        <v>6</v>
      </c>
      <c r="H89" s="62">
        <v>8.4</v>
      </c>
      <c r="I89" s="62">
        <v>8.9640000000000004</v>
      </c>
      <c r="J89" s="37">
        <v>56</v>
      </c>
      <c r="K89" s="37" t="s">
        <v>130</v>
      </c>
      <c r="L89" s="37"/>
      <c r="M89" s="38" t="s">
        <v>82</v>
      </c>
      <c r="N89" s="38"/>
      <c r="O89" s="37">
        <v>40</v>
      </c>
      <c r="P89" s="826" t="s">
        <v>202</v>
      </c>
      <c r="Q89" s="783"/>
      <c r="R89" s="783"/>
      <c r="S89" s="783"/>
      <c r="T89" s="784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IFERROR(IF(Y89=0,"",ROUNDUP(Y89/H89,0)*0.02175),"")</f>
        <v/>
      </c>
      <c r="AA89" s="68" t="s">
        <v>45</v>
      </c>
      <c r="AB89" s="69" t="s">
        <v>45</v>
      </c>
      <c r="AC89" s="160" t="s">
        <v>203</v>
      </c>
      <c r="AG89" s="78"/>
      <c r="AJ89" s="84"/>
      <c r="AK89" s="84"/>
      <c r="BB89" s="161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204</v>
      </c>
      <c r="B90" s="63" t="s">
        <v>205</v>
      </c>
      <c r="C90" s="36">
        <v>4301051846</v>
      </c>
      <c r="D90" s="781">
        <v>4680115885769</v>
      </c>
      <c r="E90" s="781"/>
      <c r="F90" s="62">
        <v>1.4</v>
      </c>
      <c r="G90" s="37">
        <v>6</v>
      </c>
      <c r="H90" s="62">
        <v>8.4</v>
      </c>
      <c r="I90" s="62">
        <v>8.8800000000000008</v>
      </c>
      <c r="J90" s="37">
        <v>56</v>
      </c>
      <c r="K90" s="37" t="s">
        <v>130</v>
      </c>
      <c r="L90" s="37"/>
      <c r="M90" s="38" t="s">
        <v>133</v>
      </c>
      <c r="N90" s="38"/>
      <c r="O90" s="37">
        <v>45</v>
      </c>
      <c r="P90" s="827" t="s">
        <v>206</v>
      </c>
      <c r="Q90" s="783"/>
      <c r="R90" s="783"/>
      <c r="S90" s="783"/>
      <c r="T90" s="784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207</v>
      </c>
      <c r="AG90" s="78"/>
      <c r="AJ90" s="84"/>
      <c r="AK90" s="84"/>
      <c r="BB90" s="163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208</v>
      </c>
      <c r="B91" s="63" t="s">
        <v>209</v>
      </c>
      <c r="C91" s="36">
        <v>4301051822</v>
      </c>
      <c r="D91" s="781">
        <v>4680115884410</v>
      </c>
      <c r="E91" s="781"/>
      <c r="F91" s="62">
        <v>1.4</v>
      </c>
      <c r="G91" s="37">
        <v>6</v>
      </c>
      <c r="H91" s="62">
        <v>8.4</v>
      </c>
      <c r="I91" s="62">
        <v>8.952</v>
      </c>
      <c r="J91" s="37">
        <v>56</v>
      </c>
      <c r="K91" s="37" t="s">
        <v>130</v>
      </c>
      <c r="L91" s="37"/>
      <c r="M91" s="38" t="s">
        <v>82</v>
      </c>
      <c r="N91" s="38"/>
      <c r="O91" s="37">
        <v>40</v>
      </c>
      <c r="P91" s="828" t="s">
        <v>210</v>
      </c>
      <c r="Q91" s="783"/>
      <c r="R91" s="783"/>
      <c r="S91" s="783"/>
      <c r="T91" s="784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211</v>
      </c>
      <c r="AG91" s="78"/>
      <c r="AJ91" s="84"/>
      <c r="AK91" s="84"/>
      <c r="BB91" s="165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212</v>
      </c>
      <c r="B92" s="63" t="s">
        <v>213</v>
      </c>
      <c r="C92" s="36">
        <v>4301051827</v>
      </c>
      <c r="D92" s="781">
        <v>4680115884403</v>
      </c>
      <c r="E92" s="781"/>
      <c r="F92" s="62">
        <v>0.3</v>
      </c>
      <c r="G92" s="37">
        <v>6</v>
      </c>
      <c r="H92" s="62">
        <v>1.8</v>
      </c>
      <c r="I92" s="62">
        <v>2</v>
      </c>
      <c r="J92" s="37">
        <v>156</v>
      </c>
      <c r="K92" s="37" t="s">
        <v>89</v>
      </c>
      <c r="L92" s="37"/>
      <c r="M92" s="38" t="s">
        <v>82</v>
      </c>
      <c r="N92" s="38"/>
      <c r="O92" s="37">
        <v>40</v>
      </c>
      <c r="P92" s="82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3"/>
      <c r="R92" s="783"/>
      <c r="S92" s="783"/>
      <c r="T92" s="78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IFERROR(IF(Y92=0,"",ROUNDUP(Y92/H92,0)*0.00753),"")</f>
        <v/>
      </c>
      <c r="AA92" s="68" t="s">
        <v>45</v>
      </c>
      <c r="AB92" s="69" t="s">
        <v>45</v>
      </c>
      <c r="AC92" s="166" t="s">
        <v>211</v>
      </c>
      <c r="AG92" s="78"/>
      <c r="AJ92" s="84"/>
      <c r="AK92" s="84"/>
      <c r="BB92" s="167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214</v>
      </c>
      <c r="B93" s="63" t="s">
        <v>215</v>
      </c>
      <c r="C93" s="36">
        <v>4301051837</v>
      </c>
      <c r="D93" s="781">
        <v>4680115884311</v>
      </c>
      <c r="E93" s="781"/>
      <c r="F93" s="62">
        <v>0.3</v>
      </c>
      <c r="G93" s="37">
        <v>6</v>
      </c>
      <c r="H93" s="62">
        <v>1.8</v>
      </c>
      <c r="I93" s="62">
        <v>2.0659999999999998</v>
      </c>
      <c r="J93" s="37">
        <v>156</v>
      </c>
      <c r="K93" s="37" t="s">
        <v>89</v>
      </c>
      <c r="L93" s="37"/>
      <c r="M93" s="38" t="s">
        <v>133</v>
      </c>
      <c r="N93" s="38"/>
      <c r="O93" s="37">
        <v>40</v>
      </c>
      <c r="P93" s="83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3"/>
      <c r="R93" s="783"/>
      <c r="S93" s="783"/>
      <c r="T93" s="78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IFERROR(IF(Y93=0,"",ROUNDUP(Y93/H93,0)*0.00753),"")</f>
        <v/>
      </c>
      <c r="AA93" s="68" t="s">
        <v>45</v>
      </c>
      <c r="AB93" s="69" t="s">
        <v>45</v>
      </c>
      <c r="AC93" s="168" t="s">
        <v>203</v>
      </c>
      <c r="AG93" s="78"/>
      <c r="AJ93" s="84"/>
      <c r="AK93" s="84"/>
      <c r="BB93" s="169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x14ac:dyDescent="0.2">
      <c r="A94" s="788"/>
      <c r="B94" s="788"/>
      <c r="C94" s="788"/>
      <c r="D94" s="788"/>
      <c r="E94" s="788"/>
      <c r="F94" s="788"/>
      <c r="G94" s="788"/>
      <c r="H94" s="788"/>
      <c r="I94" s="788"/>
      <c r="J94" s="788"/>
      <c r="K94" s="788"/>
      <c r="L94" s="788"/>
      <c r="M94" s="788"/>
      <c r="N94" s="788"/>
      <c r="O94" s="789"/>
      <c r="P94" s="785" t="s">
        <v>40</v>
      </c>
      <c r="Q94" s="786"/>
      <c r="R94" s="786"/>
      <c r="S94" s="786"/>
      <c r="T94" s="786"/>
      <c r="U94" s="786"/>
      <c r="V94" s="787"/>
      <c r="W94" s="42" t="s">
        <v>39</v>
      </c>
      <c r="X94" s="43">
        <f>IFERROR(X89/H89,"0")+IFERROR(X90/H90,"0")+IFERROR(X91/H91,"0")+IFERROR(X92/H92,"0")+IFERROR(X93/H93,"0")</f>
        <v>0</v>
      </c>
      <c r="Y94" s="43">
        <f>IFERROR(Y89/H89,"0")+IFERROR(Y90/H90,"0")+IFERROR(Y91/H91,"0")+IFERROR(Y92/H92,"0")+IFERROR(Y93/H93,"0")</f>
        <v>0</v>
      </c>
      <c r="Z94" s="43">
        <f>IFERROR(IF(Z89="",0,Z89),"0")+IFERROR(IF(Z90="",0,Z90),"0")+IFERROR(IF(Z91="",0,Z91),"0")+IFERROR(IF(Z92="",0,Z92),"0")+IFERROR(IF(Z93="",0,Z93),"0")</f>
        <v>0</v>
      </c>
      <c r="AA94" s="67"/>
      <c r="AB94" s="67"/>
      <c r="AC94" s="67"/>
    </row>
    <row r="95" spans="1:68" x14ac:dyDescent="0.2">
      <c r="A95" s="788"/>
      <c r="B95" s="788"/>
      <c r="C95" s="788"/>
      <c r="D95" s="788"/>
      <c r="E95" s="788"/>
      <c r="F95" s="788"/>
      <c r="G95" s="788"/>
      <c r="H95" s="788"/>
      <c r="I95" s="788"/>
      <c r="J95" s="788"/>
      <c r="K95" s="788"/>
      <c r="L95" s="788"/>
      <c r="M95" s="788"/>
      <c r="N95" s="788"/>
      <c r="O95" s="789"/>
      <c r="P95" s="785" t="s">
        <v>40</v>
      </c>
      <c r="Q95" s="786"/>
      <c r="R95" s="786"/>
      <c r="S95" s="786"/>
      <c r="T95" s="786"/>
      <c r="U95" s="786"/>
      <c r="V95" s="787"/>
      <c r="W95" s="42" t="s">
        <v>0</v>
      </c>
      <c r="X95" s="43">
        <f>IFERROR(SUM(X89:X93),"0")</f>
        <v>0</v>
      </c>
      <c r="Y95" s="43">
        <f>IFERROR(SUM(Y89:Y93),"0")</f>
        <v>0</v>
      </c>
      <c r="Z95" s="42"/>
      <c r="AA95" s="67"/>
      <c r="AB95" s="67"/>
      <c r="AC95" s="67"/>
    </row>
    <row r="96" spans="1:68" ht="14.25" customHeight="1" x14ac:dyDescent="0.25">
      <c r="A96" s="780" t="s">
        <v>216</v>
      </c>
      <c r="B96" s="780"/>
      <c r="C96" s="780"/>
      <c r="D96" s="780"/>
      <c r="E96" s="780"/>
      <c r="F96" s="780"/>
      <c r="G96" s="780"/>
      <c r="H96" s="780"/>
      <c r="I96" s="780"/>
      <c r="J96" s="780"/>
      <c r="K96" s="780"/>
      <c r="L96" s="780"/>
      <c r="M96" s="780"/>
      <c r="N96" s="780"/>
      <c r="O96" s="780"/>
      <c r="P96" s="780"/>
      <c r="Q96" s="780"/>
      <c r="R96" s="780"/>
      <c r="S96" s="780"/>
      <c r="T96" s="780"/>
      <c r="U96" s="780"/>
      <c r="V96" s="780"/>
      <c r="W96" s="780"/>
      <c r="X96" s="780"/>
      <c r="Y96" s="780"/>
      <c r="Z96" s="780"/>
      <c r="AA96" s="66"/>
      <c r="AB96" s="66"/>
      <c r="AC96" s="80"/>
    </row>
    <row r="97" spans="1:68" ht="27" customHeight="1" x14ac:dyDescent="0.25">
      <c r="A97" s="63" t="s">
        <v>217</v>
      </c>
      <c r="B97" s="63" t="s">
        <v>218</v>
      </c>
      <c r="C97" s="36">
        <v>4301060366</v>
      </c>
      <c r="D97" s="781">
        <v>4680115881532</v>
      </c>
      <c r="E97" s="781"/>
      <c r="F97" s="62">
        <v>1.3</v>
      </c>
      <c r="G97" s="37">
        <v>6</v>
      </c>
      <c r="H97" s="62">
        <v>7.8</v>
      </c>
      <c r="I97" s="62">
        <v>8.2799999999999994</v>
      </c>
      <c r="J97" s="37">
        <v>56</v>
      </c>
      <c r="K97" s="37" t="s">
        <v>130</v>
      </c>
      <c r="L97" s="37"/>
      <c r="M97" s="38" t="s">
        <v>82</v>
      </c>
      <c r="N97" s="38"/>
      <c r="O97" s="37">
        <v>30</v>
      </c>
      <c r="P97" s="8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83"/>
      <c r="R97" s="783"/>
      <c r="S97" s="783"/>
      <c r="T97" s="784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IFERROR(IF(Y97=0,"",ROUNDUP(Y97/H97,0)*0.02175),"")</f>
        <v/>
      </c>
      <c r="AA97" s="68" t="s">
        <v>45</v>
      </c>
      <c r="AB97" s="69" t="s">
        <v>45</v>
      </c>
      <c r="AC97" s="170" t="s">
        <v>219</v>
      </c>
      <c r="AG97" s="78"/>
      <c r="AJ97" s="84"/>
      <c r="AK97" s="84"/>
      <c r="BB97" s="171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217</v>
      </c>
      <c r="B98" s="63" t="s">
        <v>220</v>
      </c>
      <c r="C98" s="36">
        <v>4301060371</v>
      </c>
      <c r="D98" s="781">
        <v>4680115881532</v>
      </c>
      <c r="E98" s="781"/>
      <c r="F98" s="62">
        <v>1.4</v>
      </c>
      <c r="G98" s="37">
        <v>6</v>
      </c>
      <c r="H98" s="62">
        <v>8.4</v>
      </c>
      <c r="I98" s="62">
        <v>8.9640000000000004</v>
      </c>
      <c r="J98" s="37">
        <v>56</v>
      </c>
      <c r="K98" s="37" t="s">
        <v>130</v>
      </c>
      <c r="L98" s="37"/>
      <c r="M98" s="38" t="s">
        <v>82</v>
      </c>
      <c r="N98" s="38"/>
      <c r="O98" s="37">
        <v>30</v>
      </c>
      <c r="P98" s="8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83"/>
      <c r="R98" s="783"/>
      <c r="S98" s="783"/>
      <c r="T98" s="784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IFERROR(IF(Y98=0,"",ROUNDUP(Y98/H98,0)*0.02175),"")</f>
        <v/>
      </c>
      <c r="AA98" s="68" t="s">
        <v>45</v>
      </c>
      <c r="AB98" s="69" t="s">
        <v>45</v>
      </c>
      <c r="AC98" s="172" t="s">
        <v>219</v>
      </c>
      <c r="AG98" s="78"/>
      <c r="AJ98" s="84"/>
      <c r="AK98" s="84"/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27" customHeight="1" x14ac:dyDescent="0.25">
      <c r="A99" s="63" t="s">
        <v>221</v>
      </c>
      <c r="B99" s="63" t="s">
        <v>222</v>
      </c>
      <c r="C99" s="36">
        <v>4301060351</v>
      </c>
      <c r="D99" s="781">
        <v>4680115881464</v>
      </c>
      <c r="E99" s="781"/>
      <c r="F99" s="62">
        <v>0.4</v>
      </c>
      <c r="G99" s="37">
        <v>6</v>
      </c>
      <c r="H99" s="62">
        <v>2.4</v>
      </c>
      <c r="I99" s="62">
        <v>2.6</v>
      </c>
      <c r="J99" s="37">
        <v>156</v>
      </c>
      <c r="K99" s="37" t="s">
        <v>89</v>
      </c>
      <c r="L99" s="37"/>
      <c r="M99" s="38" t="s">
        <v>133</v>
      </c>
      <c r="N99" s="38"/>
      <c r="O99" s="37">
        <v>30</v>
      </c>
      <c r="P99" s="83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83"/>
      <c r="R99" s="783"/>
      <c r="S99" s="783"/>
      <c r="T99" s="784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IFERROR(IF(Y99=0,"",ROUNDUP(Y99/H99,0)*0.00753),"")</f>
        <v/>
      </c>
      <c r="AA99" s="68" t="s">
        <v>45</v>
      </c>
      <c r="AB99" s="69" t="s">
        <v>45</v>
      </c>
      <c r="AC99" s="174" t="s">
        <v>219</v>
      </c>
      <c r="AG99" s="78"/>
      <c r="AJ99" s="84"/>
      <c r="AK99" s="84"/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788"/>
      <c r="B100" s="788"/>
      <c r="C100" s="788"/>
      <c r="D100" s="788"/>
      <c r="E100" s="788"/>
      <c r="F100" s="788"/>
      <c r="G100" s="788"/>
      <c r="H100" s="788"/>
      <c r="I100" s="788"/>
      <c r="J100" s="788"/>
      <c r="K100" s="788"/>
      <c r="L100" s="788"/>
      <c r="M100" s="788"/>
      <c r="N100" s="788"/>
      <c r="O100" s="789"/>
      <c r="P100" s="785" t="s">
        <v>40</v>
      </c>
      <c r="Q100" s="786"/>
      <c r="R100" s="786"/>
      <c r="S100" s="786"/>
      <c r="T100" s="786"/>
      <c r="U100" s="786"/>
      <c r="V100" s="787"/>
      <c r="W100" s="42" t="s">
        <v>39</v>
      </c>
      <c r="X100" s="43">
        <f>IFERROR(X97/H97,"0")+IFERROR(X98/H98,"0")+IFERROR(X99/H99,"0")</f>
        <v>0</v>
      </c>
      <c r="Y100" s="43">
        <f>IFERROR(Y97/H97,"0")+IFERROR(Y98/H98,"0")+IFERROR(Y99/H99,"0")</f>
        <v>0</v>
      </c>
      <c r="Z100" s="43">
        <f>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788"/>
      <c r="B101" s="788"/>
      <c r="C101" s="788"/>
      <c r="D101" s="788"/>
      <c r="E101" s="788"/>
      <c r="F101" s="788"/>
      <c r="G101" s="788"/>
      <c r="H101" s="788"/>
      <c r="I101" s="788"/>
      <c r="J101" s="788"/>
      <c r="K101" s="788"/>
      <c r="L101" s="788"/>
      <c r="M101" s="788"/>
      <c r="N101" s="788"/>
      <c r="O101" s="789"/>
      <c r="P101" s="785" t="s">
        <v>40</v>
      </c>
      <c r="Q101" s="786"/>
      <c r="R101" s="786"/>
      <c r="S101" s="786"/>
      <c r="T101" s="786"/>
      <c r="U101" s="786"/>
      <c r="V101" s="787"/>
      <c r="W101" s="42" t="s">
        <v>0</v>
      </c>
      <c r="X101" s="43">
        <f>IFERROR(SUM(X97:X99),"0")</f>
        <v>0</v>
      </c>
      <c r="Y101" s="43">
        <f>IFERROR(SUM(Y97:Y99),"0")</f>
        <v>0</v>
      </c>
      <c r="Z101" s="42"/>
      <c r="AA101" s="67"/>
      <c r="AB101" s="67"/>
      <c r="AC101" s="67"/>
    </row>
    <row r="102" spans="1:68" ht="16.5" customHeight="1" x14ac:dyDescent="0.25">
      <c r="A102" s="779" t="s">
        <v>223</v>
      </c>
      <c r="B102" s="779"/>
      <c r="C102" s="779"/>
      <c r="D102" s="779"/>
      <c r="E102" s="779"/>
      <c r="F102" s="779"/>
      <c r="G102" s="779"/>
      <c r="H102" s="779"/>
      <c r="I102" s="779"/>
      <c r="J102" s="779"/>
      <c r="K102" s="779"/>
      <c r="L102" s="779"/>
      <c r="M102" s="779"/>
      <c r="N102" s="779"/>
      <c r="O102" s="779"/>
      <c r="P102" s="779"/>
      <c r="Q102" s="779"/>
      <c r="R102" s="779"/>
      <c r="S102" s="779"/>
      <c r="T102" s="779"/>
      <c r="U102" s="779"/>
      <c r="V102" s="779"/>
      <c r="W102" s="779"/>
      <c r="X102" s="779"/>
      <c r="Y102" s="779"/>
      <c r="Z102" s="779"/>
      <c r="AA102" s="65"/>
      <c r="AB102" s="65"/>
      <c r="AC102" s="79"/>
    </row>
    <row r="103" spans="1:68" ht="14.25" customHeight="1" x14ac:dyDescent="0.25">
      <c r="A103" s="780" t="s">
        <v>125</v>
      </c>
      <c r="B103" s="780"/>
      <c r="C103" s="780"/>
      <c r="D103" s="780"/>
      <c r="E103" s="780"/>
      <c r="F103" s="780"/>
      <c r="G103" s="780"/>
      <c r="H103" s="780"/>
      <c r="I103" s="780"/>
      <c r="J103" s="780"/>
      <c r="K103" s="780"/>
      <c r="L103" s="780"/>
      <c r="M103" s="780"/>
      <c r="N103" s="780"/>
      <c r="O103" s="780"/>
      <c r="P103" s="780"/>
      <c r="Q103" s="780"/>
      <c r="R103" s="780"/>
      <c r="S103" s="780"/>
      <c r="T103" s="780"/>
      <c r="U103" s="780"/>
      <c r="V103" s="780"/>
      <c r="W103" s="780"/>
      <c r="X103" s="780"/>
      <c r="Y103" s="780"/>
      <c r="Z103" s="780"/>
      <c r="AA103" s="66"/>
      <c r="AB103" s="66"/>
      <c r="AC103" s="80"/>
    </row>
    <row r="104" spans="1:68" ht="27" customHeight="1" x14ac:dyDescent="0.25">
      <c r="A104" s="63" t="s">
        <v>224</v>
      </c>
      <c r="B104" s="63" t="s">
        <v>225</v>
      </c>
      <c r="C104" s="36">
        <v>4301011468</v>
      </c>
      <c r="D104" s="781">
        <v>4680115881327</v>
      </c>
      <c r="E104" s="781"/>
      <c r="F104" s="62">
        <v>1.35</v>
      </c>
      <c r="G104" s="37">
        <v>8</v>
      </c>
      <c r="H104" s="62">
        <v>10.8</v>
      </c>
      <c r="I104" s="62">
        <v>11.28</v>
      </c>
      <c r="J104" s="37">
        <v>56</v>
      </c>
      <c r="K104" s="37" t="s">
        <v>130</v>
      </c>
      <c r="L104" s="37"/>
      <c r="M104" s="38" t="s">
        <v>167</v>
      </c>
      <c r="N104" s="38"/>
      <c r="O104" s="37">
        <v>50</v>
      </c>
      <c r="P104" s="8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83"/>
      <c r="R104" s="783"/>
      <c r="S104" s="783"/>
      <c r="T104" s="78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IFERROR(IF(Y104=0,"",ROUNDUP(Y104/H104,0)*0.02175),"")</f>
        <v/>
      </c>
      <c r="AA104" s="68" t="s">
        <v>45</v>
      </c>
      <c r="AB104" s="69" t="s">
        <v>45</v>
      </c>
      <c r="AC104" s="176" t="s">
        <v>226</v>
      </c>
      <c r="AG104" s="78"/>
      <c r="AJ104" s="84"/>
      <c r="AK104" s="84"/>
      <c r="BB104" s="177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227</v>
      </c>
      <c r="B105" s="63" t="s">
        <v>228</v>
      </c>
      <c r="C105" s="36">
        <v>4301011476</v>
      </c>
      <c r="D105" s="781">
        <v>4680115881518</v>
      </c>
      <c r="E105" s="781"/>
      <c r="F105" s="62">
        <v>0.4</v>
      </c>
      <c r="G105" s="37">
        <v>10</v>
      </c>
      <c r="H105" s="62">
        <v>4</v>
      </c>
      <c r="I105" s="62">
        <v>4.21</v>
      </c>
      <c r="J105" s="37">
        <v>132</v>
      </c>
      <c r="K105" s="37" t="s">
        <v>89</v>
      </c>
      <c r="L105" s="37"/>
      <c r="M105" s="38" t="s">
        <v>133</v>
      </c>
      <c r="N105" s="38"/>
      <c r="O105" s="37">
        <v>50</v>
      </c>
      <c r="P105" s="83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83"/>
      <c r="R105" s="783"/>
      <c r="S105" s="783"/>
      <c r="T105" s="78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8" t="s">
        <v>226</v>
      </c>
      <c r="AG105" s="78"/>
      <c r="AJ105" s="84"/>
      <c r="AK105" s="84"/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27" customHeight="1" x14ac:dyDescent="0.25">
      <c r="A106" s="63" t="s">
        <v>229</v>
      </c>
      <c r="B106" s="63" t="s">
        <v>230</v>
      </c>
      <c r="C106" s="36">
        <v>4301012007</v>
      </c>
      <c r="D106" s="781">
        <v>4680115881303</v>
      </c>
      <c r="E106" s="781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89</v>
      </c>
      <c r="L106" s="37"/>
      <c r="M106" s="38" t="s">
        <v>167</v>
      </c>
      <c r="N106" s="38"/>
      <c r="O106" s="37">
        <v>50</v>
      </c>
      <c r="P106" s="83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83"/>
      <c r="R106" s="783"/>
      <c r="S106" s="783"/>
      <c r="T106" s="784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80" t="s">
        <v>231</v>
      </c>
      <c r="AG106" s="78"/>
      <c r="AJ106" s="84"/>
      <c r="AK106" s="84"/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x14ac:dyDescent="0.2">
      <c r="A107" s="788"/>
      <c r="B107" s="788"/>
      <c r="C107" s="788"/>
      <c r="D107" s="788"/>
      <c r="E107" s="788"/>
      <c r="F107" s="788"/>
      <c r="G107" s="788"/>
      <c r="H107" s="788"/>
      <c r="I107" s="788"/>
      <c r="J107" s="788"/>
      <c r="K107" s="788"/>
      <c r="L107" s="788"/>
      <c r="M107" s="788"/>
      <c r="N107" s="788"/>
      <c r="O107" s="789"/>
      <c r="P107" s="785" t="s">
        <v>40</v>
      </c>
      <c r="Q107" s="786"/>
      <c r="R107" s="786"/>
      <c r="S107" s="786"/>
      <c r="T107" s="786"/>
      <c r="U107" s="786"/>
      <c r="V107" s="787"/>
      <c r="W107" s="42" t="s">
        <v>39</v>
      </c>
      <c r="X107" s="43">
        <f>IFERROR(X104/H104,"0")+IFERROR(X105/H105,"0")+IFERROR(X106/H106,"0")</f>
        <v>0</v>
      </c>
      <c r="Y107" s="43">
        <f>IFERROR(Y104/H104,"0")+IFERROR(Y105/H105,"0")+IFERROR(Y106/H106,"0")</f>
        <v>0</v>
      </c>
      <c r="Z107" s="43">
        <f>IFERROR(IF(Z104="",0,Z104),"0")+IFERROR(IF(Z105="",0,Z105),"0")+IFERROR(IF(Z106="",0,Z106),"0")</f>
        <v>0</v>
      </c>
      <c r="AA107" s="67"/>
      <c r="AB107" s="67"/>
      <c r="AC107" s="67"/>
    </row>
    <row r="108" spans="1:68" x14ac:dyDescent="0.2">
      <c r="A108" s="788"/>
      <c r="B108" s="788"/>
      <c r="C108" s="788"/>
      <c r="D108" s="788"/>
      <c r="E108" s="788"/>
      <c r="F108" s="788"/>
      <c r="G108" s="788"/>
      <c r="H108" s="788"/>
      <c r="I108" s="788"/>
      <c r="J108" s="788"/>
      <c r="K108" s="788"/>
      <c r="L108" s="788"/>
      <c r="M108" s="788"/>
      <c r="N108" s="788"/>
      <c r="O108" s="789"/>
      <c r="P108" s="785" t="s">
        <v>40</v>
      </c>
      <c r="Q108" s="786"/>
      <c r="R108" s="786"/>
      <c r="S108" s="786"/>
      <c r="T108" s="786"/>
      <c r="U108" s="786"/>
      <c r="V108" s="787"/>
      <c r="W108" s="42" t="s">
        <v>0</v>
      </c>
      <c r="X108" s="43">
        <f>IFERROR(SUM(X104:X106),"0")</f>
        <v>0</v>
      </c>
      <c r="Y108" s="43">
        <f>IFERROR(SUM(Y104:Y106),"0")</f>
        <v>0</v>
      </c>
      <c r="Z108" s="42"/>
      <c r="AA108" s="67"/>
      <c r="AB108" s="67"/>
      <c r="AC108" s="67"/>
    </row>
    <row r="109" spans="1:68" ht="14.25" customHeight="1" x14ac:dyDescent="0.25">
      <c r="A109" s="780" t="s">
        <v>84</v>
      </c>
      <c r="B109" s="780"/>
      <c r="C109" s="780"/>
      <c r="D109" s="780"/>
      <c r="E109" s="780"/>
      <c r="F109" s="780"/>
      <c r="G109" s="780"/>
      <c r="H109" s="780"/>
      <c r="I109" s="780"/>
      <c r="J109" s="780"/>
      <c r="K109" s="780"/>
      <c r="L109" s="780"/>
      <c r="M109" s="780"/>
      <c r="N109" s="780"/>
      <c r="O109" s="780"/>
      <c r="P109" s="780"/>
      <c r="Q109" s="780"/>
      <c r="R109" s="780"/>
      <c r="S109" s="780"/>
      <c r="T109" s="780"/>
      <c r="U109" s="780"/>
      <c r="V109" s="780"/>
      <c r="W109" s="780"/>
      <c r="X109" s="780"/>
      <c r="Y109" s="780"/>
      <c r="Z109" s="780"/>
      <c r="AA109" s="66"/>
      <c r="AB109" s="66"/>
      <c r="AC109" s="80"/>
    </row>
    <row r="110" spans="1:68" ht="27" customHeight="1" x14ac:dyDescent="0.25">
      <c r="A110" s="63" t="s">
        <v>232</v>
      </c>
      <c r="B110" s="63" t="s">
        <v>233</v>
      </c>
      <c r="C110" s="36">
        <v>4301051437</v>
      </c>
      <c r="D110" s="781">
        <v>4607091386967</v>
      </c>
      <c r="E110" s="781"/>
      <c r="F110" s="62">
        <v>1.35</v>
      </c>
      <c r="G110" s="37">
        <v>6</v>
      </c>
      <c r="H110" s="62">
        <v>8.1</v>
      </c>
      <c r="I110" s="62">
        <v>8.6639999999999997</v>
      </c>
      <c r="J110" s="37">
        <v>56</v>
      </c>
      <c r="K110" s="37" t="s">
        <v>130</v>
      </c>
      <c r="L110" s="37"/>
      <c r="M110" s="38" t="s">
        <v>133</v>
      </c>
      <c r="N110" s="38"/>
      <c r="O110" s="37">
        <v>45</v>
      </c>
      <c r="P110" s="83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83"/>
      <c r="R110" s="783"/>
      <c r="S110" s="783"/>
      <c r="T110" s="78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IFERROR(IF(Y110=0,"",ROUNDUP(Y110/H110,0)*0.02175),"")</f>
        <v/>
      </c>
      <c r="AA110" s="68" t="s">
        <v>45</v>
      </c>
      <c r="AB110" s="69" t="s">
        <v>45</v>
      </c>
      <c r="AC110" s="182" t="s">
        <v>234</v>
      </c>
      <c r="AG110" s="78"/>
      <c r="AJ110" s="84"/>
      <c r="AK110" s="84"/>
      <c r="BB110" s="183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27" customHeight="1" x14ac:dyDescent="0.25">
      <c r="A111" s="63" t="s">
        <v>232</v>
      </c>
      <c r="B111" s="63" t="s">
        <v>235</v>
      </c>
      <c r="C111" s="36">
        <v>4301051543</v>
      </c>
      <c r="D111" s="781">
        <v>4607091386967</v>
      </c>
      <c r="E111" s="781"/>
      <c r="F111" s="62">
        <v>1.4</v>
      </c>
      <c r="G111" s="37">
        <v>6</v>
      </c>
      <c r="H111" s="62">
        <v>8.4</v>
      </c>
      <c r="I111" s="62">
        <v>8.9640000000000004</v>
      </c>
      <c r="J111" s="37">
        <v>56</v>
      </c>
      <c r="K111" s="37" t="s">
        <v>130</v>
      </c>
      <c r="L111" s="37"/>
      <c r="M111" s="38" t="s">
        <v>82</v>
      </c>
      <c r="N111" s="38"/>
      <c r="O111" s="37">
        <v>45</v>
      </c>
      <c r="P111" s="8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83"/>
      <c r="R111" s="783"/>
      <c r="S111" s="783"/>
      <c r="T111" s="78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IFERROR(IF(Y111=0,"",ROUNDUP(Y111/H111,0)*0.02175),"")</f>
        <v/>
      </c>
      <c r="AA111" s="68" t="s">
        <v>45</v>
      </c>
      <c r="AB111" s="69" t="s">
        <v>45</v>
      </c>
      <c r="AC111" s="184" t="s">
        <v>234</v>
      </c>
      <c r="AG111" s="78"/>
      <c r="AJ111" s="84"/>
      <c r="AK111" s="84"/>
      <c r="BB111" s="185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27" customHeight="1" x14ac:dyDescent="0.25">
      <c r="A112" s="63" t="s">
        <v>236</v>
      </c>
      <c r="B112" s="63" t="s">
        <v>237</v>
      </c>
      <c r="C112" s="36">
        <v>4301051436</v>
      </c>
      <c r="D112" s="781">
        <v>4607091385731</v>
      </c>
      <c r="E112" s="781"/>
      <c r="F112" s="62">
        <v>0.45</v>
      </c>
      <c r="G112" s="37">
        <v>6</v>
      </c>
      <c r="H112" s="62">
        <v>2.7</v>
      </c>
      <c r="I112" s="62">
        <v>2.972</v>
      </c>
      <c r="J112" s="37">
        <v>156</v>
      </c>
      <c r="K112" s="37" t="s">
        <v>89</v>
      </c>
      <c r="L112" s="37"/>
      <c r="M112" s="38" t="s">
        <v>133</v>
      </c>
      <c r="N112" s="38"/>
      <c r="O112" s="37">
        <v>45</v>
      </c>
      <c r="P112" s="8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83"/>
      <c r="R112" s="783"/>
      <c r="S112" s="783"/>
      <c r="T112" s="78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IFERROR(IF(Y112=0,"",ROUNDUP(Y112/H112,0)*0.00753),"")</f>
        <v/>
      </c>
      <c r="AA112" s="68" t="s">
        <v>45</v>
      </c>
      <c r="AB112" s="69" t="s">
        <v>45</v>
      </c>
      <c r="AC112" s="186" t="s">
        <v>234</v>
      </c>
      <c r="AG112" s="78"/>
      <c r="AJ112" s="84"/>
      <c r="AK112" s="84"/>
      <c r="BB112" s="187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27" customHeight="1" x14ac:dyDescent="0.25">
      <c r="A113" s="63" t="s">
        <v>238</v>
      </c>
      <c r="B113" s="63" t="s">
        <v>239</v>
      </c>
      <c r="C113" s="36">
        <v>4301051438</v>
      </c>
      <c r="D113" s="781">
        <v>4680115880894</v>
      </c>
      <c r="E113" s="781"/>
      <c r="F113" s="62">
        <v>0.33</v>
      </c>
      <c r="G113" s="37">
        <v>6</v>
      </c>
      <c r="H113" s="62">
        <v>1.98</v>
      </c>
      <c r="I113" s="62">
        <v>2.258</v>
      </c>
      <c r="J113" s="37">
        <v>156</v>
      </c>
      <c r="K113" s="37" t="s">
        <v>89</v>
      </c>
      <c r="L113" s="37"/>
      <c r="M113" s="38" t="s">
        <v>133</v>
      </c>
      <c r="N113" s="38"/>
      <c r="O113" s="37">
        <v>45</v>
      </c>
      <c r="P113" s="8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83"/>
      <c r="R113" s="783"/>
      <c r="S113" s="783"/>
      <c r="T113" s="78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IFERROR(IF(Y113=0,"",ROUNDUP(Y113/H113,0)*0.00753),"")</f>
        <v/>
      </c>
      <c r="AA113" s="68" t="s">
        <v>45</v>
      </c>
      <c r="AB113" s="69" t="s">
        <v>45</v>
      </c>
      <c r="AC113" s="188" t="s">
        <v>240</v>
      </c>
      <c r="AG113" s="78"/>
      <c r="AJ113" s="84"/>
      <c r="AK113" s="84"/>
      <c r="BB113" s="189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241</v>
      </c>
      <c r="B114" s="63" t="s">
        <v>242</v>
      </c>
      <c r="C114" s="36">
        <v>4301051439</v>
      </c>
      <c r="D114" s="781">
        <v>4680115880214</v>
      </c>
      <c r="E114" s="781"/>
      <c r="F114" s="62">
        <v>0.45</v>
      </c>
      <c r="G114" s="37">
        <v>6</v>
      </c>
      <c r="H114" s="62">
        <v>2.7</v>
      </c>
      <c r="I114" s="62">
        <v>2.988</v>
      </c>
      <c r="J114" s="37">
        <v>132</v>
      </c>
      <c r="K114" s="37" t="s">
        <v>89</v>
      </c>
      <c r="L114" s="37"/>
      <c r="M114" s="38" t="s">
        <v>133</v>
      </c>
      <c r="N114" s="38"/>
      <c r="O114" s="37">
        <v>45</v>
      </c>
      <c r="P114" s="8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3"/>
      <c r="R114" s="783"/>
      <c r="S114" s="783"/>
      <c r="T114" s="78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IFERROR(IF(Y114=0,"",ROUNDUP(Y114/H114,0)*0.00902),"")</f>
        <v/>
      </c>
      <c r="AA114" s="68" t="s">
        <v>45</v>
      </c>
      <c r="AB114" s="69" t="s">
        <v>45</v>
      </c>
      <c r="AC114" s="190" t="s">
        <v>243</v>
      </c>
      <c r="AG114" s="78"/>
      <c r="AJ114" s="84"/>
      <c r="AK114" s="84"/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788"/>
      <c r="B115" s="788"/>
      <c r="C115" s="788"/>
      <c r="D115" s="788"/>
      <c r="E115" s="788"/>
      <c r="F115" s="788"/>
      <c r="G115" s="788"/>
      <c r="H115" s="788"/>
      <c r="I115" s="788"/>
      <c r="J115" s="788"/>
      <c r="K115" s="788"/>
      <c r="L115" s="788"/>
      <c r="M115" s="788"/>
      <c r="N115" s="788"/>
      <c r="O115" s="789"/>
      <c r="P115" s="785" t="s">
        <v>40</v>
      </c>
      <c r="Q115" s="786"/>
      <c r="R115" s="786"/>
      <c r="S115" s="786"/>
      <c r="T115" s="786"/>
      <c r="U115" s="786"/>
      <c r="V115" s="787"/>
      <c r="W115" s="42" t="s">
        <v>39</v>
      </c>
      <c r="X115" s="43">
        <f>IFERROR(X110/H110,"0")+IFERROR(X111/H111,"0")+IFERROR(X112/H112,"0")+IFERROR(X113/H113,"0")+IFERROR(X114/H114,"0")</f>
        <v>0</v>
      </c>
      <c r="Y115" s="43">
        <f>IFERROR(Y110/H110,"0")+IFERROR(Y111/H111,"0")+IFERROR(Y112/H112,"0")+IFERROR(Y113/H113,"0")+IFERROR(Y114/H114,"0")</f>
        <v>0</v>
      </c>
      <c r="Z115" s="43">
        <f>IFERROR(IF(Z110="",0,Z110),"0")+IFERROR(IF(Z111="",0,Z111),"0")+IFERROR(IF(Z112="",0,Z112),"0")+IFERROR(IF(Z113="",0,Z113),"0")+IFERROR(IF(Z114="",0,Z114),"0")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788"/>
      <c r="B116" s="788"/>
      <c r="C116" s="788"/>
      <c r="D116" s="788"/>
      <c r="E116" s="788"/>
      <c r="F116" s="788"/>
      <c r="G116" s="788"/>
      <c r="H116" s="788"/>
      <c r="I116" s="788"/>
      <c r="J116" s="788"/>
      <c r="K116" s="788"/>
      <c r="L116" s="788"/>
      <c r="M116" s="788"/>
      <c r="N116" s="788"/>
      <c r="O116" s="789"/>
      <c r="P116" s="785" t="s">
        <v>40</v>
      </c>
      <c r="Q116" s="786"/>
      <c r="R116" s="786"/>
      <c r="S116" s="786"/>
      <c r="T116" s="786"/>
      <c r="U116" s="786"/>
      <c r="V116" s="787"/>
      <c r="W116" s="42" t="s">
        <v>0</v>
      </c>
      <c r="X116" s="43">
        <f>IFERROR(SUM(X110:X114),"0")</f>
        <v>0</v>
      </c>
      <c r="Y116" s="43">
        <f>IFERROR(SUM(Y110:Y114),"0")</f>
        <v>0</v>
      </c>
      <c r="Z116" s="42"/>
      <c r="AA116" s="67"/>
      <c r="AB116" s="67"/>
      <c r="AC116" s="67"/>
    </row>
    <row r="117" spans="1:68" ht="16.5" customHeight="1" x14ac:dyDescent="0.25">
      <c r="A117" s="779" t="s">
        <v>244</v>
      </c>
      <c r="B117" s="779"/>
      <c r="C117" s="779"/>
      <c r="D117" s="779"/>
      <c r="E117" s="779"/>
      <c r="F117" s="779"/>
      <c r="G117" s="779"/>
      <c r="H117" s="779"/>
      <c r="I117" s="779"/>
      <c r="J117" s="779"/>
      <c r="K117" s="779"/>
      <c r="L117" s="779"/>
      <c r="M117" s="779"/>
      <c r="N117" s="779"/>
      <c r="O117" s="779"/>
      <c r="P117" s="779"/>
      <c r="Q117" s="779"/>
      <c r="R117" s="779"/>
      <c r="S117" s="779"/>
      <c r="T117" s="779"/>
      <c r="U117" s="779"/>
      <c r="V117" s="779"/>
      <c r="W117" s="779"/>
      <c r="X117" s="779"/>
      <c r="Y117" s="779"/>
      <c r="Z117" s="779"/>
      <c r="AA117" s="65"/>
      <c r="AB117" s="65"/>
      <c r="AC117" s="79"/>
    </row>
    <row r="118" spans="1:68" ht="14.25" customHeight="1" x14ac:dyDescent="0.25">
      <c r="A118" s="780" t="s">
        <v>125</v>
      </c>
      <c r="B118" s="780"/>
      <c r="C118" s="780"/>
      <c r="D118" s="780"/>
      <c r="E118" s="780"/>
      <c r="F118" s="780"/>
      <c r="G118" s="780"/>
      <c r="H118" s="780"/>
      <c r="I118" s="780"/>
      <c r="J118" s="780"/>
      <c r="K118" s="780"/>
      <c r="L118" s="780"/>
      <c r="M118" s="780"/>
      <c r="N118" s="780"/>
      <c r="O118" s="780"/>
      <c r="P118" s="780"/>
      <c r="Q118" s="780"/>
      <c r="R118" s="780"/>
      <c r="S118" s="780"/>
      <c r="T118" s="780"/>
      <c r="U118" s="780"/>
      <c r="V118" s="780"/>
      <c r="W118" s="780"/>
      <c r="X118" s="780"/>
      <c r="Y118" s="780"/>
      <c r="Z118" s="780"/>
      <c r="AA118" s="66"/>
      <c r="AB118" s="66"/>
      <c r="AC118" s="80"/>
    </row>
    <row r="119" spans="1:68" ht="27" customHeight="1" x14ac:dyDescent="0.25">
      <c r="A119" s="63" t="s">
        <v>245</v>
      </c>
      <c r="B119" s="63" t="s">
        <v>246</v>
      </c>
      <c r="C119" s="36">
        <v>4301011514</v>
      </c>
      <c r="D119" s="781">
        <v>4680115882133</v>
      </c>
      <c r="E119" s="781"/>
      <c r="F119" s="62">
        <v>1.35</v>
      </c>
      <c r="G119" s="37">
        <v>8</v>
      </c>
      <c r="H119" s="62">
        <v>10.8</v>
      </c>
      <c r="I119" s="62">
        <v>11.28</v>
      </c>
      <c r="J119" s="37">
        <v>56</v>
      </c>
      <c r="K119" s="37" t="s">
        <v>130</v>
      </c>
      <c r="L119" s="37"/>
      <c r="M119" s="38" t="s">
        <v>129</v>
      </c>
      <c r="N119" s="38"/>
      <c r="O119" s="37">
        <v>50</v>
      </c>
      <c r="P119" s="84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83"/>
      <c r="R119" s="783"/>
      <c r="S119" s="783"/>
      <c r="T119" s="78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IFERROR(IF(Y119=0,"",ROUNDUP(Y119/H119,0)*0.02175),"")</f>
        <v/>
      </c>
      <c r="AA119" s="68" t="s">
        <v>45</v>
      </c>
      <c r="AB119" s="69" t="s">
        <v>45</v>
      </c>
      <c r="AC119" s="192" t="s">
        <v>247</v>
      </c>
      <c r="AG119" s="78"/>
      <c r="AJ119" s="84"/>
      <c r="AK119" s="84"/>
      <c r="BB119" s="193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245</v>
      </c>
      <c r="B120" s="63" t="s">
        <v>248</v>
      </c>
      <c r="C120" s="36">
        <v>4301011703</v>
      </c>
      <c r="D120" s="781">
        <v>4680115882133</v>
      </c>
      <c r="E120" s="781"/>
      <c r="F120" s="62">
        <v>1.4</v>
      </c>
      <c r="G120" s="37">
        <v>8</v>
      </c>
      <c r="H120" s="62">
        <v>11.2</v>
      </c>
      <c r="I120" s="62">
        <v>11.68</v>
      </c>
      <c r="J120" s="37">
        <v>56</v>
      </c>
      <c r="K120" s="37" t="s">
        <v>130</v>
      </c>
      <c r="L120" s="37"/>
      <c r="M120" s="38" t="s">
        <v>129</v>
      </c>
      <c r="N120" s="38"/>
      <c r="O120" s="37">
        <v>50</v>
      </c>
      <c r="P120" s="8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83"/>
      <c r="R120" s="783"/>
      <c r="S120" s="783"/>
      <c r="T120" s="78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IFERROR(IF(Y120=0,"",ROUNDUP(Y120/H120,0)*0.02175),"")</f>
        <v/>
      </c>
      <c r="AA120" s="68" t="s">
        <v>45</v>
      </c>
      <c r="AB120" s="69" t="s">
        <v>45</v>
      </c>
      <c r="AC120" s="194" t="s">
        <v>249</v>
      </c>
      <c r="AG120" s="78"/>
      <c r="AJ120" s="84"/>
      <c r="AK120" s="84"/>
      <c r="BB120" s="195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250</v>
      </c>
      <c r="B121" s="63" t="s">
        <v>251</v>
      </c>
      <c r="C121" s="36">
        <v>4301011417</v>
      </c>
      <c r="D121" s="781">
        <v>4680115880269</v>
      </c>
      <c r="E121" s="781"/>
      <c r="F121" s="62">
        <v>0.375</v>
      </c>
      <c r="G121" s="37">
        <v>10</v>
      </c>
      <c r="H121" s="62">
        <v>3.75</v>
      </c>
      <c r="I121" s="62">
        <v>3.96</v>
      </c>
      <c r="J121" s="37">
        <v>132</v>
      </c>
      <c r="K121" s="37" t="s">
        <v>89</v>
      </c>
      <c r="L121" s="37"/>
      <c r="M121" s="38" t="s">
        <v>133</v>
      </c>
      <c r="N121" s="38"/>
      <c r="O121" s="37">
        <v>50</v>
      </c>
      <c r="P121" s="84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3"/>
      <c r="R121" s="783"/>
      <c r="S121" s="783"/>
      <c r="T121" s="78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IFERROR(IF(Y121=0,"",ROUNDUP(Y121/H121,0)*0.00902),"")</f>
        <v/>
      </c>
      <c r="AA121" s="68" t="s">
        <v>45</v>
      </c>
      <c r="AB121" s="69" t="s">
        <v>45</v>
      </c>
      <c r="AC121" s="196" t="s">
        <v>247</v>
      </c>
      <c r="AG121" s="78"/>
      <c r="AJ121" s="84"/>
      <c r="AK121" s="84"/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252</v>
      </c>
      <c r="B122" s="63" t="s">
        <v>253</v>
      </c>
      <c r="C122" s="36">
        <v>4301011415</v>
      </c>
      <c r="D122" s="781">
        <v>4680115880429</v>
      </c>
      <c r="E122" s="781"/>
      <c r="F122" s="62">
        <v>0.45</v>
      </c>
      <c r="G122" s="37">
        <v>10</v>
      </c>
      <c r="H122" s="62">
        <v>4.5</v>
      </c>
      <c r="I122" s="62">
        <v>4.71</v>
      </c>
      <c r="J122" s="37">
        <v>132</v>
      </c>
      <c r="K122" s="37" t="s">
        <v>89</v>
      </c>
      <c r="L122" s="37"/>
      <c r="M122" s="38" t="s">
        <v>133</v>
      </c>
      <c r="N122" s="38"/>
      <c r="O122" s="37">
        <v>50</v>
      </c>
      <c r="P122" s="8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3"/>
      <c r="R122" s="783"/>
      <c r="S122" s="783"/>
      <c r="T122" s="78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IFERROR(IF(Y122=0,"",ROUNDUP(Y122/H122,0)*0.00902),"")</f>
        <v/>
      </c>
      <c r="AA122" s="68" t="s">
        <v>45</v>
      </c>
      <c r="AB122" s="69" t="s">
        <v>45</v>
      </c>
      <c r="AC122" s="198" t="s">
        <v>247</v>
      </c>
      <c r="AG122" s="78"/>
      <c r="AJ122" s="84"/>
      <c r="AK122" s="84"/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254</v>
      </c>
      <c r="B123" s="63" t="s">
        <v>255</v>
      </c>
      <c r="C123" s="36">
        <v>4301011462</v>
      </c>
      <c r="D123" s="781">
        <v>4680115881457</v>
      </c>
      <c r="E123" s="781"/>
      <c r="F123" s="62">
        <v>0.75</v>
      </c>
      <c r="G123" s="37">
        <v>6</v>
      </c>
      <c r="H123" s="62">
        <v>4.5</v>
      </c>
      <c r="I123" s="62">
        <v>4.71</v>
      </c>
      <c r="J123" s="37">
        <v>132</v>
      </c>
      <c r="K123" s="37" t="s">
        <v>89</v>
      </c>
      <c r="L123" s="37"/>
      <c r="M123" s="38" t="s">
        <v>133</v>
      </c>
      <c r="N123" s="38"/>
      <c r="O123" s="37">
        <v>50</v>
      </c>
      <c r="P123" s="84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3"/>
      <c r="R123" s="783"/>
      <c r="S123" s="783"/>
      <c r="T123" s="784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247</v>
      </c>
      <c r="AG123" s="78"/>
      <c r="AJ123" s="84"/>
      <c r="AK123" s="84"/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788"/>
      <c r="B124" s="788"/>
      <c r="C124" s="788"/>
      <c r="D124" s="788"/>
      <c r="E124" s="788"/>
      <c r="F124" s="788"/>
      <c r="G124" s="788"/>
      <c r="H124" s="788"/>
      <c r="I124" s="788"/>
      <c r="J124" s="788"/>
      <c r="K124" s="788"/>
      <c r="L124" s="788"/>
      <c r="M124" s="788"/>
      <c r="N124" s="788"/>
      <c r="O124" s="789"/>
      <c r="P124" s="785" t="s">
        <v>40</v>
      </c>
      <c r="Q124" s="786"/>
      <c r="R124" s="786"/>
      <c r="S124" s="786"/>
      <c r="T124" s="786"/>
      <c r="U124" s="786"/>
      <c r="V124" s="787"/>
      <c r="W124" s="42" t="s">
        <v>39</v>
      </c>
      <c r="X124" s="43">
        <f>IFERROR(X119/H119,"0")+IFERROR(X120/H120,"0")+IFERROR(X121/H121,"0")+IFERROR(X122/H122,"0")+IFERROR(X123/H123,"0")</f>
        <v>0</v>
      </c>
      <c r="Y124" s="43">
        <f>IFERROR(Y119/H119,"0")+IFERROR(Y120/H120,"0")+IFERROR(Y121/H121,"0")+IFERROR(Y122/H122,"0")+IFERROR(Y123/H123,"0")</f>
        <v>0</v>
      </c>
      <c r="Z124" s="43">
        <f>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788"/>
      <c r="B125" s="788"/>
      <c r="C125" s="788"/>
      <c r="D125" s="788"/>
      <c r="E125" s="788"/>
      <c r="F125" s="788"/>
      <c r="G125" s="788"/>
      <c r="H125" s="788"/>
      <c r="I125" s="788"/>
      <c r="J125" s="788"/>
      <c r="K125" s="788"/>
      <c r="L125" s="788"/>
      <c r="M125" s="788"/>
      <c r="N125" s="788"/>
      <c r="O125" s="789"/>
      <c r="P125" s="785" t="s">
        <v>40</v>
      </c>
      <c r="Q125" s="786"/>
      <c r="R125" s="786"/>
      <c r="S125" s="786"/>
      <c r="T125" s="786"/>
      <c r="U125" s="786"/>
      <c r="V125" s="787"/>
      <c r="W125" s="42" t="s">
        <v>0</v>
      </c>
      <c r="X125" s="43">
        <f>IFERROR(SUM(X119:X123),"0")</f>
        <v>0</v>
      </c>
      <c r="Y125" s="43">
        <f>IFERROR(SUM(Y119:Y123),"0")</f>
        <v>0</v>
      </c>
      <c r="Z125" s="42"/>
      <c r="AA125" s="67"/>
      <c r="AB125" s="67"/>
      <c r="AC125" s="67"/>
    </row>
    <row r="126" spans="1:68" ht="14.25" customHeight="1" x14ac:dyDescent="0.25">
      <c r="A126" s="780" t="s">
        <v>173</v>
      </c>
      <c r="B126" s="780"/>
      <c r="C126" s="780"/>
      <c r="D126" s="780"/>
      <c r="E126" s="780"/>
      <c r="F126" s="780"/>
      <c r="G126" s="780"/>
      <c r="H126" s="780"/>
      <c r="I126" s="780"/>
      <c r="J126" s="780"/>
      <c r="K126" s="780"/>
      <c r="L126" s="780"/>
      <c r="M126" s="780"/>
      <c r="N126" s="780"/>
      <c r="O126" s="780"/>
      <c r="P126" s="780"/>
      <c r="Q126" s="780"/>
      <c r="R126" s="780"/>
      <c r="S126" s="780"/>
      <c r="T126" s="780"/>
      <c r="U126" s="780"/>
      <c r="V126" s="780"/>
      <c r="W126" s="780"/>
      <c r="X126" s="780"/>
      <c r="Y126" s="780"/>
      <c r="Z126" s="780"/>
      <c r="AA126" s="66"/>
      <c r="AB126" s="66"/>
      <c r="AC126" s="80"/>
    </row>
    <row r="127" spans="1:68" ht="16.5" customHeight="1" x14ac:dyDescent="0.25">
      <c r="A127" s="63" t="s">
        <v>256</v>
      </c>
      <c r="B127" s="63" t="s">
        <v>257</v>
      </c>
      <c r="C127" s="36">
        <v>4301020235</v>
      </c>
      <c r="D127" s="781">
        <v>4680115881488</v>
      </c>
      <c r="E127" s="781"/>
      <c r="F127" s="62">
        <v>1.35</v>
      </c>
      <c r="G127" s="37">
        <v>8</v>
      </c>
      <c r="H127" s="62">
        <v>10.8</v>
      </c>
      <c r="I127" s="62">
        <v>11.28</v>
      </c>
      <c r="J127" s="37">
        <v>56</v>
      </c>
      <c r="K127" s="37" t="s">
        <v>130</v>
      </c>
      <c r="L127" s="37"/>
      <c r="M127" s="38" t="s">
        <v>129</v>
      </c>
      <c r="N127" s="38"/>
      <c r="O127" s="37">
        <v>50</v>
      </c>
      <c r="P127" s="84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83"/>
      <c r="R127" s="783"/>
      <c r="S127" s="783"/>
      <c r="T127" s="78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IFERROR(IF(Y127=0,"",ROUNDUP(Y127/H127,0)*0.02175),"")</f>
        <v/>
      </c>
      <c r="AA127" s="68" t="s">
        <v>45</v>
      </c>
      <c r="AB127" s="69" t="s">
        <v>45</v>
      </c>
      <c r="AC127" s="202" t="s">
        <v>258</v>
      </c>
      <c r="AG127" s="78"/>
      <c r="AJ127" s="84"/>
      <c r="AK127" s="84"/>
      <c r="BB127" s="203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16.5" customHeight="1" x14ac:dyDescent="0.25">
      <c r="A128" s="63" t="s">
        <v>256</v>
      </c>
      <c r="B128" s="63" t="s">
        <v>259</v>
      </c>
      <c r="C128" s="36">
        <v>4301020345</v>
      </c>
      <c r="D128" s="781">
        <v>4680115881488</v>
      </c>
      <c r="E128" s="781"/>
      <c r="F128" s="62">
        <v>1.35</v>
      </c>
      <c r="G128" s="37">
        <v>8</v>
      </c>
      <c r="H128" s="62">
        <v>10.8</v>
      </c>
      <c r="I128" s="62">
        <v>11.28</v>
      </c>
      <c r="J128" s="37">
        <v>56</v>
      </c>
      <c r="K128" s="37" t="s">
        <v>130</v>
      </c>
      <c r="L128" s="37"/>
      <c r="M128" s="38" t="s">
        <v>129</v>
      </c>
      <c r="N128" s="38"/>
      <c r="O128" s="37">
        <v>55</v>
      </c>
      <c r="P128" s="848" t="s">
        <v>260</v>
      </c>
      <c r="Q128" s="783"/>
      <c r="R128" s="783"/>
      <c r="S128" s="783"/>
      <c r="T128" s="78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IFERROR(IF(Y128=0,"",ROUNDUP(Y128/H128,0)*0.02175),"")</f>
        <v/>
      </c>
      <c r="AA128" s="68" t="s">
        <v>45</v>
      </c>
      <c r="AB128" s="69" t="s">
        <v>45</v>
      </c>
      <c r="AC128" s="204" t="s">
        <v>261</v>
      </c>
      <c r="AG128" s="78"/>
      <c r="AJ128" s="84"/>
      <c r="AK128" s="84"/>
      <c r="BB128" s="205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16.5" customHeight="1" x14ac:dyDescent="0.25">
      <c r="A129" s="63" t="s">
        <v>262</v>
      </c>
      <c r="B129" s="63" t="s">
        <v>263</v>
      </c>
      <c r="C129" s="36">
        <v>4301020258</v>
      </c>
      <c r="D129" s="781">
        <v>4680115882775</v>
      </c>
      <c r="E129" s="781"/>
      <c r="F129" s="62">
        <v>0.3</v>
      </c>
      <c r="G129" s="37">
        <v>8</v>
      </c>
      <c r="H129" s="62">
        <v>2.4</v>
      </c>
      <c r="I129" s="62">
        <v>2.5</v>
      </c>
      <c r="J129" s="37">
        <v>234</v>
      </c>
      <c r="K129" s="37" t="s">
        <v>83</v>
      </c>
      <c r="L129" s="37"/>
      <c r="M129" s="38" t="s">
        <v>133</v>
      </c>
      <c r="N129" s="38"/>
      <c r="O129" s="37">
        <v>50</v>
      </c>
      <c r="P129" s="84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783"/>
      <c r="R129" s="783"/>
      <c r="S129" s="783"/>
      <c r="T129" s="784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IFERROR(IF(Y129=0,"",ROUNDUP(Y129/H129,0)*0.00502),"")</f>
        <v/>
      </c>
      <c r="AA129" s="68" t="s">
        <v>45</v>
      </c>
      <c r="AB129" s="69" t="s">
        <v>45</v>
      </c>
      <c r="AC129" s="206" t="s">
        <v>258</v>
      </c>
      <c r="AG129" s="78"/>
      <c r="AJ129" s="84"/>
      <c r="AK129" s="84"/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262</v>
      </c>
      <c r="B130" s="63" t="s">
        <v>264</v>
      </c>
      <c r="C130" s="36">
        <v>4301020346</v>
      </c>
      <c r="D130" s="781">
        <v>4680115882775</v>
      </c>
      <c r="E130" s="781"/>
      <c r="F130" s="62">
        <v>0.3</v>
      </c>
      <c r="G130" s="37">
        <v>8</v>
      </c>
      <c r="H130" s="62">
        <v>2.4</v>
      </c>
      <c r="I130" s="62">
        <v>2.5</v>
      </c>
      <c r="J130" s="37">
        <v>234</v>
      </c>
      <c r="K130" s="37" t="s">
        <v>83</v>
      </c>
      <c r="L130" s="37"/>
      <c r="M130" s="38" t="s">
        <v>129</v>
      </c>
      <c r="N130" s="38"/>
      <c r="O130" s="37">
        <v>55</v>
      </c>
      <c r="P130" s="850" t="s">
        <v>265</v>
      </c>
      <c r="Q130" s="783"/>
      <c r="R130" s="783"/>
      <c r="S130" s="783"/>
      <c r="T130" s="78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IFERROR(IF(Y130=0,"",ROUNDUP(Y130/H130,0)*0.00502),"")</f>
        <v/>
      </c>
      <c r="AA130" s="68" t="s">
        <v>45</v>
      </c>
      <c r="AB130" s="69" t="s">
        <v>45</v>
      </c>
      <c r="AC130" s="208" t="s">
        <v>261</v>
      </c>
      <c r="AG130" s="78"/>
      <c r="AJ130" s="84"/>
      <c r="AK130" s="84"/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788"/>
      <c r="B131" s="788"/>
      <c r="C131" s="788"/>
      <c r="D131" s="788"/>
      <c r="E131" s="788"/>
      <c r="F131" s="788"/>
      <c r="G131" s="788"/>
      <c r="H131" s="788"/>
      <c r="I131" s="788"/>
      <c r="J131" s="788"/>
      <c r="K131" s="788"/>
      <c r="L131" s="788"/>
      <c r="M131" s="788"/>
      <c r="N131" s="788"/>
      <c r="O131" s="789"/>
      <c r="P131" s="785" t="s">
        <v>40</v>
      </c>
      <c r="Q131" s="786"/>
      <c r="R131" s="786"/>
      <c r="S131" s="786"/>
      <c r="T131" s="786"/>
      <c r="U131" s="786"/>
      <c r="V131" s="787"/>
      <c r="W131" s="42" t="s">
        <v>39</v>
      </c>
      <c r="X131" s="43">
        <f>IFERROR(X127/H127,"0")+IFERROR(X128/H128,"0")+IFERROR(X129/H129,"0")+IFERROR(X130/H130,"0")</f>
        <v>0</v>
      </c>
      <c r="Y131" s="43">
        <f>IFERROR(Y127/H127,"0")+IFERROR(Y128/H128,"0")+IFERROR(Y129/H129,"0")+IFERROR(Y130/H130,"0")</f>
        <v>0</v>
      </c>
      <c r="Z131" s="43">
        <f>IFERROR(IF(Z127="",0,Z127),"0")+IFERROR(IF(Z128="",0,Z128),"0")+IFERROR(IF(Z129="",0,Z129),"0")+IFERROR(IF(Z130="",0,Z130),"0")</f>
        <v>0</v>
      </c>
      <c r="AA131" s="67"/>
      <c r="AB131" s="67"/>
      <c r="AC131" s="67"/>
    </row>
    <row r="132" spans="1:68" x14ac:dyDescent="0.2">
      <c r="A132" s="788"/>
      <c r="B132" s="788"/>
      <c r="C132" s="788"/>
      <c r="D132" s="788"/>
      <c r="E132" s="788"/>
      <c r="F132" s="788"/>
      <c r="G132" s="788"/>
      <c r="H132" s="788"/>
      <c r="I132" s="788"/>
      <c r="J132" s="788"/>
      <c r="K132" s="788"/>
      <c r="L132" s="788"/>
      <c r="M132" s="788"/>
      <c r="N132" s="788"/>
      <c r="O132" s="789"/>
      <c r="P132" s="785" t="s">
        <v>40</v>
      </c>
      <c r="Q132" s="786"/>
      <c r="R132" s="786"/>
      <c r="S132" s="786"/>
      <c r="T132" s="786"/>
      <c r="U132" s="786"/>
      <c r="V132" s="787"/>
      <c r="W132" s="42" t="s">
        <v>0</v>
      </c>
      <c r="X132" s="43">
        <f>IFERROR(SUM(X127:X130),"0")</f>
        <v>0</v>
      </c>
      <c r="Y132" s="43">
        <f>IFERROR(SUM(Y127:Y130),"0")</f>
        <v>0</v>
      </c>
      <c r="Z132" s="42"/>
      <c r="AA132" s="67"/>
      <c r="AB132" s="67"/>
      <c r="AC132" s="67"/>
    </row>
    <row r="133" spans="1:68" ht="14.25" customHeight="1" x14ac:dyDescent="0.25">
      <c r="A133" s="780" t="s">
        <v>84</v>
      </c>
      <c r="B133" s="780"/>
      <c r="C133" s="780"/>
      <c r="D133" s="780"/>
      <c r="E133" s="780"/>
      <c r="F133" s="780"/>
      <c r="G133" s="780"/>
      <c r="H133" s="780"/>
      <c r="I133" s="780"/>
      <c r="J133" s="780"/>
      <c r="K133" s="780"/>
      <c r="L133" s="780"/>
      <c r="M133" s="780"/>
      <c r="N133" s="780"/>
      <c r="O133" s="780"/>
      <c r="P133" s="780"/>
      <c r="Q133" s="780"/>
      <c r="R133" s="780"/>
      <c r="S133" s="780"/>
      <c r="T133" s="780"/>
      <c r="U133" s="780"/>
      <c r="V133" s="780"/>
      <c r="W133" s="780"/>
      <c r="X133" s="780"/>
      <c r="Y133" s="780"/>
      <c r="Z133" s="780"/>
      <c r="AA133" s="66"/>
      <c r="AB133" s="66"/>
      <c r="AC133" s="80"/>
    </row>
    <row r="134" spans="1:68" ht="37.5" customHeight="1" x14ac:dyDescent="0.25">
      <c r="A134" s="63" t="s">
        <v>266</v>
      </c>
      <c r="B134" s="63" t="s">
        <v>267</v>
      </c>
      <c r="C134" s="36">
        <v>4301051360</v>
      </c>
      <c r="D134" s="781">
        <v>4607091385168</v>
      </c>
      <c r="E134" s="781"/>
      <c r="F134" s="62">
        <v>1.35</v>
      </c>
      <c r="G134" s="37">
        <v>6</v>
      </c>
      <c r="H134" s="62">
        <v>8.1</v>
      </c>
      <c r="I134" s="62">
        <v>8.6579999999999995</v>
      </c>
      <c r="J134" s="37">
        <v>56</v>
      </c>
      <c r="K134" s="37" t="s">
        <v>130</v>
      </c>
      <c r="L134" s="37"/>
      <c r="M134" s="38" t="s">
        <v>133</v>
      </c>
      <c r="N134" s="38"/>
      <c r="O134" s="37">
        <v>45</v>
      </c>
      <c r="P134" s="8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3"/>
      <c r="R134" s="783"/>
      <c r="S134" s="783"/>
      <c r="T134" s="784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ref="Y134:Y140" si="21">IFERROR(IF(X134="",0,CEILING((X134/$H134),1)*$H134),"")</f>
        <v>0</v>
      </c>
      <c r="Z134" s="41" t="str">
        <f>IFERROR(IF(Y134=0,"",ROUNDUP(Y134/H134,0)*0.02175),"")</f>
        <v/>
      </c>
      <c r="AA134" s="68" t="s">
        <v>45</v>
      </c>
      <c r="AB134" s="69" t="s">
        <v>45</v>
      </c>
      <c r="AC134" s="210" t="s">
        <v>268</v>
      </c>
      <c r="AG134" s="78"/>
      <c r="AJ134" s="84"/>
      <c r="AK134" s="84"/>
      <c r="BB134" s="211" t="s">
        <v>66</v>
      </c>
      <c r="BM134" s="78">
        <f t="shared" ref="BM134:BM140" si="22">IFERROR(X134*I134/H134,"0")</f>
        <v>0</v>
      </c>
      <c r="BN134" s="78">
        <f t="shared" ref="BN134:BN140" si="23">IFERROR(Y134*I134/H134,"0")</f>
        <v>0</v>
      </c>
      <c r="BO134" s="78">
        <f t="shared" ref="BO134:BO140" si="24">IFERROR(1/J134*(X134/H134),"0")</f>
        <v>0</v>
      </c>
      <c r="BP134" s="78">
        <f t="shared" ref="BP134:BP140" si="25">IFERROR(1/J134*(Y134/H134),"0")</f>
        <v>0</v>
      </c>
    </row>
    <row r="135" spans="1:68" ht="27" customHeight="1" x14ac:dyDescent="0.25">
      <c r="A135" s="63" t="s">
        <v>266</v>
      </c>
      <c r="B135" s="63" t="s">
        <v>269</v>
      </c>
      <c r="C135" s="36">
        <v>4301051612</v>
      </c>
      <c r="D135" s="781">
        <v>4607091385168</v>
      </c>
      <c r="E135" s="781"/>
      <c r="F135" s="62">
        <v>1.4</v>
      </c>
      <c r="G135" s="37">
        <v>6</v>
      </c>
      <c r="H135" s="62">
        <v>8.4</v>
      </c>
      <c r="I135" s="62">
        <v>8.9580000000000002</v>
      </c>
      <c r="J135" s="37">
        <v>56</v>
      </c>
      <c r="K135" s="37" t="s">
        <v>130</v>
      </c>
      <c r="L135" s="37"/>
      <c r="M135" s="38" t="s">
        <v>82</v>
      </c>
      <c r="N135" s="38"/>
      <c r="O135" s="37">
        <v>45</v>
      </c>
      <c r="P135" s="85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83"/>
      <c r="R135" s="783"/>
      <c r="S135" s="783"/>
      <c r="T135" s="784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21"/>
        <v>0</v>
      </c>
      <c r="Z135" s="41" t="str">
        <f>IFERROR(IF(Y135=0,"",ROUNDUP(Y135/H135,0)*0.02175),"")</f>
        <v/>
      </c>
      <c r="AA135" s="68" t="s">
        <v>45</v>
      </c>
      <c r="AB135" s="69" t="s">
        <v>45</v>
      </c>
      <c r="AC135" s="212" t="s">
        <v>270</v>
      </c>
      <c r="AG135" s="78"/>
      <c r="AJ135" s="84"/>
      <c r="AK135" s="84"/>
      <c r="BB135" s="213" t="s">
        <v>66</v>
      </c>
      <c r="BM135" s="78">
        <f t="shared" si="22"/>
        <v>0</v>
      </c>
      <c r="BN135" s="78">
        <f t="shared" si="23"/>
        <v>0</v>
      </c>
      <c r="BO135" s="78">
        <f t="shared" si="24"/>
        <v>0</v>
      </c>
      <c r="BP135" s="78">
        <f t="shared" si="25"/>
        <v>0</v>
      </c>
    </row>
    <row r="136" spans="1:68" ht="27" customHeight="1" x14ac:dyDescent="0.25">
      <c r="A136" s="63" t="s">
        <v>271</v>
      </c>
      <c r="B136" s="63" t="s">
        <v>272</v>
      </c>
      <c r="C136" s="36">
        <v>4301051742</v>
      </c>
      <c r="D136" s="781">
        <v>4680115884540</v>
      </c>
      <c r="E136" s="781"/>
      <c r="F136" s="62">
        <v>1.4</v>
      </c>
      <c r="G136" s="37">
        <v>6</v>
      </c>
      <c r="H136" s="62">
        <v>8.4</v>
      </c>
      <c r="I136" s="62">
        <v>8.8800000000000008</v>
      </c>
      <c r="J136" s="37">
        <v>56</v>
      </c>
      <c r="K136" s="37" t="s">
        <v>130</v>
      </c>
      <c r="L136" s="37"/>
      <c r="M136" s="38" t="s">
        <v>133</v>
      </c>
      <c r="N136" s="38"/>
      <c r="O136" s="37">
        <v>45</v>
      </c>
      <c r="P136" s="853" t="s">
        <v>273</v>
      </c>
      <c r="Q136" s="783"/>
      <c r="R136" s="783"/>
      <c r="S136" s="783"/>
      <c r="T136" s="784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si="21"/>
        <v>0</v>
      </c>
      <c r="Z136" s="41" t="str">
        <f>IFERROR(IF(Y136=0,"",ROUNDUP(Y136/H136,0)*0.02175),"")</f>
        <v/>
      </c>
      <c r="AA136" s="68" t="s">
        <v>45</v>
      </c>
      <c r="AB136" s="69" t="s">
        <v>45</v>
      </c>
      <c r="AC136" s="214" t="s">
        <v>274</v>
      </c>
      <c r="AG136" s="78"/>
      <c r="AJ136" s="84"/>
      <c r="AK136" s="84"/>
      <c r="BB136" s="215" t="s">
        <v>66</v>
      </c>
      <c r="BM136" s="78">
        <f t="shared" si="22"/>
        <v>0</v>
      </c>
      <c r="BN136" s="78">
        <f t="shared" si="23"/>
        <v>0</v>
      </c>
      <c r="BO136" s="78">
        <f t="shared" si="24"/>
        <v>0</v>
      </c>
      <c r="BP136" s="78">
        <f t="shared" si="25"/>
        <v>0</v>
      </c>
    </row>
    <row r="137" spans="1:68" ht="37.5" customHeight="1" x14ac:dyDescent="0.25">
      <c r="A137" s="63" t="s">
        <v>275</v>
      </c>
      <c r="B137" s="63" t="s">
        <v>276</v>
      </c>
      <c r="C137" s="36">
        <v>4301051362</v>
      </c>
      <c r="D137" s="781">
        <v>4607091383256</v>
      </c>
      <c r="E137" s="781"/>
      <c r="F137" s="62">
        <v>0.33</v>
      </c>
      <c r="G137" s="37">
        <v>6</v>
      </c>
      <c r="H137" s="62">
        <v>1.98</v>
      </c>
      <c r="I137" s="62">
        <v>2.246</v>
      </c>
      <c r="J137" s="37">
        <v>156</v>
      </c>
      <c r="K137" s="37" t="s">
        <v>89</v>
      </c>
      <c r="L137" s="37"/>
      <c r="M137" s="38" t="s">
        <v>133</v>
      </c>
      <c r="N137" s="38"/>
      <c r="O137" s="37">
        <v>45</v>
      </c>
      <c r="P137" s="8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83"/>
      <c r="R137" s="783"/>
      <c r="S137" s="783"/>
      <c r="T137" s="784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21"/>
        <v>0</v>
      </c>
      <c r="Z137" s="41" t="str">
        <f>IFERROR(IF(Y137=0,"",ROUNDUP(Y137/H137,0)*0.00753),"")</f>
        <v/>
      </c>
      <c r="AA137" s="68" t="s">
        <v>45</v>
      </c>
      <c r="AB137" s="69" t="s">
        <v>45</v>
      </c>
      <c r="AC137" s="216" t="s">
        <v>268</v>
      </c>
      <c r="AG137" s="78"/>
      <c r="AJ137" s="84"/>
      <c r="AK137" s="84"/>
      <c r="BB137" s="217" t="s">
        <v>66</v>
      </c>
      <c r="BM137" s="78">
        <f t="shared" si="22"/>
        <v>0</v>
      </c>
      <c r="BN137" s="78">
        <f t="shared" si="23"/>
        <v>0</v>
      </c>
      <c r="BO137" s="78">
        <f t="shared" si="24"/>
        <v>0</v>
      </c>
      <c r="BP137" s="78">
        <f t="shared" si="25"/>
        <v>0</v>
      </c>
    </row>
    <row r="138" spans="1:68" ht="37.5" customHeight="1" x14ac:dyDescent="0.25">
      <c r="A138" s="63" t="s">
        <v>277</v>
      </c>
      <c r="B138" s="63" t="s">
        <v>278</v>
      </c>
      <c r="C138" s="36">
        <v>4301051358</v>
      </c>
      <c r="D138" s="781">
        <v>4607091385748</v>
      </c>
      <c r="E138" s="781"/>
      <c r="F138" s="62">
        <v>0.45</v>
      </c>
      <c r="G138" s="37">
        <v>6</v>
      </c>
      <c r="H138" s="62">
        <v>2.7</v>
      </c>
      <c r="I138" s="62">
        <v>2.972</v>
      </c>
      <c r="J138" s="37">
        <v>156</v>
      </c>
      <c r="K138" s="37" t="s">
        <v>89</v>
      </c>
      <c r="L138" s="37"/>
      <c r="M138" s="38" t="s">
        <v>133</v>
      </c>
      <c r="N138" s="38"/>
      <c r="O138" s="37">
        <v>45</v>
      </c>
      <c r="P138" s="8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83"/>
      <c r="R138" s="783"/>
      <c r="S138" s="783"/>
      <c r="T138" s="784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21"/>
        <v>0</v>
      </c>
      <c r="Z138" s="41" t="str">
        <f>IFERROR(IF(Y138=0,"",ROUNDUP(Y138/H138,0)*0.00753),"")</f>
        <v/>
      </c>
      <c r="AA138" s="68" t="s">
        <v>45</v>
      </c>
      <c r="AB138" s="69" t="s">
        <v>45</v>
      </c>
      <c r="AC138" s="218" t="s">
        <v>268</v>
      </c>
      <c r="AG138" s="78"/>
      <c r="AJ138" s="84"/>
      <c r="AK138" s="84"/>
      <c r="BB138" s="219" t="s">
        <v>66</v>
      </c>
      <c r="BM138" s="78">
        <f t="shared" si="22"/>
        <v>0</v>
      </c>
      <c r="BN138" s="78">
        <f t="shared" si="23"/>
        <v>0</v>
      </c>
      <c r="BO138" s="78">
        <f t="shared" si="24"/>
        <v>0</v>
      </c>
      <c r="BP138" s="78">
        <f t="shared" si="25"/>
        <v>0</v>
      </c>
    </row>
    <row r="139" spans="1:68" ht="27" customHeight="1" x14ac:dyDescent="0.25">
      <c r="A139" s="63" t="s">
        <v>279</v>
      </c>
      <c r="B139" s="63" t="s">
        <v>280</v>
      </c>
      <c r="C139" s="36">
        <v>4301051738</v>
      </c>
      <c r="D139" s="781">
        <v>4680115884533</v>
      </c>
      <c r="E139" s="781"/>
      <c r="F139" s="62">
        <v>0.3</v>
      </c>
      <c r="G139" s="37">
        <v>6</v>
      </c>
      <c r="H139" s="62">
        <v>1.8</v>
      </c>
      <c r="I139" s="62">
        <v>2</v>
      </c>
      <c r="J139" s="37">
        <v>156</v>
      </c>
      <c r="K139" s="37" t="s">
        <v>89</v>
      </c>
      <c r="L139" s="37"/>
      <c r="M139" s="38" t="s">
        <v>82</v>
      </c>
      <c r="N139" s="38"/>
      <c r="O139" s="37">
        <v>45</v>
      </c>
      <c r="P139" s="8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83"/>
      <c r="R139" s="783"/>
      <c r="S139" s="783"/>
      <c r="T139" s="784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21"/>
        <v>0</v>
      </c>
      <c r="Z139" s="41" t="str">
        <f>IFERROR(IF(Y139=0,"",ROUNDUP(Y139/H139,0)*0.00753),"")</f>
        <v/>
      </c>
      <c r="AA139" s="68" t="s">
        <v>45</v>
      </c>
      <c r="AB139" s="69" t="s">
        <v>45</v>
      </c>
      <c r="AC139" s="220" t="s">
        <v>274</v>
      </c>
      <c r="AG139" s="78"/>
      <c r="AJ139" s="84"/>
      <c r="AK139" s="84"/>
      <c r="BB139" s="221" t="s">
        <v>66</v>
      </c>
      <c r="BM139" s="78">
        <f t="shared" si="22"/>
        <v>0</v>
      </c>
      <c r="BN139" s="78">
        <f t="shared" si="23"/>
        <v>0</v>
      </c>
      <c r="BO139" s="78">
        <f t="shared" si="24"/>
        <v>0</v>
      </c>
      <c r="BP139" s="78">
        <f t="shared" si="25"/>
        <v>0</v>
      </c>
    </row>
    <row r="140" spans="1:68" ht="27" customHeight="1" x14ac:dyDescent="0.25">
      <c r="A140" s="63" t="s">
        <v>281</v>
      </c>
      <c r="B140" s="63" t="s">
        <v>282</v>
      </c>
      <c r="C140" s="36">
        <v>4301051480</v>
      </c>
      <c r="D140" s="781">
        <v>4680115882645</v>
      </c>
      <c r="E140" s="781"/>
      <c r="F140" s="62">
        <v>0.3</v>
      </c>
      <c r="G140" s="37">
        <v>6</v>
      </c>
      <c r="H140" s="62">
        <v>1.8</v>
      </c>
      <c r="I140" s="62">
        <v>2.66</v>
      </c>
      <c r="J140" s="37">
        <v>156</v>
      </c>
      <c r="K140" s="37" t="s">
        <v>89</v>
      </c>
      <c r="L140" s="37"/>
      <c r="M140" s="38" t="s">
        <v>82</v>
      </c>
      <c r="N140" s="38"/>
      <c r="O140" s="37">
        <v>40</v>
      </c>
      <c r="P140" s="85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83"/>
      <c r="R140" s="783"/>
      <c r="S140" s="783"/>
      <c r="T140" s="784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1"/>
        <v>0</v>
      </c>
      <c r="Z140" s="41" t="str">
        <f>IFERROR(IF(Y140=0,"",ROUNDUP(Y140/H140,0)*0.00753),"")</f>
        <v/>
      </c>
      <c r="AA140" s="68" t="s">
        <v>45</v>
      </c>
      <c r="AB140" s="69" t="s">
        <v>45</v>
      </c>
      <c r="AC140" s="222" t="s">
        <v>283</v>
      </c>
      <c r="AG140" s="78"/>
      <c r="AJ140" s="84"/>
      <c r="AK140" s="84"/>
      <c r="BB140" s="223" t="s">
        <v>66</v>
      </c>
      <c r="BM140" s="78">
        <f t="shared" si="22"/>
        <v>0</v>
      </c>
      <c r="BN140" s="78">
        <f t="shared" si="23"/>
        <v>0</v>
      </c>
      <c r="BO140" s="78">
        <f t="shared" si="24"/>
        <v>0</v>
      </c>
      <c r="BP140" s="78">
        <f t="shared" si="25"/>
        <v>0</v>
      </c>
    </row>
    <row r="141" spans="1:68" x14ac:dyDescent="0.2">
      <c r="A141" s="788"/>
      <c r="B141" s="788"/>
      <c r="C141" s="788"/>
      <c r="D141" s="788"/>
      <c r="E141" s="788"/>
      <c r="F141" s="788"/>
      <c r="G141" s="788"/>
      <c r="H141" s="788"/>
      <c r="I141" s="788"/>
      <c r="J141" s="788"/>
      <c r="K141" s="788"/>
      <c r="L141" s="788"/>
      <c r="M141" s="788"/>
      <c r="N141" s="788"/>
      <c r="O141" s="789"/>
      <c r="P141" s="785" t="s">
        <v>40</v>
      </c>
      <c r="Q141" s="786"/>
      <c r="R141" s="786"/>
      <c r="S141" s="786"/>
      <c r="T141" s="786"/>
      <c r="U141" s="786"/>
      <c r="V141" s="787"/>
      <c r="W141" s="42" t="s">
        <v>39</v>
      </c>
      <c r="X141" s="43">
        <f>IFERROR(X134/H134,"0")+IFERROR(X135/H135,"0")+IFERROR(X136/H136,"0")+IFERROR(X137/H137,"0")+IFERROR(X138/H138,"0")+IFERROR(X139/H139,"0")+IFERROR(X140/H140,"0")</f>
        <v>0</v>
      </c>
      <c r="Y141" s="43">
        <f>IFERROR(Y134/H134,"0")+IFERROR(Y135/H135,"0")+IFERROR(Y136/H136,"0")+IFERROR(Y137/H137,"0")+IFERROR(Y138/H138,"0")+IFERROR(Y139/H139,"0")+IFERROR(Y140/H140,"0")</f>
        <v>0</v>
      </c>
      <c r="Z141" s="4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7"/>
      <c r="AB141" s="67"/>
      <c r="AC141" s="67"/>
    </row>
    <row r="142" spans="1:68" x14ac:dyDescent="0.2">
      <c r="A142" s="788"/>
      <c r="B142" s="788"/>
      <c r="C142" s="788"/>
      <c r="D142" s="788"/>
      <c r="E142" s="788"/>
      <c r="F142" s="788"/>
      <c r="G142" s="788"/>
      <c r="H142" s="788"/>
      <c r="I142" s="788"/>
      <c r="J142" s="788"/>
      <c r="K142" s="788"/>
      <c r="L142" s="788"/>
      <c r="M142" s="788"/>
      <c r="N142" s="788"/>
      <c r="O142" s="789"/>
      <c r="P142" s="785" t="s">
        <v>40</v>
      </c>
      <c r="Q142" s="786"/>
      <c r="R142" s="786"/>
      <c r="S142" s="786"/>
      <c r="T142" s="786"/>
      <c r="U142" s="786"/>
      <c r="V142" s="787"/>
      <c r="W142" s="42" t="s">
        <v>0</v>
      </c>
      <c r="X142" s="43">
        <f>IFERROR(SUM(X134:X140),"0")</f>
        <v>0</v>
      </c>
      <c r="Y142" s="43">
        <f>IFERROR(SUM(Y134:Y140),"0")</f>
        <v>0</v>
      </c>
      <c r="Z142" s="42"/>
      <c r="AA142" s="67"/>
      <c r="AB142" s="67"/>
      <c r="AC142" s="67"/>
    </row>
    <row r="143" spans="1:68" ht="14.25" customHeight="1" x14ac:dyDescent="0.25">
      <c r="A143" s="780" t="s">
        <v>216</v>
      </c>
      <c r="B143" s="780"/>
      <c r="C143" s="780"/>
      <c r="D143" s="780"/>
      <c r="E143" s="780"/>
      <c r="F143" s="780"/>
      <c r="G143" s="780"/>
      <c r="H143" s="780"/>
      <c r="I143" s="780"/>
      <c r="J143" s="780"/>
      <c r="K143" s="780"/>
      <c r="L143" s="780"/>
      <c r="M143" s="780"/>
      <c r="N143" s="780"/>
      <c r="O143" s="780"/>
      <c r="P143" s="780"/>
      <c r="Q143" s="780"/>
      <c r="R143" s="780"/>
      <c r="S143" s="780"/>
      <c r="T143" s="780"/>
      <c r="U143" s="780"/>
      <c r="V143" s="780"/>
      <c r="W143" s="780"/>
      <c r="X143" s="780"/>
      <c r="Y143" s="780"/>
      <c r="Z143" s="780"/>
      <c r="AA143" s="66"/>
      <c r="AB143" s="66"/>
      <c r="AC143" s="80"/>
    </row>
    <row r="144" spans="1:68" ht="27" customHeight="1" x14ac:dyDescent="0.25">
      <c r="A144" s="63" t="s">
        <v>284</v>
      </c>
      <c r="B144" s="63" t="s">
        <v>285</v>
      </c>
      <c r="C144" s="36">
        <v>4301060356</v>
      </c>
      <c r="D144" s="781">
        <v>4680115882652</v>
      </c>
      <c r="E144" s="781"/>
      <c r="F144" s="62">
        <v>0.33</v>
      </c>
      <c r="G144" s="37">
        <v>6</v>
      </c>
      <c r="H144" s="62">
        <v>1.98</v>
      </c>
      <c r="I144" s="62">
        <v>2.84</v>
      </c>
      <c r="J144" s="37">
        <v>156</v>
      </c>
      <c r="K144" s="37" t="s">
        <v>89</v>
      </c>
      <c r="L144" s="37"/>
      <c r="M144" s="38" t="s">
        <v>82</v>
      </c>
      <c r="N144" s="38"/>
      <c r="O144" s="37">
        <v>40</v>
      </c>
      <c r="P144" s="85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83"/>
      <c r="R144" s="783"/>
      <c r="S144" s="783"/>
      <c r="T144" s="784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24" t="s">
        <v>286</v>
      </c>
      <c r="AG144" s="78"/>
      <c r="AJ144" s="84"/>
      <c r="AK144" s="84"/>
      <c r="BB144" s="225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t="16.5" customHeight="1" x14ac:dyDescent="0.25">
      <c r="A145" s="63" t="s">
        <v>287</v>
      </c>
      <c r="B145" s="63" t="s">
        <v>288</v>
      </c>
      <c r="C145" s="36">
        <v>4301060309</v>
      </c>
      <c r="D145" s="781">
        <v>4680115880238</v>
      </c>
      <c r="E145" s="781"/>
      <c r="F145" s="62">
        <v>0.33</v>
      </c>
      <c r="G145" s="37">
        <v>6</v>
      </c>
      <c r="H145" s="62">
        <v>1.98</v>
      </c>
      <c r="I145" s="62">
        <v>2.258</v>
      </c>
      <c r="J145" s="37">
        <v>156</v>
      </c>
      <c r="K145" s="37" t="s">
        <v>89</v>
      </c>
      <c r="L145" s="37"/>
      <c r="M145" s="38" t="s">
        <v>82</v>
      </c>
      <c r="N145" s="38"/>
      <c r="O145" s="37">
        <v>40</v>
      </c>
      <c r="P145" s="8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83"/>
      <c r="R145" s="783"/>
      <c r="S145" s="783"/>
      <c r="T145" s="784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26" t="s">
        <v>289</v>
      </c>
      <c r="AG145" s="78"/>
      <c r="AJ145" s="84"/>
      <c r="AK145" s="84"/>
      <c r="BB145" s="227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x14ac:dyDescent="0.2">
      <c r="A146" s="788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89"/>
      <c r="P146" s="785" t="s">
        <v>40</v>
      </c>
      <c r="Q146" s="786"/>
      <c r="R146" s="786"/>
      <c r="S146" s="786"/>
      <c r="T146" s="786"/>
      <c r="U146" s="786"/>
      <c r="V146" s="787"/>
      <c r="W146" s="42" t="s">
        <v>39</v>
      </c>
      <c r="X146" s="43">
        <f>IFERROR(X144/H144,"0")+IFERROR(X145/H145,"0")</f>
        <v>0</v>
      </c>
      <c r="Y146" s="43">
        <f>IFERROR(Y144/H144,"0")+IFERROR(Y145/H145,"0")</f>
        <v>0</v>
      </c>
      <c r="Z146" s="43">
        <f>IFERROR(IF(Z144="",0,Z144),"0")+IFERROR(IF(Z145="",0,Z145),"0")</f>
        <v>0</v>
      </c>
      <c r="AA146" s="67"/>
      <c r="AB146" s="67"/>
      <c r="AC146" s="67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89"/>
      <c r="P147" s="785" t="s">
        <v>40</v>
      </c>
      <c r="Q147" s="786"/>
      <c r="R147" s="786"/>
      <c r="S147" s="786"/>
      <c r="T147" s="786"/>
      <c r="U147" s="786"/>
      <c r="V147" s="787"/>
      <c r="W147" s="42" t="s">
        <v>0</v>
      </c>
      <c r="X147" s="43">
        <f>IFERROR(SUM(X144:X145),"0")</f>
        <v>0</v>
      </c>
      <c r="Y147" s="43">
        <f>IFERROR(SUM(Y144:Y145),"0")</f>
        <v>0</v>
      </c>
      <c r="Z147" s="42"/>
      <c r="AA147" s="67"/>
      <c r="AB147" s="67"/>
      <c r="AC147" s="67"/>
    </row>
    <row r="148" spans="1:68" ht="16.5" customHeight="1" x14ac:dyDescent="0.25">
      <c r="A148" s="779" t="s">
        <v>290</v>
      </c>
      <c r="B148" s="779"/>
      <c r="C148" s="779"/>
      <c r="D148" s="779"/>
      <c r="E148" s="779"/>
      <c r="F148" s="779"/>
      <c r="G148" s="779"/>
      <c r="H148" s="779"/>
      <c r="I148" s="779"/>
      <c r="J148" s="779"/>
      <c r="K148" s="779"/>
      <c r="L148" s="779"/>
      <c r="M148" s="779"/>
      <c r="N148" s="779"/>
      <c r="O148" s="779"/>
      <c r="P148" s="779"/>
      <c r="Q148" s="779"/>
      <c r="R148" s="779"/>
      <c r="S148" s="779"/>
      <c r="T148" s="779"/>
      <c r="U148" s="779"/>
      <c r="V148" s="779"/>
      <c r="W148" s="779"/>
      <c r="X148" s="779"/>
      <c r="Y148" s="779"/>
      <c r="Z148" s="779"/>
      <c r="AA148" s="65"/>
      <c r="AB148" s="65"/>
      <c r="AC148" s="79"/>
    </row>
    <row r="149" spans="1:68" ht="14.25" customHeight="1" x14ac:dyDescent="0.25">
      <c r="A149" s="780" t="s">
        <v>125</v>
      </c>
      <c r="B149" s="780"/>
      <c r="C149" s="780"/>
      <c r="D149" s="780"/>
      <c r="E149" s="780"/>
      <c r="F149" s="780"/>
      <c r="G149" s="780"/>
      <c r="H149" s="780"/>
      <c r="I149" s="780"/>
      <c r="J149" s="780"/>
      <c r="K149" s="780"/>
      <c r="L149" s="780"/>
      <c r="M149" s="780"/>
      <c r="N149" s="780"/>
      <c r="O149" s="780"/>
      <c r="P149" s="780"/>
      <c r="Q149" s="780"/>
      <c r="R149" s="780"/>
      <c r="S149" s="780"/>
      <c r="T149" s="780"/>
      <c r="U149" s="780"/>
      <c r="V149" s="780"/>
      <c r="W149" s="780"/>
      <c r="X149" s="780"/>
      <c r="Y149" s="780"/>
      <c r="Z149" s="780"/>
      <c r="AA149" s="66"/>
      <c r="AB149" s="66"/>
      <c r="AC149" s="80"/>
    </row>
    <row r="150" spans="1:68" ht="27" customHeight="1" x14ac:dyDescent="0.25">
      <c r="A150" s="63" t="s">
        <v>291</v>
      </c>
      <c r="B150" s="63" t="s">
        <v>292</v>
      </c>
      <c r="C150" s="36">
        <v>4301011562</v>
      </c>
      <c r="D150" s="781">
        <v>4680115882577</v>
      </c>
      <c r="E150" s="781"/>
      <c r="F150" s="62">
        <v>0.4</v>
      </c>
      <c r="G150" s="37">
        <v>8</v>
      </c>
      <c r="H150" s="62">
        <v>3.2</v>
      </c>
      <c r="I150" s="62">
        <v>3.4</v>
      </c>
      <c r="J150" s="37">
        <v>156</v>
      </c>
      <c r="K150" s="37" t="s">
        <v>89</v>
      </c>
      <c r="L150" s="37"/>
      <c r="M150" s="38" t="s">
        <v>119</v>
      </c>
      <c r="N150" s="38"/>
      <c r="O150" s="37">
        <v>90</v>
      </c>
      <c r="P150" s="86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83"/>
      <c r="R150" s="783"/>
      <c r="S150" s="783"/>
      <c r="T150" s="78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28" t="s">
        <v>293</v>
      </c>
      <c r="AG150" s="78"/>
      <c r="AJ150" s="84"/>
      <c r="AK150" s="84"/>
      <c r="BB150" s="22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27" customHeight="1" x14ac:dyDescent="0.25">
      <c r="A151" s="63" t="s">
        <v>291</v>
      </c>
      <c r="B151" s="63" t="s">
        <v>294</v>
      </c>
      <c r="C151" s="36">
        <v>4301011564</v>
      </c>
      <c r="D151" s="781">
        <v>4680115882577</v>
      </c>
      <c r="E151" s="781"/>
      <c r="F151" s="62">
        <v>0.4</v>
      </c>
      <c r="G151" s="37">
        <v>8</v>
      </c>
      <c r="H151" s="62">
        <v>3.2</v>
      </c>
      <c r="I151" s="62">
        <v>3.4</v>
      </c>
      <c r="J151" s="37">
        <v>156</v>
      </c>
      <c r="K151" s="37" t="s">
        <v>89</v>
      </c>
      <c r="L151" s="37"/>
      <c r="M151" s="38" t="s">
        <v>119</v>
      </c>
      <c r="N151" s="38"/>
      <c r="O151" s="37">
        <v>90</v>
      </c>
      <c r="P151" s="86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83"/>
      <c r="R151" s="783"/>
      <c r="S151" s="783"/>
      <c r="T151" s="784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0" t="s">
        <v>293</v>
      </c>
      <c r="AG151" s="78"/>
      <c r="AJ151" s="84"/>
      <c r="AK151" s="84"/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89"/>
      <c r="P152" s="785" t="s">
        <v>40</v>
      </c>
      <c r="Q152" s="786"/>
      <c r="R152" s="786"/>
      <c r="S152" s="786"/>
      <c r="T152" s="786"/>
      <c r="U152" s="786"/>
      <c r="V152" s="787"/>
      <c r="W152" s="42" t="s">
        <v>39</v>
      </c>
      <c r="X152" s="43">
        <f>IFERROR(X150/H150,"0")+IFERROR(X151/H151,"0")</f>
        <v>0</v>
      </c>
      <c r="Y152" s="43">
        <f>IFERROR(Y150/H150,"0")+IFERROR(Y151/H151,"0")</f>
        <v>0</v>
      </c>
      <c r="Z152" s="43">
        <f>IFERROR(IF(Z150="",0,Z150),"0")+IFERROR(IF(Z151="",0,Z151),"0")</f>
        <v>0</v>
      </c>
      <c r="AA152" s="67"/>
      <c r="AB152" s="67"/>
      <c r="AC152" s="67"/>
    </row>
    <row r="153" spans="1:68" x14ac:dyDescent="0.2">
      <c r="A153" s="788"/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9"/>
      <c r="P153" s="785" t="s">
        <v>40</v>
      </c>
      <c r="Q153" s="786"/>
      <c r="R153" s="786"/>
      <c r="S153" s="786"/>
      <c r="T153" s="786"/>
      <c r="U153" s="786"/>
      <c r="V153" s="787"/>
      <c r="W153" s="42" t="s">
        <v>0</v>
      </c>
      <c r="X153" s="43">
        <f>IFERROR(SUM(X150:X151),"0")</f>
        <v>0</v>
      </c>
      <c r="Y153" s="43">
        <f>IFERROR(SUM(Y150:Y151),"0")</f>
        <v>0</v>
      </c>
      <c r="Z153" s="42"/>
      <c r="AA153" s="67"/>
      <c r="AB153" s="67"/>
      <c r="AC153" s="67"/>
    </row>
    <row r="154" spans="1:68" ht="14.25" customHeight="1" x14ac:dyDescent="0.25">
      <c r="A154" s="780" t="s">
        <v>78</v>
      </c>
      <c r="B154" s="780"/>
      <c r="C154" s="780"/>
      <c r="D154" s="780"/>
      <c r="E154" s="780"/>
      <c r="F154" s="780"/>
      <c r="G154" s="780"/>
      <c r="H154" s="780"/>
      <c r="I154" s="780"/>
      <c r="J154" s="780"/>
      <c r="K154" s="780"/>
      <c r="L154" s="780"/>
      <c r="M154" s="780"/>
      <c r="N154" s="780"/>
      <c r="O154" s="780"/>
      <c r="P154" s="780"/>
      <c r="Q154" s="780"/>
      <c r="R154" s="780"/>
      <c r="S154" s="780"/>
      <c r="T154" s="780"/>
      <c r="U154" s="780"/>
      <c r="V154" s="780"/>
      <c r="W154" s="780"/>
      <c r="X154" s="780"/>
      <c r="Y154" s="780"/>
      <c r="Z154" s="780"/>
      <c r="AA154" s="66"/>
      <c r="AB154" s="66"/>
      <c r="AC154" s="80"/>
    </row>
    <row r="155" spans="1:68" ht="27" customHeight="1" x14ac:dyDescent="0.25">
      <c r="A155" s="63" t="s">
        <v>295</v>
      </c>
      <c r="B155" s="63" t="s">
        <v>296</v>
      </c>
      <c r="C155" s="36">
        <v>4301031234</v>
      </c>
      <c r="D155" s="781">
        <v>4680115883444</v>
      </c>
      <c r="E155" s="781"/>
      <c r="F155" s="62">
        <v>0.35</v>
      </c>
      <c r="G155" s="37">
        <v>8</v>
      </c>
      <c r="H155" s="62">
        <v>2.8</v>
      </c>
      <c r="I155" s="62">
        <v>3.0880000000000001</v>
      </c>
      <c r="J155" s="37">
        <v>156</v>
      </c>
      <c r="K155" s="37" t="s">
        <v>89</v>
      </c>
      <c r="L155" s="37"/>
      <c r="M155" s="38" t="s">
        <v>119</v>
      </c>
      <c r="N155" s="38"/>
      <c r="O155" s="37">
        <v>90</v>
      </c>
      <c r="P155" s="86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3"/>
      <c r="R155" s="783"/>
      <c r="S155" s="783"/>
      <c r="T155" s="78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2" t="s">
        <v>297</v>
      </c>
      <c r="AG155" s="78"/>
      <c r="AJ155" s="84"/>
      <c r="AK155" s="84"/>
      <c r="BB155" s="233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295</v>
      </c>
      <c r="B156" s="63" t="s">
        <v>298</v>
      </c>
      <c r="C156" s="36">
        <v>4301031235</v>
      </c>
      <c r="D156" s="781">
        <v>4680115883444</v>
      </c>
      <c r="E156" s="781"/>
      <c r="F156" s="62">
        <v>0.35</v>
      </c>
      <c r="G156" s="37">
        <v>8</v>
      </c>
      <c r="H156" s="62">
        <v>2.8</v>
      </c>
      <c r="I156" s="62">
        <v>3.0880000000000001</v>
      </c>
      <c r="J156" s="37">
        <v>156</v>
      </c>
      <c r="K156" s="37" t="s">
        <v>89</v>
      </c>
      <c r="L156" s="37"/>
      <c r="M156" s="38" t="s">
        <v>119</v>
      </c>
      <c r="N156" s="38"/>
      <c r="O156" s="37">
        <v>90</v>
      </c>
      <c r="P156" s="8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3"/>
      <c r="R156" s="783"/>
      <c r="S156" s="783"/>
      <c r="T156" s="78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34" t="s">
        <v>297</v>
      </c>
      <c r="AG156" s="78"/>
      <c r="AJ156" s="84"/>
      <c r="AK156" s="84"/>
      <c r="BB156" s="235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788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89"/>
      <c r="P157" s="785" t="s">
        <v>40</v>
      </c>
      <c r="Q157" s="786"/>
      <c r="R157" s="786"/>
      <c r="S157" s="786"/>
      <c r="T157" s="786"/>
      <c r="U157" s="786"/>
      <c r="V157" s="787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89"/>
      <c r="P158" s="785" t="s">
        <v>40</v>
      </c>
      <c r="Q158" s="786"/>
      <c r="R158" s="786"/>
      <c r="S158" s="786"/>
      <c r="T158" s="786"/>
      <c r="U158" s="786"/>
      <c r="V158" s="787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780" t="s">
        <v>84</v>
      </c>
      <c r="B159" s="780"/>
      <c r="C159" s="780"/>
      <c r="D159" s="780"/>
      <c r="E159" s="780"/>
      <c r="F159" s="780"/>
      <c r="G159" s="780"/>
      <c r="H159" s="780"/>
      <c r="I159" s="780"/>
      <c r="J159" s="780"/>
      <c r="K159" s="780"/>
      <c r="L159" s="780"/>
      <c r="M159" s="780"/>
      <c r="N159" s="780"/>
      <c r="O159" s="780"/>
      <c r="P159" s="780"/>
      <c r="Q159" s="780"/>
      <c r="R159" s="780"/>
      <c r="S159" s="780"/>
      <c r="T159" s="780"/>
      <c r="U159" s="780"/>
      <c r="V159" s="780"/>
      <c r="W159" s="780"/>
      <c r="X159" s="780"/>
      <c r="Y159" s="780"/>
      <c r="Z159" s="780"/>
      <c r="AA159" s="66"/>
      <c r="AB159" s="66"/>
      <c r="AC159" s="80"/>
    </row>
    <row r="160" spans="1:68" ht="16.5" customHeight="1" x14ac:dyDescent="0.25">
      <c r="A160" s="63" t="s">
        <v>299</v>
      </c>
      <c r="B160" s="63" t="s">
        <v>300</v>
      </c>
      <c r="C160" s="36">
        <v>4301051477</v>
      </c>
      <c r="D160" s="781">
        <v>4680115882584</v>
      </c>
      <c r="E160" s="781"/>
      <c r="F160" s="62">
        <v>0.33</v>
      </c>
      <c r="G160" s="37">
        <v>8</v>
      </c>
      <c r="H160" s="62">
        <v>2.64</v>
      </c>
      <c r="I160" s="62">
        <v>2.9279999999999999</v>
      </c>
      <c r="J160" s="37">
        <v>156</v>
      </c>
      <c r="K160" s="37" t="s">
        <v>89</v>
      </c>
      <c r="L160" s="37"/>
      <c r="M160" s="38" t="s">
        <v>119</v>
      </c>
      <c r="N160" s="38"/>
      <c r="O160" s="37">
        <v>60</v>
      </c>
      <c r="P160" s="8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83"/>
      <c r="R160" s="783"/>
      <c r="S160" s="783"/>
      <c r="T160" s="78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36" t="s">
        <v>293</v>
      </c>
      <c r="AG160" s="78"/>
      <c r="AJ160" s="84"/>
      <c r="AK160" s="84"/>
      <c r="BB160" s="237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16.5" customHeight="1" x14ac:dyDescent="0.25">
      <c r="A161" s="63" t="s">
        <v>299</v>
      </c>
      <c r="B161" s="63" t="s">
        <v>301</v>
      </c>
      <c r="C161" s="36">
        <v>4301051476</v>
      </c>
      <c r="D161" s="781">
        <v>4680115882584</v>
      </c>
      <c r="E161" s="781"/>
      <c r="F161" s="62">
        <v>0.33</v>
      </c>
      <c r="G161" s="37">
        <v>8</v>
      </c>
      <c r="H161" s="62">
        <v>2.64</v>
      </c>
      <c r="I161" s="62">
        <v>2.9279999999999999</v>
      </c>
      <c r="J161" s="37">
        <v>156</v>
      </c>
      <c r="K161" s="37" t="s">
        <v>89</v>
      </c>
      <c r="L161" s="37"/>
      <c r="M161" s="38" t="s">
        <v>119</v>
      </c>
      <c r="N161" s="38"/>
      <c r="O161" s="37">
        <v>60</v>
      </c>
      <c r="P161" s="86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83"/>
      <c r="R161" s="783"/>
      <c r="S161" s="783"/>
      <c r="T161" s="78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38" t="s">
        <v>293</v>
      </c>
      <c r="AG161" s="78"/>
      <c r="AJ161" s="84"/>
      <c r="AK161" s="84"/>
      <c r="BB161" s="239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788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89"/>
      <c r="P162" s="785" t="s">
        <v>40</v>
      </c>
      <c r="Q162" s="786"/>
      <c r="R162" s="786"/>
      <c r="S162" s="786"/>
      <c r="T162" s="786"/>
      <c r="U162" s="786"/>
      <c r="V162" s="787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89"/>
      <c r="P163" s="785" t="s">
        <v>40</v>
      </c>
      <c r="Q163" s="786"/>
      <c r="R163" s="786"/>
      <c r="S163" s="786"/>
      <c r="T163" s="786"/>
      <c r="U163" s="786"/>
      <c r="V163" s="787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</row>
    <row r="164" spans="1:68" ht="16.5" customHeight="1" x14ac:dyDescent="0.25">
      <c r="A164" s="779" t="s">
        <v>123</v>
      </c>
      <c r="B164" s="779"/>
      <c r="C164" s="779"/>
      <c r="D164" s="779"/>
      <c r="E164" s="779"/>
      <c r="F164" s="779"/>
      <c r="G164" s="779"/>
      <c r="H164" s="779"/>
      <c r="I164" s="779"/>
      <c r="J164" s="779"/>
      <c r="K164" s="779"/>
      <c r="L164" s="779"/>
      <c r="M164" s="779"/>
      <c r="N164" s="779"/>
      <c r="O164" s="779"/>
      <c r="P164" s="779"/>
      <c r="Q164" s="779"/>
      <c r="R164" s="779"/>
      <c r="S164" s="779"/>
      <c r="T164" s="779"/>
      <c r="U164" s="779"/>
      <c r="V164" s="779"/>
      <c r="W164" s="779"/>
      <c r="X164" s="779"/>
      <c r="Y164" s="779"/>
      <c r="Z164" s="779"/>
      <c r="AA164" s="65"/>
      <c r="AB164" s="65"/>
      <c r="AC164" s="79"/>
    </row>
    <row r="165" spans="1:68" ht="14.25" customHeight="1" x14ac:dyDescent="0.25">
      <c r="A165" s="780" t="s">
        <v>125</v>
      </c>
      <c r="B165" s="780"/>
      <c r="C165" s="780"/>
      <c r="D165" s="780"/>
      <c r="E165" s="780"/>
      <c r="F165" s="780"/>
      <c r="G165" s="780"/>
      <c r="H165" s="780"/>
      <c r="I165" s="780"/>
      <c r="J165" s="780"/>
      <c r="K165" s="780"/>
      <c r="L165" s="780"/>
      <c r="M165" s="780"/>
      <c r="N165" s="780"/>
      <c r="O165" s="780"/>
      <c r="P165" s="780"/>
      <c r="Q165" s="780"/>
      <c r="R165" s="780"/>
      <c r="S165" s="780"/>
      <c r="T165" s="780"/>
      <c r="U165" s="780"/>
      <c r="V165" s="780"/>
      <c r="W165" s="780"/>
      <c r="X165" s="780"/>
      <c r="Y165" s="780"/>
      <c r="Z165" s="780"/>
      <c r="AA165" s="66"/>
      <c r="AB165" s="66"/>
      <c r="AC165" s="80"/>
    </row>
    <row r="166" spans="1:68" ht="27" customHeight="1" x14ac:dyDescent="0.25">
      <c r="A166" s="63" t="s">
        <v>302</v>
      </c>
      <c r="B166" s="63" t="s">
        <v>303</v>
      </c>
      <c r="C166" s="36">
        <v>4301011623</v>
      </c>
      <c r="D166" s="781">
        <v>4607091382945</v>
      </c>
      <c r="E166" s="781"/>
      <c r="F166" s="62">
        <v>1.4</v>
      </c>
      <c r="G166" s="37">
        <v>8</v>
      </c>
      <c r="H166" s="62">
        <v>11.2</v>
      </c>
      <c r="I166" s="62">
        <v>11.68</v>
      </c>
      <c r="J166" s="37">
        <v>56</v>
      </c>
      <c r="K166" s="37" t="s">
        <v>130</v>
      </c>
      <c r="L166" s="37"/>
      <c r="M166" s="38" t="s">
        <v>129</v>
      </c>
      <c r="N166" s="38"/>
      <c r="O166" s="37">
        <v>50</v>
      </c>
      <c r="P166" s="8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83"/>
      <c r="R166" s="783"/>
      <c r="S166" s="783"/>
      <c r="T166" s="784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IFERROR(IF(Y166=0,"",ROUNDUP(Y166/H166,0)*0.02175),"")</f>
        <v/>
      </c>
      <c r="AA166" s="68" t="s">
        <v>45</v>
      </c>
      <c r="AB166" s="69" t="s">
        <v>45</v>
      </c>
      <c r="AC166" s="240" t="s">
        <v>304</v>
      </c>
      <c r="AG166" s="78"/>
      <c r="AJ166" s="84"/>
      <c r="AK166" s="84"/>
      <c r="BB166" s="241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27" customHeight="1" x14ac:dyDescent="0.25">
      <c r="A167" s="63" t="s">
        <v>305</v>
      </c>
      <c r="B167" s="63" t="s">
        <v>306</v>
      </c>
      <c r="C167" s="36">
        <v>4301011192</v>
      </c>
      <c r="D167" s="781">
        <v>4607091382952</v>
      </c>
      <c r="E167" s="781"/>
      <c r="F167" s="62">
        <v>0.5</v>
      </c>
      <c r="G167" s="37">
        <v>6</v>
      </c>
      <c r="H167" s="62">
        <v>3</v>
      </c>
      <c r="I167" s="62">
        <v>3.2</v>
      </c>
      <c r="J167" s="37">
        <v>156</v>
      </c>
      <c r="K167" s="37" t="s">
        <v>89</v>
      </c>
      <c r="L167" s="37"/>
      <c r="M167" s="38" t="s">
        <v>129</v>
      </c>
      <c r="N167" s="38"/>
      <c r="O167" s="37">
        <v>50</v>
      </c>
      <c r="P167" s="8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83"/>
      <c r="R167" s="783"/>
      <c r="S167" s="783"/>
      <c r="T167" s="784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42" t="s">
        <v>307</v>
      </c>
      <c r="AG167" s="78"/>
      <c r="AJ167" s="84"/>
      <c r="AK167" s="84"/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27" customHeight="1" x14ac:dyDescent="0.25">
      <c r="A168" s="63" t="s">
        <v>308</v>
      </c>
      <c r="B168" s="63" t="s">
        <v>309</v>
      </c>
      <c r="C168" s="36">
        <v>4301011705</v>
      </c>
      <c r="D168" s="781">
        <v>4607091384604</v>
      </c>
      <c r="E168" s="781"/>
      <c r="F168" s="62">
        <v>0.4</v>
      </c>
      <c r="G168" s="37">
        <v>10</v>
      </c>
      <c r="H168" s="62">
        <v>4</v>
      </c>
      <c r="I168" s="62">
        <v>4.21</v>
      </c>
      <c r="J168" s="37">
        <v>132</v>
      </c>
      <c r="K168" s="37" t="s">
        <v>89</v>
      </c>
      <c r="L168" s="37"/>
      <c r="M168" s="38" t="s">
        <v>129</v>
      </c>
      <c r="N168" s="38"/>
      <c r="O168" s="37">
        <v>50</v>
      </c>
      <c r="P168" s="8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83"/>
      <c r="R168" s="783"/>
      <c r="S168" s="783"/>
      <c r="T168" s="784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44" t="s">
        <v>310</v>
      </c>
      <c r="AG168" s="78"/>
      <c r="AJ168" s="84"/>
      <c r="AK168" s="84"/>
      <c r="BB168" s="245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788"/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9"/>
      <c r="P169" s="785" t="s">
        <v>40</v>
      </c>
      <c r="Q169" s="786"/>
      <c r="R169" s="786"/>
      <c r="S169" s="786"/>
      <c r="T169" s="786"/>
      <c r="U169" s="786"/>
      <c r="V169" s="787"/>
      <c r="W169" s="42" t="s">
        <v>39</v>
      </c>
      <c r="X169" s="43">
        <f>IFERROR(X166/H166,"0")+IFERROR(X167/H167,"0")+IFERROR(X168/H168,"0")</f>
        <v>0</v>
      </c>
      <c r="Y169" s="43">
        <f>IFERROR(Y166/H166,"0")+IFERROR(Y167/H167,"0")+IFERROR(Y168/H168,"0")</f>
        <v>0</v>
      </c>
      <c r="Z169" s="43">
        <f>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788"/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9"/>
      <c r="P170" s="785" t="s">
        <v>40</v>
      </c>
      <c r="Q170" s="786"/>
      <c r="R170" s="786"/>
      <c r="S170" s="786"/>
      <c r="T170" s="786"/>
      <c r="U170" s="786"/>
      <c r="V170" s="787"/>
      <c r="W170" s="42" t="s">
        <v>0</v>
      </c>
      <c r="X170" s="43">
        <f>IFERROR(SUM(X166:X168),"0")</f>
        <v>0</v>
      </c>
      <c r="Y170" s="43">
        <f>IFERROR(SUM(Y166:Y168),"0")</f>
        <v>0</v>
      </c>
      <c r="Z170" s="42"/>
      <c r="AA170" s="67"/>
      <c r="AB170" s="67"/>
      <c r="AC170" s="67"/>
    </row>
    <row r="171" spans="1:68" ht="14.25" customHeight="1" x14ac:dyDescent="0.25">
      <c r="A171" s="780" t="s">
        <v>78</v>
      </c>
      <c r="B171" s="780"/>
      <c r="C171" s="780"/>
      <c r="D171" s="780"/>
      <c r="E171" s="780"/>
      <c r="F171" s="780"/>
      <c r="G171" s="780"/>
      <c r="H171" s="780"/>
      <c r="I171" s="780"/>
      <c r="J171" s="780"/>
      <c r="K171" s="780"/>
      <c r="L171" s="780"/>
      <c r="M171" s="780"/>
      <c r="N171" s="780"/>
      <c r="O171" s="780"/>
      <c r="P171" s="780"/>
      <c r="Q171" s="780"/>
      <c r="R171" s="780"/>
      <c r="S171" s="780"/>
      <c r="T171" s="780"/>
      <c r="U171" s="780"/>
      <c r="V171" s="780"/>
      <c r="W171" s="780"/>
      <c r="X171" s="780"/>
      <c r="Y171" s="780"/>
      <c r="Z171" s="780"/>
      <c r="AA171" s="66"/>
      <c r="AB171" s="66"/>
      <c r="AC171" s="80"/>
    </row>
    <row r="172" spans="1:68" ht="16.5" customHeight="1" x14ac:dyDescent="0.25">
      <c r="A172" s="63" t="s">
        <v>311</v>
      </c>
      <c r="B172" s="63" t="s">
        <v>312</v>
      </c>
      <c r="C172" s="36">
        <v>4301030895</v>
      </c>
      <c r="D172" s="781">
        <v>4607091387667</v>
      </c>
      <c r="E172" s="781"/>
      <c r="F172" s="62">
        <v>0.9</v>
      </c>
      <c r="G172" s="37">
        <v>10</v>
      </c>
      <c r="H172" s="62">
        <v>9</v>
      </c>
      <c r="I172" s="62">
        <v>9.6300000000000008</v>
      </c>
      <c r="J172" s="37">
        <v>56</v>
      </c>
      <c r="K172" s="37" t="s">
        <v>130</v>
      </c>
      <c r="L172" s="37"/>
      <c r="M172" s="38" t="s">
        <v>129</v>
      </c>
      <c r="N172" s="38"/>
      <c r="O172" s="37">
        <v>40</v>
      </c>
      <c r="P172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83"/>
      <c r="R172" s="783"/>
      <c r="S172" s="783"/>
      <c r="T172" s="78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IFERROR(IF(Y172=0,"",ROUNDUP(Y172/H172,0)*0.02175),"")</f>
        <v/>
      </c>
      <c r="AA172" s="68" t="s">
        <v>45</v>
      </c>
      <c r="AB172" s="69" t="s">
        <v>45</v>
      </c>
      <c r="AC172" s="246" t="s">
        <v>313</v>
      </c>
      <c r="AG172" s="78"/>
      <c r="AJ172" s="84"/>
      <c r="AK172" s="84"/>
      <c r="BB172" s="24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314</v>
      </c>
      <c r="B173" s="63" t="s">
        <v>315</v>
      </c>
      <c r="C173" s="36">
        <v>4301030961</v>
      </c>
      <c r="D173" s="781">
        <v>4607091387636</v>
      </c>
      <c r="E173" s="781"/>
      <c r="F173" s="62">
        <v>0.7</v>
      </c>
      <c r="G173" s="37">
        <v>6</v>
      </c>
      <c r="H173" s="62">
        <v>4.2</v>
      </c>
      <c r="I173" s="62">
        <v>4.5</v>
      </c>
      <c r="J173" s="37">
        <v>132</v>
      </c>
      <c r="K173" s="37" t="s">
        <v>89</v>
      </c>
      <c r="L173" s="37"/>
      <c r="M173" s="38" t="s">
        <v>82</v>
      </c>
      <c r="N173" s="38"/>
      <c r="O173" s="37">
        <v>40</v>
      </c>
      <c r="P173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83"/>
      <c r="R173" s="783"/>
      <c r="S173" s="783"/>
      <c r="T173" s="78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IFERROR(IF(Y173=0,"",ROUNDUP(Y173/H173,0)*0.00902),"")</f>
        <v/>
      </c>
      <c r="AA173" s="68" t="s">
        <v>45</v>
      </c>
      <c r="AB173" s="69" t="s">
        <v>45</v>
      </c>
      <c r="AC173" s="248" t="s">
        <v>316</v>
      </c>
      <c r="AG173" s="78"/>
      <c r="AJ173" s="84"/>
      <c r="AK173" s="84"/>
      <c r="BB173" s="249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16.5" customHeight="1" x14ac:dyDescent="0.25">
      <c r="A174" s="63" t="s">
        <v>317</v>
      </c>
      <c r="B174" s="63" t="s">
        <v>318</v>
      </c>
      <c r="C174" s="36">
        <v>4301030963</v>
      </c>
      <c r="D174" s="781">
        <v>4607091382426</v>
      </c>
      <c r="E174" s="781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130</v>
      </c>
      <c r="L174" s="37"/>
      <c r="M174" s="38" t="s">
        <v>82</v>
      </c>
      <c r="N174" s="38"/>
      <c r="O174" s="37">
        <v>40</v>
      </c>
      <c r="P174" s="8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83"/>
      <c r="R174" s="783"/>
      <c r="S174" s="783"/>
      <c r="T174" s="78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319</v>
      </c>
      <c r="AG174" s="78"/>
      <c r="AJ174" s="84"/>
      <c r="AK174" s="84"/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320</v>
      </c>
      <c r="B175" s="63" t="s">
        <v>321</v>
      </c>
      <c r="C175" s="36">
        <v>4301030962</v>
      </c>
      <c r="D175" s="781">
        <v>4607091386547</v>
      </c>
      <c r="E175" s="781"/>
      <c r="F175" s="62">
        <v>0.35</v>
      </c>
      <c r="G175" s="37">
        <v>8</v>
      </c>
      <c r="H175" s="62">
        <v>2.8</v>
      </c>
      <c r="I175" s="62">
        <v>2.94</v>
      </c>
      <c r="J175" s="37">
        <v>234</v>
      </c>
      <c r="K175" s="37" t="s">
        <v>83</v>
      </c>
      <c r="L175" s="37"/>
      <c r="M175" s="38" t="s">
        <v>82</v>
      </c>
      <c r="N175" s="38"/>
      <c r="O175" s="37">
        <v>40</v>
      </c>
      <c r="P175" s="8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83"/>
      <c r="R175" s="783"/>
      <c r="S175" s="783"/>
      <c r="T175" s="78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52" t="s">
        <v>316</v>
      </c>
      <c r="AG175" s="78"/>
      <c r="AJ175" s="84"/>
      <c r="AK175" s="84"/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322</v>
      </c>
      <c r="B176" s="63" t="s">
        <v>323</v>
      </c>
      <c r="C176" s="36">
        <v>4301030964</v>
      </c>
      <c r="D176" s="781">
        <v>4607091382464</v>
      </c>
      <c r="E176" s="781"/>
      <c r="F176" s="62">
        <v>0.35</v>
      </c>
      <c r="G176" s="37">
        <v>8</v>
      </c>
      <c r="H176" s="62">
        <v>2.8</v>
      </c>
      <c r="I176" s="62">
        <v>2.964</v>
      </c>
      <c r="J176" s="37">
        <v>234</v>
      </c>
      <c r="K176" s="37" t="s">
        <v>83</v>
      </c>
      <c r="L176" s="37"/>
      <c r="M176" s="38" t="s">
        <v>82</v>
      </c>
      <c r="N176" s="38"/>
      <c r="O176" s="37">
        <v>40</v>
      </c>
      <c r="P176" s="8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83"/>
      <c r="R176" s="783"/>
      <c r="S176" s="783"/>
      <c r="T176" s="78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IFERROR(IF(Y176=0,"",ROUNDUP(Y176/H176,0)*0.00502),"")</f>
        <v/>
      </c>
      <c r="AA176" s="68" t="s">
        <v>45</v>
      </c>
      <c r="AB176" s="69" t="s">
        <v>45</v>
      </c>
      <c r="AC176" s="254" t="s">
        <v>319</v>
      </c>
      <c r="AG176" s="78"/>
      <c r="AJ176" s="84"/>
      <c r="AK176" s="84"/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788"/>
      <c r="B177" s="788"/>
      <c r="C177" s="788"/>
      <c r="D177" s="788"/>
      <c r="E177" s="788"/>
      <c r="F177" s="788"/>
      <c r="G177" s="788"/>
      <c r="H177" s="788"/>
      <c r="I177" s="788"/>
      <c r="J177" s="788"/>
      <c r="K177" s="788"/>
      <c r="L177" s="788"/>
      <c r="M177" s="788"/>
      <c r="N177" s="788"/>
      <c r="O177" s="789"/>
      <c r="P177" s="785" t="s">
        <v>40</v>
      </c>
      <c r="Q177" s="786"/>
      <c r="R177" s="786"/>
      <c r="S177" s="786"/>
      <c r="T177" s="786"/>
      <c r="U177" s="786"/>
      <c r="V177" s="787"/>
      <c r="W177" s="42" t="s">
        <v>39</v>
      </c>
      <c r="X177" s="43">
        <f>IFERROR(X172/H172,"0")+IFERROR(X173/H173,"0")+IFERROR(X174/H174,"0")+IFERROR(X175/H175,"0")+IFERROR(X176/H176,"0")</f>
        <v>0</v>
      </c>
      <c r="Y177" s="43">
        <f>IFERROR(Y172/H172,"0")+IFERROR(Y173/H173,"0")+IFERROR(Y174/H174,"0")+IFERROR(Y175/H175,"0")+IFERROR(Y176/H176,"0")</f>
        <v>0</v>
      </c>
      <c r="Z177" s="43">
        <f>IFERROR(IF(Z172="",0,Z172),"0")+IFERROR(IF(Z173="",0,Z173),"0")+IFERROR(IF(Z174="",0,Z174),"0")+IFERROR(IF(Z175="",0,Z175),"0")+IFERROR(IF(Z176="",0,Z176),"0")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788"/>
      <c r="B178" s="788"/>
      <c r="C178" s="788"/>
      <c r="D178" s="788"/>
      <c r="E178" s="788"/>
      <c r="F178" s="788"/>
      <c r="G178" s="788"/>
      <c r="H178" s="788"/>
      <c r="I178" s="788"/>
      <c r="J178" s="788"/>
      <c r="K178" s="788"/>
      <c r="L178" s="788"/>
      <c r="M178" s="788"/>
      <c r="N178" s="788"/>
      <c r="O178" s="789"/>
      <c r="P178" s="785" t="s">
        <v>40</v>
      </c>
      <c r="Q178" s="786"/>
      <c r="R178" s="786"/>
      <c r="S178" s="786"/>
      <c r="T178" s="786"/>
      <c r="U178" s="786"/>
      <c r="V178" s="787"/>
      <c r="W178" s="42" t="s">
        <v>0</v>
      </c>
      <c r="X178" s="43">
        <f>IFERROR(SUM(X172:X176),"0")</f>
        <v>0</v>
      </c>
      <c r="Y178" s="43">
        <f>IFERROR(SUM(Y172:Y176),"0")</f>
        <v>0</v>
      </c>
      <c r="Z178" s="42"/>
      <c r="AA178" s="67"/>
      <c r="AB178" s="67"/>
      <c r="AC178" s="67"/>
    </row>
    <row r="179" spans="1:68" ht="14.25" customHeight="1" x14ac:dyDescent="0.25">
      <c r="A179" s="780" t="s">
        <v>84</v>
      </c>
      <c r="B179" s="780"/>
      <c r="C179" s="780"/>
      <c r="D179" s="780"/>
      <c r="E179" s="780"/>
      <c r="F179" s="780"/>
      <c r="G179" s="780"/>
      <c r="H179" s="780"/>
      <c r="I179" s="780"/>
      <c r="J179" s="780"/>
      <c r="K179" s="780"/>
      <c r="L179" s="780"/>
      <c r="M179" s="780"/>
      <c r="N179" s="780"/>
      <c r="O179" s="780"/>
      <c r="P179" s="780"/>
      <c r="Q179" s="780"/>
      <c r="R179" s="780"/>
      <c r="S179" s="780"/>
      <c r="T179" s="780"/>
      <c r="U179" s="780"/>
      <c r="V179" s="780"/>
      <c r="W179" s="780"/>
      <c r="X179" s="780"/>
      <c r="Y179" s="780"/>
      <c r="Z179" s="780"/>
      <c r="AA179" s="66"/>
      <c r="AB179" s="66"/>
      <c r="AC179" s="80"/>
    </row>
    <row r="180" spans="1:68" ht="16.5" customHeight="1" x14ac:dyDescent="0.25">
      <c r="A180" s="63" t="s">
        <v>324</v>
      </c>
      <c r="B180" s="63" t="s">
        <v>325</v>
      </c>
      <c r="C180" s="36">
        <v>4301051611</v>
      </c>
      <c r="D180" s="781">
        <v>4607091385304</v>
      </c>
      <c r="E180" s="781"/>
      <c r="F180" s="62">
        <v>1.4</v>
      </c>
      <c r="G180" s="37">
        <v>6</v>
      </c>
      <c r="H180" s="62">
        <v>8.4</v>
      </c>
      <c r="I180" s="62">
        <v>8.9640000000000004</v>
      </c>
      <c r="J180" s="37">
        <v>56</v>
      </c>
      <c r="K180" s="37" t="s">
        <v>130</v>
      </c>
      <c r="L180" s="37"/>
      <c r="M180" s="38" t="s">
        <v>82</v>
      </c>
      <c r="N180" s="38"/>
      <c r="O180" s="37">
        <v>40</v>
      </c>
      <c r="P180" s="8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83"/>
      <c r="R180" s="783"/>
      <c r="S180" s="783"/>
      <c r="T180" s="784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IFERROR(IF(Y180=0,"",ROUNDUP(Y180/H180,0)*0.02175),"")</f>
        <v/>
      </c>
      <c r="AA180" s="68" t="s">
        <v>45</v>
      </c>
      <c r="AB180" s="69" t="s">
        <v>45</v>
      </c>
      <c r="AC180" s="256" t="s">
        <v>326</v>
      </c>
      <c r="AG180" s="78"/>
      <c r="AJ180" s="84"/>
      <c r="AK180" s="84"/>
      <c r="BB180" s="25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327</v>
      </c>
      <c r="B181" s="63" t="s">
        <v>328</v>
      </c>
      <c r="C181" s="36">
        <v>4301051648</v>
      </c>
      <c r="D181" s="781">
        <v>4607091386264</v>
      </c>
      <c r="E181" s="781"/>
      <c r="F181" s="62">
        <v>0.5</v>
      </c>
      <c r="G181" s="37">
        <v>6</v>
      </c>
      <c r="H181" s="62">
        <v>3</v>
      </c>
      <c r="I181" s="62">
        <v>3.278</v>
      </c>
      <c r="J181" s="37">
        <v>156</v>
      </c>
      <c r="K181" s="37" t="s">
        <v>89</v>
      </c>
      <c r="L181" s="37"/>
      <c r="M181" s="38" t="s">
        <v>82</v>
      </c>
      <c r="N181" s="38"/>
      <c r="O181" s="37">
        <v>31</v>
      </c>
      <c r="P181" s="87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83"/>
      <c r="R181" s="783"/>
      <c r="S181" s="783"/>
      <c r="T181" s="784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IFERROR(IF(Y181=0,"",ROUNDUP(Y181/H181,0)*0.00753),"")</f>
        <v/>
      </c>
      <c r="AA181" s="68" t="s">
        <v>45</v>
      </c>
      <c r="AB181" s="69" t="s">
        <v>45</v>
      </c>
      <c r="AC181" s="258" t="s">
        <v>329</v>
      </c>
      <c r="AG181" s="78"/>
      <c r="AJ181" s="84"/>
      <c r="AK181" s="84"/>
      <c r="BB181" s="259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16.5" customHeight="1" x14ac:dyDescent="0.25">
      <c r="A182" s="63" t="s">
        <v>330</v>
      </c>
      <c r="B182" s="63" t="s">
        <v>331</v>
      </c>
      <c r="C182" s="36">
        <v>4301051313</v>
      </c>
      <c r="D182" s="781">
        <v>4607091385427</v>
      </c>
      <c r="E182" s="781"/>
      <c r="F182" s="62">
        <v>0.5</v>
      </c>
      <c r="G182" s="37">
        <v>6</v>
      </c>
      <c r="H182" s="62">
        <v>3</v>
      </c>
      <c r="I182" s="62">
        <v>3.2719999999999998</v>
      </c>
      <c r="J182" s="37">
        <v>156</v>
      </c>
      <c r="K182" s="37" t="s">
        <v>89</v>
      </c>
      <c r="L182" s="37"/>
      <c r="M182" s="38" t="s">
        <v>82</v>
      </c>
      <c r="N182" s="38"/>
      <c r="O182" s="37">
        <v>40</v>
      </c>
      <c r="P182" s="8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83"/>
      <c r="R182" s="783"/>
      <c r="S182" s="783"/>
      <c r="T182" s="78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IFERROR(IF(Y182=0,"",ROUNDUP(Y182/H182,0)*0.00753),"")</f>
        <v/>
      </c>
      <c r="AA182" s="68" t="s">
        <v>45</v>
      </c>
      <c r="AB182" s="69" t="s">
        <v>45</v>
      </c>
      <c r="AC182" s="260" t="s">
        <v>326</v>
      </c>
      <c r="AG182" s="78"/>
      <c r="AJ182" s="84"/>
      <c r="AK182" s="84"/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788"/>
      <c r="B183" s="788"/>
      <c r="C183" s="788"/>
      <c r="D183" s="788"/>
      <c r="E183" s="788"/>
      <c r="F183" s="788"/>
      <c r="G183" s="788"/>
      <c r="H183" s="788"/>
      <c r="I183" s="788"/>
      <c r="J183" s="788"/>
      <c r="K183" s="788"/>
      <c r="L183" s="788"/>
      <c r="M183" s="788"/>
      <c r="N183" s="788"/>
      <c r="O183" s="789"/>
      <c r="P183" s="785" t="s">
        <v>40</v>
      </c>
      <c r="Q183" s="786"/>
      <c r="R183" s="786"/>
      <c r="S183" s="786"/>
      <c r="T183" s="786"/>
      <c r="U183" s="786"/>
      <c r="V183" s="787"/>
      <c r="W183" s="42" t="s">
        <v>39</v>
      </c>
      <c r="X183" s="43">
        <f>IFERROR(X180/H180,"0")+IFERROR(X181/H181,"0")+IFERROR(X182/H182,"0")</f>
        <v>0</v>
      </c>
      <c r="Y183" s="43">
        <f>IFERROR(Y180/H180,"0")+IFERROR(Y181/H181,"0")+IFERROR(Y182/H182,"0")</f>
        <v>0</v>
      </c>
      <c r="Z183" s="43">
        <f>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88"/>
      <c r="B184" s="788"/>
      <c r="C184" s="788"/>
      <c r="D184" s="788"/>
      <c r="E184" s="788"/>
      <c r="F184" s="788"/>
      <c r="G184" s="788"/>
      <c r="H184" s="788"/>
      <c r="I184" s="788"/>
      <c r="J184" s="788"/>
      <c r="K184" s="788"/>
      <c r="L184" s="788"/>
      <c r="M184" s="788"/>
      <c r="N184" s="788"/>
      <c r="O184" s="789"/>
      <c r="P184" s="785" t="s">
        <v>40</v>
      </c>
      <c r="Q184" s="786"/>
      <c r="R184" s="786"/>
      <c r="S184" s="786"/>
      <c r="T184" s="786"/>
      <c r="U184" s="786"/>
      <c r="V184" s="787"/>
      <c r="W184" s="42" t="s">
        <v>0</v>
      </c>
      <c r="X184" s="43">
        <f>IFERROR(SUM(X180:X182),"0")</f>
        <v>0</v>
      </c>
      <c r="Y184" s="43">
        <f>IFERROR(SUM(Y180:Y182),"0")</f>
        <v>0</v>
      </c>
      <c r="Z184" s="42"/>
      <c r="AA184" s="67"/>
      <c r="AB184" s="67"/>
      <c r="AC184" s="67"/>
    </row>
    <row r="185" spans="1:68" ht="27.75" customHeight="1" x14ac:dyDescent="0.2">
      <c r="A185" s="778" t="s">
        <v>332</v>
      </c>
      <c r="B185" s="778"/>
      <c r="C185" s="778"/>
      <c r="D185" s="778"/>
      <c r="E185" s="778"/>
      <c r="F185" s="778"/>
      <c r="G185" s="778"/>
      <c r="H185" s="778"/>
      <c r="I185" s="778"/>
      <c r="J185" s="778"/>
      <c r="K185" s="778"/>
      <c r="L185" s="778"/>
      <c r="M185" s="778"/>
      <c r="N185" s="778"/>
      <c r="O185" s="778"/>
      <c r="P185" s="778"/>
      <c r="Q185" s="778"/>
      <c r="R185" s="778"/>
      <c r="S185" s="778"/>
      <c r="T185" s="778"/>
      <c r="U185" s="778"/>
      <c r="V185" s="778"/>
      <c r="W185" s="778"/>
      <c r="X185" s="778"/>
      <c r="Y185" s="778"/>
      <c r="Z185" s="778"/>
      <c r="AA185" s="54"/>
      <c r="AB185" s="54"/>
      <c r="AC185" s="54"/>
    </row>
    <row r="186" spans="1:68" ht="16.5" customHeight="1" x14ac:dyDescent="0.25">
      <c r="A186" s="779" t="s">
        <v>333</v>
      </c>
      <c r="B186" s="779"/>
      <c r="C186" s="779"/>
      <c r="D186" s="779"/>
      <c r="E186" s="779"/>
      <c r="F186" s="779"/>
      <c r="G186" s="779"/>
      <c r="H186" s="779"/>
      <c r="I186" s="779"/>
      <c r="J186" s="779"/>
      <c r="K186" s="779"/>
      <c r="L186" s="779"/>
      <c r="M186" s="779"/>
      <c r="N186" s="779"/>
      <c r="O186" s="779"/>
      <c r="P186" s="779"/>
      <c r="Q186" s="779"/>
      <c r="R186" s="779"/>
      <c r="S186" s="779"/>
      <c r="T186" s="779"/>
      <c r="U186" s="779"/>
      <c r="V186" s="779"/>
      <c r="W186" s="779"/>
      <c r="X186" s="779"/>
      <c r="Y186" s="779"/>
      <c r="Z186" s="779"/>
      <c r="AA186" s="65"/>
      <c r="AB186" s="65"/>
      <c r="AC186" s="79"/>
    </row>
    <row r="187" spans="1:68" ht="14.25" customHeight="1" x14ac:dyDescent="0.25">
      <c r="A187" s="780" t="s">
        <v>173</v>
      </c>
      <c r="B187" s="780"/>
      <c r="C187" s="780"/>
      <c r="D187" s="780"/>
      <c r="E187" s="780"/>
      <c r="F187" s="780"/>
      <c r="G187" s="780"/>
      <c r="H187" s="780"/>
      <c r="I187" s="780"/>
      <c r="J187" s="780"/>
      <c r="K187" s="780"/>
      <c r="L187" s="780"/>
      <c r="M187" s="780"/>
      <c r="N187" s="780"/>
      <c r="O187" s="780"/>
      <c r="P187" s="780"/>
      <c r="Q187" s="780"/>
      <c r="R187" s="780"/>
      <c r="S187" s="780"/>
      <c r="T187" s="780"/>
      <c r="U187" s="780"/>
      <c r="V187" s="780"/>
      <c r="W187" s="780"/>
      <c r="X187" s="780"/>
      <c r="Y187" s="780"/>
      <c r="Z187" s="780"/>
      <c r="AA187" s="66"/>
      <c r="AB187" s="66"/>
      <c r="AC187" s="80"/>
    </row>
    <row r="188" spans="1:68" ht="27" customHeight="1" x14ac:dyDescent="0.25">
      <c r="A188" s="63" t="s">
        <v>334</v>
      </c>
      <c r="B188" s="63" t="s">
        <v>335</v>
      </c>
      <c r="C188" s="36">
        <v>4301020323</v>
      </c>
      <c r="D188" s="781">
        <v>4680115886223</v>
      </c>
      <c r="E188" s="781"/>
      <c r="F188" s="62">
        <v>0.33</v>
      </c>
      <c r="G188" s="37">
        <v>6</v>
      </c>
      <c r="H188" s="62">
        <v>1.98</v>
      </c>
      <c r="I188" s="62">
        <v>2.08</v>
      </c>
      <c r="J188" s="37">
        <v>234</v>
      </c>
      <c r="K188" s="37" t="s">
        <v>83</v>
      </c>
      <c r="L188" s="37"/>
      <c r="M188" s="38" t="s">
        <v>82</v>
      </c>
      <c r="N188" s="38"/>
      <c r="O188" s="37">
        <v>40</v>
      </c>
      <c r="P188" s="877" t="s">
        <v>336</v>
      </c>
      <c r="Q188" s="783"/>
      <c r="R188" s="783"/>
      <c r="S188" s="783"/>
      <c r="T188" s="784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IFERROR(IF(Y188=0,"",ROUNDUP(Y188/H188,0)*0.00502),"")</f>
        <v/>
      </c>
      <c r="AA188" s="68" t="s">
        <v>45</v>
      </c>
      <c r="AB188" s="69" t="s">
        <v>45</v>
      </c>
      <c r="AC188" s="262" t="s">
        <v>337</v>
      </c>
      <c r="AG188" s="78"/>
      <c r="AJ188" s="84"/>
      <c r="AK188" s="84"/>
      <c r="BB188" s="26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788"/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9"/>
      <c r="P189" s="785" t="s">
        <v>40</v>
      </c>
      <c r="Q189" s="786"/>
      <c r="R189" s="786"/>
      <c r="S189" s="786"/>
      <c r="T189" s="786"/>
      <c r="U189" s="786"/>
      <c r="V189" s="787"/>
      <c r="W189" s="42" t="s">
        <v>39</v>
      </c>
      <c r="X189" s="43">
        <f>IFERROR(X188/H188,"0")</f>
        <v>0</v>
      </c>
      <c r="Y189" s="43">
        <f>IFERROR(Y188/H188,"0")</f>
        <v>0</v>
      </c>
      <c r="Z189" s="43">
        <f>IFERROR(IF(Z188="",0,Z188),"0")</f>
        <v>0</v>
      </c>
      <c r="AA189" s="67"/>
      <c r="AB189" s="67"/>
      <c r="AC189" s="67"/>
    </row>
    <row r="190" spans="1:68" x14ac:dyDescent="0.2">
      <c r="A190" s="788"/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9"/>
      <c r="P190" s="785" t="s">
        <v>40</v>
      </c>
      <c r="Q190" s="786"/>
      <c r="R190" s="786"/>
      <c r="S190" s="786"/>
      <c r="T190" s="786"/>
      <c r="U190" s="786"/>
      <c r="V190" s="787"/>
      <c r="W190" s="42" t="s">
        <v>0</v>
      </c>
      <c r="X190" s="43">
        <f>IFERROR(SUM(X188:X188),"0")</f>
        <v>0</v>
      </c>
      <c r="Y190" s="43">
        <f>IFERROR(SUM(Y188:Y188),"0")</f>
        <v>0</v>
      </c>
      <c r="Z190" s="42"/>
      <c r="AA190" s="67"/>
      <c r="AB190" s="67"/>
      <c r="AC190" s="67"/>
    </row>
    <row r="191" spans="1:68" ht="14.25" customHeight="1" x14ac:dyDescent="0.25">
      <c r="A191" s="780" t="s">
        <v>78</v>
      </c>
      <c r="B191" s="780"/>
      <c r="C191" s="780"/>
      <c r="D191" s="780"/>
      <c r="E191" s="780"/>
      <c r="F191" s="780"/>
      <c r="G191" s="780"/>
      <c r="H191" s="780"/>
      <c r="I191" s="780"/>
      <c r="J191" s="780"/>
      <c r="K191" s="780"/>
      <c r="L191" s="780"/>
      <c r="M191" s="780"/>
      <c r="N191" s="780"/>
      <c r="O191" s="780"/>
      <c r="P191" s="780"/>
      <c r="Q191" s="780"/>
      <c r="R191" s="780"/>
      <c r="S191" s="780"/>
      <c r="T191" s="780"/>
      <c r="U191" s="780"/>
      <c r="V191" s="780"/>
      <c r="W191" s="780"/>
      <c r="X191" s="780"/>
      <c r="Y191" s="780"/>
      <c r="Z191" s="780"/>
      <c r="AA191" s="66"/>
      <c r="AB191" s="66"/>
      <c r="AC191" s="80"/>
    </row>
    <row r="192" spans="1:68" ht="27" customHeight="1" x14ac:dyDescent="0.25">
      <c r="A192" s="63" t="s">
        <v>338</v>
      </c>
      <c r="B192" s="63" t="s">
        <v>339</v>
      </c>
      <c r="C192" s="36">
        <v>4301031191</v>
      </c>
      <c r="D192" s="781">
        <v>4680115880993</v>
      </c>
      <c r="E192" s="781"/>
      <c r="F192" s="62">
        <v>0.7</v>
      </c>
      <c r="G192" s="37">
        <v>6</v>
      </c>
      <c r="H192" s="62">
        <v>4.2</v>
      </c>
      <c r="I192" s="62">
        <v>4.46</v>
      </c>
      <c r="J192" s="37">
        <v>156</v>
      </c>
      <c r="K192" s="37" t="s">
        <v>89</v>
      </c>
      <c r="L192" s="37"/>
      <c r="M192" s="38" t="s">
        <v>82</v>
      </c>
      <c r="N192" s="38"/>
      <c r="O192" s="37">
        <v>40</v>
      </c>
      <c r="P192" s="87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83"/>
      <c r="R192" s="783"/>
      <c r="S192" s="783"/>
      <c r="T192" s="784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ref="Y192:Y199" si="26">IFERROR(IF(X192="",0,CEILING((X192/$H192),1)*$H192),"")</f>
        <v>0</v>
      </c>
      <c r="Z192" s="41" t="str">
        <f>IFERROR(IF(Y192=0,"",ROUNDUP(Y192/H192,0)*0.00753),"")</f>
        <v/>
      </c>
      <c r="AA192" s="68" t="s">
        <v>45</v>
      </c>
      <c r="AB192" s="69" t="s">
        <v>45</v>
      </c>
      <c r="AC192" s="264" t="s">
        <v>340</v>
      </c>
      <c r="AG192" s="78"/>
      <c r="AJ192" s="84"/>
      <c r="AK192" s="84"/>
      <c r="BB192" s="265" t="s">
        <v>66</v>
      </c>
      <c r="BM192" s="78">
        <f t="shared" ref="BM192:BM199" si="27">IFERROR(X192*I192/H192,"0")</f>
        <v>0</v>
      </c>
      <c r="BN192" s="78">
        <f t="shared" ref="BN192:BN199" si="28">IFERROR(Y192*I192/H192,"0")</f>
        <v>0</v>
      </c>
      <c r="BO192" s="78">
        <f t="shared" ref="BO192:BO199" si="29">IFERROR(1/J192*(X192/H192),"0")</f>
        <v>0</v>
      </c>
      <c r="BP192" s="78">
        <f t="shared" ref="BP192:BP199" si="30">IFERROR(1/J192*(Y192/H192),"0")</f>
        <v>0</v>
      </c>
    </row>
    <row r="193" spans="1:68" ht="27" customHeight="1" x14ac:dyDescent="0.25">
      <c r="A193" s="63" t="s">
        <v>341</v>
      </c>
      <c r="B193" s="63" t="s">
        <v>342</v>
      </c>
      <c r="C193" s="36">
        <v>4301031204</v>
      </c>
      <c r="D193" s="781">
        <v>4680115881761</v>
      </c>
      <c r="E193" s="781"/>
      <c r="F193" s="62">
        <v>0.7</v>
      </c>
      <c r="G193" s="37">
        <v>6</v>
      </c>
      <c r="H193" s="62">
        <v>4.2</v>
      </c>
      <c r="I193" s="62">
        <v>4.46</v>
      </c>
      <c r="J193" s="37">
        <v>156</v>
      </c>
      <c r="K193" s="37" t="s">
        <v>89</v>
      </c>
      <c r="L193" s="37"/>
      <c r="M193" s="38" t="s">
        <v>82</v>
      </c>
      <c r="N193" s="38"/>
      <c r="O193" s="37">
        <v>40</v>
      </c>
      <c r="P193" s="8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83"/>
      <c r="R193" s="783"/>
      <c r="S193" s="783"/>
      <c r="T193" s="78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IFERROR(IF(Y193=0,"",ROUNDUP(Y193/H193,0)*0.00753),"")</f>
        <v/>
      </c>
      <c r="AA193" s="68" t="s">
        <v>45</v>
      </c>
      <c r="AB193" s="69" t="s">
        <v>45</v>
      </c>
      <c r="AC193" s="266" t="s">
        <v>343</v>
      </c>
      <c r="AG193" s="78"/>
      <c r="AJ193" s="84"/>
      <c r="AK193" s="84"/>
      <c r="BB193" s="267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 x14ac:dyDescent="0.25">
      <c r="A194" s="63" t="s">
        <v>344</v>
      </c>
      <c r="B194" s="63" t="s">
        <v>345</v>
      </c>
      <c r="C194" s="36">
        <v>4301031201</v>
      </c>
      <c r="D194" s="781">
        <v>4680115881563</v>
      </c>
      <c r="E194" s="781"/>
      <c r="F194" s="62">
        <v>0.7</v>
      </c>
      <c r="G194" s="37">
        <v>6</v>
      </c>
      <c r="H194" s="62">
        <v>4.2</v>
      </c>
      <c r="I194" s="62">
        <v>4.4000000000000004</v>
      </c>
      <c r="J194" s="37">
        <v>156</v>
      </c>
      <c r="K194" s="37" t="s">
        <v>89</v>
      </c>
      <c r="L194" s="37"/>
      <c r="M194" s="38" t="s">
        <v>82</v>
      </c>
      <c r="N194" s="38"/>
      <c r="O194" s="37">
        <v>40</v>
      </c>
      <c r="P194" s="8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83"/>
      <c r="R194" s="783"/>
      <c r="S194" s="783"/>
      <c r="T194" s="78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346</v>
      </c>
      <c r="AG194" s="78"/>
      <c r="AJ194" s="84"/>
      <c r="AK194" s="84"/>
      <c r="BB194" s="269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 x14ac:dyDescent="0.25">
      <c r="A195" s="63" t="s">
        <v>347</v>
      </c>
      <c r="B195" s="63" t="s">
        <v>348</v>
      </c>
      <c r="C195" s="36">
        <v>4301031199</v>
      </c>
      <c r="D195" s="781">
        <v>4680115880986</v>
      </c>
      <c r="E195" s="781"/>
      <c r="F195" s="62">
        <v>0.35</v>
      </c>
      <c r="G195" s="37">
        <v>6</v>
      </c>
      <c r="H195" s="62">
        <v>2.1</v>
      </c>
      <c r="I195" s="62">
        <v>2.23</v>
      </c>
      <c r="J195" s="37">
        <v>234</v>
      </c>
      <c r="K195" s="37" t="s">
        <v>83</v>
      </c>
      <c r="L195" s="37"/>
      <c r="M195" s="38" t="s">
        <v>82</v>
      </c>
      <c r="N195" s="38"/>
      <c r="O195" s="37">
        <v>40</v>
      </c>
      <c r="P195" s="8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83"/>
      <c r="R195" s="783"/>
      <c r="S195" s="783"/>
      <c r="T195" s="78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70" t="s">
        <v>340</v>
      </c>
      <c r="AG195" s="78"/>
      <c r="AJ195" s="84"/>
      <c r="AK195" s="84"/>
      <c r="BB195" s="271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349</v>
      </c>
      <c r="B196" s="63" t="s">
        <v>350</v>
      </c>
      <c r="C196" s="36">
        <v>4301031205</v>
      </c>
      <c r="D196" s="781">
        <v>4680115881785</v>
      </c>
      <c r="E196" s="781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/>
      <c r="M196" s="38" t="s">
        <v>82</v>
      </c>
      <c r="N196" s="38"/>
      <c r="O196" s="37">
        <v>40</v>
      </c>
      <c r="P196" s="8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83"/>
      <c r="R196" s="783"/>
      <c r="S196" s="783"/>
      <c r="T196" s="78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343</v>
      </c>
      <c r="AG196" s="78"/>
      <c r="AJ196" s="84"/>
      <c r="AK196" s="84"/>
      <c r="BB196" s="273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351</v>
      </c>
      <c r="B197" s="63" t="s">
        <v>352</v>
      </c>
      <c r="C197" s="36">
        <v>4301031202</v>
      </c>
      <c r="D197" s="781">
        <v>4680115881679</v>
      </c>
      <c r="E197" s="781"/>
      <c r="F197" s="62">
        <v>0.35</v>
      </c>
      <c r="G197" s="37">
        <v>6</v>
      </c>
      <c r="H197" s="62">
        <v>2.1</v>
      </c>
      <c r="I197" s="62">
        <v>2.2000000000000002</v>
      </c>
      <c r="J197" s="37">
        <v>234</v>
      </c>
      <c r="K197" s="37" t="s">
        <v>83</v>
      </c>
      <c r="L197" s="37"/>
      <c r="M197" s="38" t="s">
        <v>82</v>
      </c>
      <c r="N197" s="38"/>
      <c r="O197" s="37">
        <v>40</v>
      </c>
      <c r="P197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83"/>
      <c r="R197" s="783"/>
      <c r="S197" s="783"/>
      <c r="T197" s="78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346</v>
      </c>
      <c r="AG197" s="78"/>
      <c r="AJ197" s="84"/>
      <c r="AK197" s="84"/>
      <c r="BB197" s="27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353</v>
      </c>
      <c r="B198" s="63" t="s">
        <v>354</v>
      </c>
      <c r="C198" s="36">
        <v>4301031158</v>
      </c>
      <c r="D198" s="781">
        <v>4680115880191</v>
      </c>
      <c r="E198" s="781"/>
      <c r="F198" s="62">
        <v>0.4</v>
      </c>
      <c r="G198" s="37">
        <v>6</v>
      </c>
      <c r="H198" s="62">
        <v>2.4</v>
      </c>
      <c r="I198" s="62">
        <v>2.6</v>
      </c>
      <c r="J198" s="37">
        <v>156</v>
      </c>
      <c r="K198" s="37" t="s">
        <v>89</v>
      </c>
      <c r="L198" s="37"/>
      <c r="M198" s="38" t="s">
        <v>82</v>
      </c>
      <c r="N198" s="38"/>
      <c r="O198" s="37">
        <v>40</v>
      </c>
      <c r="P198" s="8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83"/>
      <c r="R198" s="783"/>
      <c r="S198" s="783"/>
      <c r="T198" s="78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346</v>
      </c>
      <c r="AG198" s="78"/>
      <c r="AJ198" s="84"/>
      <c r="AK198" s="84"/>
      <c r="BB198" s="27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355</v>
      </c>
      <c r="B199" s="63" t="s">
        <v>356</v>
      </c>
      <c r="C199" s="36">
        <v>4301031245</v>
      </c>
      <c r="D199" s="781">
        <v>4680115883963</v>
      </c>
      <c r="E199" s="781"/>
      <c r="F199" s="62">
        <v>0.28000000000000003</v>
      </c>
      <c r="G199" s="37">
        <v>6</v>
      </c>
      <c r="H199" s="62">
        <v>1.68</v>
      </c>
      <c r="I199" s="62">
        <v>1.78</v>
      </c>
      <c r="J199" s="37">
        <v>234</v>
      </c>
      <c r="K199" s="37" t="s">
        <v>83</v>
      </c>
      <c r="L199" s="37"/>
      <c r="M199" s="38" t="s">
        <v>82</v>
      </c>
      <c r="N199" s="38"/>
      <c r="O199" s="37">
        <v>40</v>
      </c>
      <c r="P199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83"/>
      <c r="R199" s="783"/>
      <c r="S199" s="783"/>
      <c r="T199" s="78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357</v>
      </c>
      <c r="AG199" s="78"/>
      <c r="AJ199" s="84"/>
      <c r="AK199" s="84"/>
      <c r="BB199" s="27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x14ac:dyDescent="0.2">
      <c r="A200" s="788"/>
      <c r="B200" s="788"/>
      <c r="C200" s="788"/>
      <c r="D200" s="788"/>
      <c r="E200" s="788"/>
      <c r="F200" s="788"/>
      <c r="G200" s="788"/>
      <c r="H200" s="788"/>
      <c r="I200" s="788"/>
      <c r="J200" s="788"/>
      <c r="K200" s="788"/>
      <c r="L200" s="788"/>
      <c r="M200" s="788"/>
      <c r="N200" s="788"/>
      <c r="O200" s="789"/>
      <c r="P200" s="785" t="s">
        <v>40</v>
      </c>
      <c r="Q200" s="786"/>
      <c r="R200" s="786"/>
      <c r="S200" s="786"/>
      <c r="T200" s="786"/>
      <c r="U200" s="786"/>
      <c r="V200" s="787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0</v>
      </c>
      <c r="Y200" s="43">
        <f>IFERROR(Y192/H192,"0")+IFERROR(Y193/H193,"0")+IFERROR(Y194/H194,"0")+IFERROR(Y195/H195,"0")+IFERROR(Y196/H196,"0")+IFERROR(Y197/H197,"0")+IFERROR(Y198/H198,"0")+IFERROR(Y199/H199,"0")</f>
        <v>0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788"/>
      <c r="B201" s="788"/>
      <c r="C201" s="788"/>
      <c r="D201" s="788"/>
      <c r="E201" s="788"/>
      <c r="F201" s="788"/>
      <c r="G201" s="788"/>
      <c r="H201" s="788"/>
      <c r="I201" s="788"/>
      <c r="J201" s="788"/>
      <c r="K201" s="788"/>
      <c r="L201" s="788"/>
      <c r="M201" s="788"/>
      <c r="N201" s="788"/>
      <c r="O201" s="789"/>
      <c r="P201" s="785" t="s">
        <v>40</v>
      </c>
      <c r="Q201" s="786"/>
      <c r="R201" s="786"/>
      <c r="S201" s="786"/>
      <c r="T201" s="786"/>
      <c r="U201" s="786"/>
      <c r="V201" s="787"/>
      <c r="W201" s="42" t="s">
        <v>0</v>
      </c>
      <c r="X201" s="43">
        <f>IFERROR(SUM(X192:X199),"0")</f>
        <v>0</v>
      </c>
      <c r="Y201" s="43">
        <f>IFERROR(SUM(Y192:Y199),"0")</f>
        <v>0</v>
      </c>
      <c r="Z201" s="42"/>
      <c r="AA201" s="67"/>
      <c r="AB201" s="67"/>
      <c r="AC201" s="67"/>
    </row>
    <row r="202" spans="1:68" ht="16.5" customHeight="1" x14ac:dyDescent="0.25">
      <c r="A202" s="779" t="s">
        <v>358</v>
      </c>
      <c r="B202" s="779"/>
      <c r="C202" s="779"/>
      <c r="D202" s="779"/>
      <c r="E202" s="779"/>
      <c r="F202" s="779"/>
      <c r="G202" s="779"/>
      <c r="H202" s="779"/>
      <c r="I202" s="779"/>
      <c r="J202" s="779"/>
      <c r="K202" s="779"/>
      <c r="L202" s="779"/>
      <c r="M202" s="779"/>
      <c r="N202" s="779"/>
      <c r="O202" s="779"/>
      <c r="P202" s="779"/>
      <c r="Q202" s="779"/>
      <c r="R202" s="779"/>
      <c r="S202" s="779"/>
      <c r="T202" s="779"/>
      <c r="U202" s="779"/>
      <c r="V202" s="779"/>
      <c r="W202" s="779"/>
      <c r="X202" s="779"/>
      <c r="Y202" s="779"/>
      <c r="Z202" s="779"/>
      <c r="AA202" s="65"/>
      <c r="AB202" s="65"/>
      <c r="AC202" s="79"/>
    </row>
    <row r="203" spans="1:68" ht="14.25" customHeight="1" x14ac:dyDescent="0.25">
      <c r="A203" s="780" t="s">
        <v>125</v>
      </c>
      <c r="B203" s="780"/>
      <c r="C203" s="780"/>
      <c r="D203" s="780"/>
      <c r="E203" s="780"/>
      <c r="F203" s="780"/>
      <c r="G203" s="780"/>
      <c r="H203" s="780"/>
      <c r="I203" s="780"/>
      <c r="J203" s="780"/>
      <c r="K203" s="780"/>
      <c r="L203" s="780"/>
      <c r="M203" s="780"/>
      <c r="N203" s="780"/>
      <c r="O203" s="780"/>
      <c r="P203" s="780"/>
      <c r="Q203" s="780"/>
      <c r="R203" s="780"/>
      <c r="S203" s="780"/>
      <c r="T203" s="780"/>
      <c r="U203" s="780"/>
      <c r="V203" s="780"/>
      <c r="W203" s="780"/>
      <c r="X203" s="780"/>
      <c r="Y203" s="780"/>
      <c r="Z203" s="780"/>
      <c r="AA203" s="66"/>
      <c r="AB203" s="66"/>
      <c r="AC203" s="80"/>
    </row>
    <row r="204" spans="1:68" ht="27" customHeight="1" x14ac:dyDescent="0.25">
      <c r="A204" s="63" t="s">
        <v>359</v>
      </c>
      <c r="B204" s="63" t="s">
        <v>360</v>
      </c>
      <c r="C204" s="36">
        <v>4301011450</v>
      </c>
      <c r="D204" s="781">
        <v>4680115881402</v>
      </c>
      <c r="E204" s="781"/>
      <c r="F204" s="62">
        <v>1.35</v>
      </c>
      <c r="G204" s="37">
        <v>8</v>
      </c>
      <c r="H204" s="62">
        <v>10.8</v>
      </c>
      <c r="I204" s="62">
        <v>11.28</v>
      </c>
      <c r="J204" s="37">
        <v>56</v>
      </c>
      <c r="K204" s="37" t="s">
        <v>130</v>
      </c>
      <c r="L204" s="37"/>
      <c r="M204" s="38" t="s">
        <v>129</v>
      </c>
      <c r="N204" s="38"/>
      <c r="O204" s="37">
        <v>55</v>
      </c>
      <c r="P204" s="8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83"/>
      <c r="R204" s="783"/>
      <c r="S204" s="783"/>
      <c r="T204" s="784"/>
      <c r="U204" s="39" t="s">
        <v>45</v>
      </c>
      <c r="V204" s="39" t="s">
        <v>45</v>
      </c>
      <c r="W204" s="40" t="s">
        <v>0</v>
      </c>
      <c r="X204" s="58">
        <v>0</v>
      </c>
      <c r="Y204" s="55">
        <f>IFERROR(IF(X204="",0,CEILING((X204/$H204),1)*$H204),"")</f>
        <v>0</v>
      </c>
      <c r="Z204" s="41" t="str">
        <f>IFERROR(IF(Y204=0,"",ROUNDUP(Y204/H204,0)*0.02175),"")</f>
        <v/>
      </c>
      <c r="AA204" s="68" t="s">
        <v>45</v>
      </c>
      <c r="AB204" s="69" t="s">
        <v>45</v>
      </c>
      <c r="AC204" s="280" t="s">
        <v>361</v>
      </c>
      <c r="AG204" s="78"/>
      <c r="AJ204" s="84"/>
      <c r="AK204" s="84"/>
      <c r="BB204" s="281" t="s">
        <v>66</v>
      </c>
      <c r="BM204" s="78">
        <f>IFERROR(X204*I204/H204,"0")</f>
        <v>0</v>
      </c>
      <c r="BN204" s="78">
        <f>IFERROR(Y204*I204/H204,"0")</f>
        <v>0</v>
      </c>
      <c r="BO204" s="78">
        <f>IFERROR(1/J204*(X204/H204),"0")</f>
        <v>0</v>
      </c>
      <c r="BP204" s="78">
        <f>IFERROR(1/J204*(Y204/H204),"0")</f>
        <v>0</v>
      </c>
    </row>
    <row r="205" spans="1:68" ht="27" customHeight="1" x14ac:dyDescent="0.25">
      <c r="A205" s="63" t="s">
        <v>362</v>
      </c>
      <c r="B205" s="63" t="s">
        <v>363</v>
      </c>
      <c r="C205" s="36">
        <v>4301011767</v>
      </c>
      <c r="D205" s="781">
        <v>4680115881396</v>
      </c>
      <c r="E205" s="781"/>
      <c r="F205" s="62">
        <v>0.45</v>
      </c>
      <c r="G205" s="37">
        <v>6</v>
      </c>
      <c r="H205" s="62">
        <v>2.7</v>
      </c>
      <c r="I205" s="62">
        <v>2.9</v>
      </c>
      <c r="J205" s="37">
        <v>156</v>
      </c>
      <c r="K205" s="37" t="s">
        <v>89</v>
      </c>
      <c r="L205" s="37"/>
      <c r="M205" s="38" t="s">
        <v>82</v>
      </c>
      <c r="N205" s="38"/>
      <c r="O205" s="37">
        <v>55</v>
      </c>
      <c r="P205" s="8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83"/>
      <c r="R205" s="783"/>
      <c r="S205" s="783"/>
      <c r="T205" s="784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IFERROR(IF(Y205=0,"",ROUNDUP(Y205/H205,0)*0.00753),"")</f>
        <v/>
      </c>
      <c r="AA205" s="68" t="s">
        <v>45</v>
      </c>
      <c r="AB205" s="69" t="s">
        <v>45</v>
      </c>
      <c r="AC205" s="282" t="s">
        <v>361</v>
      </c>
      <c r="AG205" s="78"/>
      <c r="AJ205" s="84"/>
      <c r="AK205" s="84"/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x14ac:dyDescent="0.2">
      <c r="A206" s="788"/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9"/>
      <c r="P206" s="785" t="s">
        <v>40</v>
      </c>
      <c r="Q206" s="786"/>
      <c r="R206" s="786"/>
      <c r="S206" s="786"/>
      <c r="T206" s="786"/>
      <c r="U206" s="786"/>
      <c r="V206" s="787"/>
      <c r="W206" s="42" t="s">
        <v>39</v>
      </c>
      <c r="X206" s="43">
        <f>IFERROR(X204/H204,"0")+IFERROR(X205/H205,"0")</f>
        <v>0</v>
      </c>
      <c r="Y206" s="43">
        <f>IFERROR(Y204/H204,"0")+IFERROR(Y205/H205,"0")</f>
        <v>0</v>
      </c>
      <c r="Z206" s="43">
        <f>IFERROR(IF(Z204="",0,Z204),"0")+IFERROR(IF(Z205="",0,Z205),"0")</f>
        <v>0</v>
      </c>
      <c r="AA206" s="67"/>
      <c r="AB206" s="67"/>
      <c r="AC206" s="67"/>
    </row>
    <row r="207" spans="1:68" x14ac:dyDescent="0.2">
      <c r="A207" s="788"/>
      <c r="B207" s="788"/>
      <c r="C207" s="788"/>
      <c r="D207" s="788"/>
      <c r="E207" s="788"/>
      <c r="F207" s="788"/>
      <c r="G207" s="788"/>
      <c r="H207" s="788"/>
      <c r="I207" s="788"/>
      <c r="J207" s="788"/>
      <c r="K207" s="788"/>
      <c r="L207" s="788"/>
      <c r="M207" s="788"/>
      <c r="N207" s="788"/>
      <c r="O207" s="789"/>
      <c r="P207" s="785" t="s">
        <v>40</v>
      </c>
      <c r="Q207" s="786"/>
      <c r="R207" s="786"/>
      <c r="S207" s="786"/>
      <c r="T207" s="786"/>
      <c r="U207" s="786"/>
      <c r="V207" s="787"/>
      <c r="W207" s="42" t="s">
        <v>0</v>
      </c>
      <c r="X207" s="43">
        <f>IFERROR(SUM(X204:X205),"0")</f>
        <v>0</v>
      </c>
      <c r="Y207" s="43">
        <f>IFERROR(SUM(Y204:Y205),"0")</f>
        <v>0</v>
      </c>
      <c r="Z207" s="42"/>
      <c r="AA207" s="67"/>
      <c r="AB207" s="67"/>
      <c r="AC207" s="67"/>
    </row>
    <row r="208" spans="1:68" ht="14.25" customHeight="1" x14ac:dyDescent="0.25">
      <c r="A208" s="780" t="s">
        <v>173</v>
      </c>
      <c r="B208" s="780"/>
      <c r="C208" s="780"/>
      <c r="D208" s="780"/>
      <c r="E208" s="780"/>
      <c r="F208" s="780"/>
      <c r="G208" s="780"/>
      <c r="H208" s="780"/>
      <c r="I208" s="780"/>
      <c r="J208" s="780"/>
      <c r="K208" s="780"/>
      <c r="L208" s="780"/>
      <c r="M208" s="780"/>
      <c r="N208" s="780"/>
      <c r="O208" s="780"/>
      <c r="P208" s="780"/>
      <c r="Q208" s="780"/>
      <c r="R208" s="780"/>
      <c r="S208" s="780"/>
      <c r="T208" s="780"/>
      <c r="U208" s="780"/>
      <c r="V208" s="780"/>
      <c r="W208" s="780"/>
      <c r="X208" s="780"/>
      <c r="Y208" s="780"/>
      <c r="Z208" s="780"/>
      <c r="AA208" s="66"/>
      <c r="AB208" s="66"/>
      <c r="AC208" s="80"/>
    </row>
    <row r="209" spans="1:68" ht="16.5" customHeight="1" x14ac:dyDescent="0.25">
      <c r="A209" s="63" t="s">
        <v>364</v>
      </c>
      <c r="B209" s="63" t="s">
        <v>365</v>
      </c>
      <c r="C209" s="36">
        <v>4301020262</v>
      </c>
      <c r="D209" s="781">
        <v>4680115882935</v>
      </c>
      <c r="E209" s="781"/>
      <c r="F209" s="62">
        <v>1.35</v>
      </c>
      <c r="G209" s="37">
        <v>8</v>
      </c>
      <c r="H209" s="62">
        <v>10.8</v>
      </c>
      <c r="I209" s="62">
        <v>11.28</v>
      </c>
      <c r="J209" s="37">
        <v>56</v>
      </c>
      <c r="K209" s="37" t="s">
        <v>130</v>
      </c>
      <c r="L209" s="37"/>
      <c r="M209" s="38" t="s">
        <v>133</v>
      </c>
      <c r="N209" s="38"/>
      <c r="O209" s="37">
        <v>50</v>
      </c>
      <c r="P209" s="8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83"/>
      <c r="R209" s="783"/>
      <c r="S209" s="783"/>
      <c r="T209" s="784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IFERROR(IF(Y209=0,"",ROUNDUP(Y209/H209,0)*0.02175),"")</f>
        <v/>
      </c>
      <c r="AA209" s="68" t="s">
        <v>45</v>
      </c>
      <c r="AB209" s="69" t="s">
        <v>45</v>
      </c>
      <c r="AC209" s="284" t="s">
        <v>366</v>
      </c>
      <c r="AG209" s="78"/>
      <c r="AJ209" s="84"/>
      <c r="AK209" s="84"/>
      <c r="BB209" s="285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16.5" customHeight="1" x14ac:dyDescent="0.25">
      <c r="A210" s="63" t="s">
        <v>367</v>
      </c>
      <c r="B210" s="63" t="s">
        <v>368</v>
      </c>
      <c r="C210" s="36">
        <v>4301020220</v>
      </c>
      <c r="D210" s="781">
        <v>4680115880764</v>
      </c>
      <c r="E210" s="781"/>
      <c r="F210" s="62">
        <v>0.35</v>
      </c>
      <c r="G210" s="37">
        <v>6</v>
      </c>
      <c r="H210" s="62">
        <v>2.1</v>
      </c>
      <c r="I210" s="62">
        <v>2.2999999999999998</v>
      </c>
      <c r="J210" s="37">
        <v>156</v>
      </c>
      <c r="K210" s="37" t="s">
        <v>89</v>
      </c>
      <c r="L210" s="37"/>
      <c r="M210" s="38" t="s">
        <v>129</v>
      </c>
      <c r="N210" s="38"/>
      <c r="O210" s="37">
        <v>50</v>
      </c>
      <c r="P210" s="8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83"/>
      <c r="R210" s="783"/>
      <c r="S210" s="783"/>
      <c r="T210" s="784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IFERROR(IF(Y210=0,"",ROUNDUP(Y210/H210,0)*0.00753),"")</f>
        <v/>
      </c>
      <c r="AA210" s="68" t="s">
        <v>45</v>
      </c>
      <c r="AB210" s="69" t="s">
        <v>45</v>
      </c>
      <c r="AC210" s="286" t="s">
        <v>366</v>
      </c>
      <c r="AG210" s="78"/>
      <c r="AJ210" s="84"/>
      <c r="AK210" s="84"/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x14ac:dyDescent="0.2">
      <c r="A211" s="788"/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9"/>
      <c r="P211" s="785" t="s">
        <v>40</v>
      </c>
      <c r="Q211" s="786"/>
      <c r="R211" s="786"/>
      <c r="S211" s="786"/>
      <c r="T211" s="786"/>
      <c r="U211" s="786"/>
      <c r="V211" s="787"/>
      <c r="W211" s="42" t="s">
        <v>39</v>
      </c>
      <c r="X211" s="43">
        <f>IFERROR(X209/H209,"0")+IFERROR(X210/H210,"0")</f>
        <v>0</v>
      </c>
      <c r="Y211" s="43">
        <f>IFERROR(Y209/H209,"0")+IFERROR(Y210/H210,"0")</f>
        <v>0</v>
      </c>
      <c r="Z211" s="43">
        <f>IFERROR(IF(Z209="",0,Z209),"0")+IFERROR(IF(Z210="",0,Z210),"0")</f>
        <v>0</v>
      </c>
      <c r="AA211" s="67"/>
      <c r="AB211" s="67"/>
      <c r="AC211" s="67"/>
    </row>
    <row r="212" spans="1:68" x14ac:dyDescent="0.2">
      <c r="A212" s="788"/>
      <c r="B212" s="788"/>
      <c r="C212" s="788"/>
      <c r="D212" s="788"/>
      <c r="E212" s="788"/>
      <c r="F212" s="788"/>
      <c r="G212" s="788"/>
      <c r="H212" s="788"/>
      <c r="I212" s="788"/>
      <c r="J212" s="788"/>
      <c r="K212" s="788"/>
      <c r="L212" s="788"/>
      <c r="M212" s="788"/>
      <c r="N212" s="788"/>
      <c r="O212" s="789"/>
      <c r="P212" s="785" t="s">
        <v>40</v>
      </c>
      <c r="Q212" s="786"/>
      <c r="R212" s="786"/>
      <c r="S212" s="786"/>
      <c r="T212" s="786"/>
      <c r="U212" s="786"/>
      <c r="V212" s="787"/>
      <c r="W212" s="42" t="s">
        <v>0</v>
      </c>
      <c r="X212" s="43">
        <f>IFERROR(SUM(X209:X210),"0")</f>
        <v>0</v>
      </c>
      <c r="Y212" s="43">
        <f>IFERROR(SUM(Y209:Y210),"0")</f>
        <v>0</v>
      </c>
      <c r="Z212" s="42"/>
      <c r="AA212" s="67"/>
      <c r="AB212" s="67"/>
      <c r="AC212" s="67"/>
    </row>
    <row r="213" spans="1:68" ht="14.25" customHeight="1" x14ac:dyDescent="0.25">
      <c r="A213" s="780" t="s">
        <v>78</v>
      </c>
      <c r="B213" s="780"/>
      <c r="C213" s="780"/>
      <c r="D213" s="780"/>
      <c r="E213" s="780"/>
      <c r="F213" s="780"/>
      <c r="G213" s="780"/>
      <c r="H213" s="780"/>
      <c r="I213" s="780"/>
      <c r="J213" s="780"/>
      <c r="K213" s="780"/>
      <c r="L213" s="780"/>
      <c r="M213" s="780"/>
      <c r="N213" s="780"/>
      <c r="O213" s="780"/>
      <c r="P213" s="780"/>
      <c r="Q213" s="780"/>
      <c r="R213" s="780"/>
      <c r="S213" s="780"/>
      <c r="T213" s="780"/>
      <c r="U213" s="780"/>
      <c r="V213" s="780"/>
      <c r="W213" s="780"/>
      <c r="X213" s="780"/>
      <c r="Y213" s="780"/>
      <c r="Z213" s="780"/>
      <c r="AA213" s="66"/>
      <c r="AB213" s="66"/>
      <c r="AC213" s="80"/>
    </row>
    <row r="214" spans="1:68" ht="27" customHeight="1" x14ac:dyDescent="0.25">
      <c r="A214" s="63" t="s">
        <v>369</v>
      </c>
      <c r="B214" s="63" t="s">
        <v>370</v>
      </c>
      <c r="C214" s="36">
        <v>4301031224</v>
      </c>
      <c r="D214" s="781">
        <v>4680115882683</v>
      </c>
      <c r="E214" s="781"/>
      <c r="F214" s="62">
        <v>0.9</v>
      </c>
      <c r="G214" s="37">
        <v>6</v>
      </c>
      <c r="H214" s="62">
        <v>5.4</v>
      </c>
      <c r="I214" s="62">
        <v>5.61</v>
      </c>
      <c r="J214" s="37">
        <v>132</v>
      </c>
      <c r="K214" s="37" t="s">
        <v>89</v>
      </c>
      <c r="L214" s="37"/>
      <c r="M214" s="38" t="s">
        <v>82</v>
      </c>
      <c r="N214" s="38"/>
      <c r="O214" s="37">
        <v>40</v>
      </c>
      <c r="P214" s="8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83"/>
      <c r="R214" s="783"/>
      <c r="S214" s="783"/>
      <c r="T214" s="78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ref="Y214:Y221" si="31">IFERROR(IF(X214="",0,CEILING((X214/$H214),1)*$H214),"")</f>
        <v>0</v>
      </c>
      <c r="Z214" s="41" t="str">
        <f>IFERROR(IF(Y214=0,"",ROUNDUP(Y214/H214,0)*0.00902),"")</f>
        <v/>
      </c>
      <c r="AA214" s="68" t="s">
        <v>45</v>
      </c>
      <c r="AB214" s="69" t="s">
        <v>45</v>
      </c>
      <c r="AC214" s="288" t="s">
        <v>371</v>
      </c>
      <c r="AG214" s="78"/>
      <c r="AJ214" s="84"/>
      <c r="AK214" s="84"/>
      <c r="BB214" s="289" t="s">
        <v>66</v>
      </c>
      <c r="BM214" s="78">
        <f t="shared" ref="BM214:BM221" si="32">IFERROR(X214*I214/H214,"0")</f>
        <v>0</v>
      </c>
      <c r="BN214" s="78">
        <f t="shared" ref="BN214:BN221" si="33">IFERROR(Y214*I214/H214,"0")</f>
        <v>0</v>
      </c>
      <c r="BO214" s="78">
        <f t="shared" ref="BO214:BO221" si="34">IFERROR(1/J214*(X214/H214),"0")</f>
        <v>0</v>
      </c>
      <c r="BP214" s="78">
        <f t="shared" ref="BP214:BP221" si="35">IFERROR(1/J214*(Y214/H214),"0")</f>
        <v>0</v>
      </c>
    </row>
    <row r="215" spans="1:68" ht="27" customHeight="1" x14ac:dyDescent="0.25">
      <c r="A215" s="63" t="s">
        <v>372</v>
      </c>
      <c r="B215" s="63" t="s">
        <v>373</v>
      </c>
      <c r="C215" s="36">
        <v>4301031230</v>
      </c>
      <c r="D215" s="781">
        <v>4680115882690</v>
      </c>
      <c r="E215" s="781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89</v>
      </c>
      <c r="L215" s="37"/>
      <c r="M215" s="38" t="s">
        <v>82</v>
      </c>
      <c r="N215" s="38"/>
      <c r="O215" s="37">
        <v>40</v>
      </c>
      <c r="P215" s="8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83"/>
      <c r="R215" s="783"/>
      <c r="S215" s="783"/>
      <c r="T215" s="78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374</v>
      </c>
      <c r="AG215" s="78"/>
      <c r="AJ215" s="84"/>
      <c r="AK215" s="84"/>
      <c r="BB215" s="291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375</v>
      </c>
      <c r="B216" s="63" t="s">
        <v>376</v>
      </c>
      <c r="C216" s="36">
        <v>4301031220</v>
      </c>
      <c r="D216" s="781">
        <v>4680115882669</v>
      </c>
      <c r="E216" s="781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89</v>
      </c>
      <c r="L216" s="37"/>
      <c r="M216" s="38" t="s">
        <v>82</v>
      </c>
      <c r="N216" s="38"/>
      <c r="O216" s="37">
        <v>40</v>
      </c>
      <c r="P216" s="8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83"/>
      <c r="R216" s="783"/>
      <c r="S216" s="783"/>
      <c r="T216" s="784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377</v>
      </c>
      <c r="AG216" s="78"/>
      <c r="AJ216" s="84"/>
      <c r="AK216" s="84"/>
      <c r="BB216" s="293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378</v>
      </c>
      <c r="B217" s="63" t="s">
        <v>379</v>
      </c>
      <c r="C217" s="36">
        <v>4301031221</v>
      </c>
      <c r="D217" s="781">
        <v>4680115882676</v>
      </c>
      <c r="E217" s="781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89</v>
      </c>
      <c r="L217" s="37"/>
      <c r="M217" s="38" t="s">
        <v>82</v>
      </c>
      <c r="N217" s="38"/>
      <c r="O217" s="37">
        <v>40</v>
      </c>
      <c r="P217" s="8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83"/>
      <c r="R217" s="783"/>
      <c r="S217" s="783"/>
      <c r="T217" s="78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380</v>
      </c>
      <c r="AG217" s="78"/>
      <c r="AJ217" s="84"/>
      <c r="AK217" s="84"/>
      <c r="BB217" s="295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t="27" customHeight="1" x14ac:dyDescent="0.25">
      <c r="A218" s="63" t="s">
        <v>381</v>
      </c>
      <c r="B218" s="63" t="s">
        <v>382</v>
      </c>
      <c r="C218" s="36">
        <v>4301031223</v>
      </c>
      <c r="D218" s="781">
        <v>4680115884014</v>
      </c>
      <c r="E218" s="781"/>
      <c r="F218" s="62">
        <v>0.3</v>
      </c>
      <c r="G218" s="37">
        <v>6</v>
      </c>
      <c r="H218" s="62">
        <v>1.8</v>
      </c>
      <c r="I218" s="62">
        <v>1.93</v>
      </c>
      <c r="J218" s="37">
        <v>234</v>
      </c>
      <c r="K218" s="37" t="s">
        <v>83</v>
      </c>
      <c r="L218" s="37"/>
      <c r="M218" s="38" t="s">
        <v>82</v>
      </c>
      <c r="N218" s="38"/>
      <c r="O218" s="37">
        <v>40</v>
      </c>
      <c r="P218" s="8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83"/>
      <c r="R218" s="783"/>
      <c r="S218" s="783"/>
      <c r="T218" s="78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1"/>
        <v>0</v>
      </c>
      <c r="Z218" s="41" t="str">
        <f>IFERROR(IF(Y218=0,"",ROUNDUP(Y218/H218,0)*0.00502),"")</f>
        <v/>
      </c>
      <c r="AA218" s="68" t="s">
        <v>45</v>
      </c>
      <c r="AB218" s="69" t="s">
        <v>45</v>
      </c>
      <c r="AC218" s="296" t="s">
        <v>371</v>
      </c>
      <c r="AG218" s="78"/>
      <c r="AJ218" s="84"/>
      <c r="AK218" s="84"/>
      <c r="BB218" s="297" t="s">
        <v>66</v>
      </c>
      <c r="BM218" s="78">
        <f t="shared" si="32"/>
        <v>0</v>
      </c>
      <c r="BN218" s="78">
        <f t="shared" si="33"/>
        <v>0</v>
      </c>
      <c r="BO218" s="78">
        <f t="shared" si="34"/>
        <v>0</v>
      </c>
      <c r="BP218" s="78">
        <f t="shared" si="35"/>
        <v>0</v>
      </c>
    </row>
    <row r="219" spans="1:68" ht="27" customHeight="1" x14ac:dyDescent="0.25">
      <c r="A219" s="63" t="s">
        <v>383</v>
      </c>
      <c r="B219" s="63" t="s">
        <v>384</v>
      </c>
      <c r="C219" s="36">
        <v>4301031222</v>
      </c>
      <c r="D219" s="781">
        <v>4680115884007</v>
      </c>
      <c r="E219" s="781"/>
      <c r="F219" s="62">
        <v>0.3</v>
      </c>
      <c r="G219" s="37">
        <v>6</v>
      </c>
      <c r="H219" s="62">
        <v>1.8</v>
      </c>
      <c r="I219" s="62">
        <v>1.9</v>
      </c>
      <c r="J219" s="37">
        <v>234</v>
      </c>
      <c r="K219" s="37" t="s">
        <v>83</v>
      </c>
      <c r="L219" s="37"/>
      <c r="M219" s="38" t="s">
        <v>82</v>
      </c>
      <c r="N219" s="38"/>
      <c r="O219" s="37">
        <v>40</v>
      </c>
      <c r="P219" s="89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83"/>
      <c r="R219" s="783"/>
      <c r="S219" s="783"/>
      <c r="T219" s="78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374</v>
      </c>
      <c r="AG219" s="78"/>
      <c r="AJ219" s="84"/>
      <c r="AK219" s="84"/>
      <c r="BB219" s="299" t="s">
        <v>66</v>
      </c>
      <c r="BM219" s="78">
        <f t="shared" si="32"/>
        <v>0</v>
      </c>
      <c r="BN219" s="78">
        <f t="shared" si="33"/>
        <v>0</v>
      </c>
      <c r="BO219" s="78">
        <f t="shared" si="34"/>
        <v>0</v>
      </c>
      <c r="BP219" s="78">
        <f t="shared" si="35"/>
        <v>0</v>
      </c>
    </row>
    <row r="220" spans="1:68" ht="27" customHeight="1" x14ac:dyDescent="0.25">
      <c r="A220" s="63" t="s">
        <v>385</v>
      </c>
      <c r="B220" s="63" t="s">
        <v>386</v>
      </c>
      <c r="C220" s="36">
        <v>4301031229</v>
      </c>
      <c r="D220" s="781">
        <v>4680115884038</v>
      </c>
      <c r="E220" s="781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/>
      <c r="M220" s="38" t="s">
        <v>82</v>
      </c>
      <c r="N220" s="38"/>
      <c r="O220" s="37">
        <v>40</v>
      </c>
      <c r="P220" s="8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83"/>
      <c r="R220" s="783"/>
      <c r="S220" s="783"/>
      <c r="T220" s="78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377</v>
      </c>
      <c r="AG220" s="78"/>
      <c r="AJ220" s="84"/>
      <c r="AK220" s="84"/>
      <c r="BB220" s="301" t="s">
        <v>66</v>
      </c>
      <c r="BM220" s="78">
        <f t="shared" si="32"/>
        <v>0</v>
      </c>
      <c r="BN220" s="78">
        <f t="shared" si="33"/>
        <v>0</v>
      </c>
      <c r="BO220" s="78">
        <f t="shared" si="34"/>
        <v>0</v>
      </c>
      <c r="BP220" s="78">
        <f t="shared" si="35"/>
        <v>0</v>
      </c>
    </row>
    <row r="221" spans="1:68" ht="27" customHeight="1" x14ac:dyDescent="0.25">
      <c r="A221" s="63" t="s">
        <v>387</v>
      </c>
      <c r="B221" s="63" t="s">
        <v>388</v>
      </c>
      <c r="C221" s="36">
        <v>4301031225</v>
      </c>
      <c r="D221" s="781">
        <v>4680115884021</v>
      </c>
      <c r="E221" s="781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/>
      <c r="M221" s="38" t="s">
        <v>82</v>
      </c>
      <c r="N221" s="38"/>
      <c r="O221" s="37">
        <v>40</v>
      </c>
      <c r="P221" s="8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83"/>
      <c r="R221" s="783"/>
      <c r="S221" s="783"/>
      <c r="T221" s="78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380</v>
      </c>
      <c r="AG221" s="78"/>
      <c r="AJ221" s="84"/>
      <c r="AK221" s="84"/>
      <c r="BB221" s="303" t="s">
        <v>66</v>
      </c>
      <c r="BM221" s="78">
        <f t="shared" si="32"/>
        <v>0</v>
      </c>
      <c r="BN221" s="78">
        <f t="shared" si="33"/>
        <v>0</v>
      </c>
      <c r="BO221" s="78">
        <f t="shared" si="34"/>
        <v>0</v>
      </c>
      <c r="BP221" s="78">
        <f t="shared" si="35"/>
        <v>0</v>
      </c>
    </row>
    <row r="222" spans="1:68" x14ac:dyDescent="0.2">
      <c r="A222" s="788"/>
      <c r="B222" s="788"/>
      <c r="C222" s="788"/>
      <c r="D222" s="788"/>
      <c r="E222" s="788"/>
      <c r="F222" s="788"/>
      <c r="G222" s="788"/>
      <c r="H222" s="788"/>
      <c r="I222" s="788"/>
      <c r="J222" s="788"/>
      <c r="K222" s="788"/>
      <c r="L222" s="788"/>
      <c r="M222" s="788"/>
      <c r="N222" s="788"/>
      <c r="O222" s="789"/>
      <c r="P222" s="785" t="s">
        <v>40</v>
      </c>
      <c r="Q222" s="786"/>
      <c r="R222" s="786"/>
      <c r="S222" s="786"/>
      <c r="T222" s="786"/>
      <c r="U222" s="786"/>
      <c r="V222" s="787"/>
      <c r="W222" s="42" t="s">
        <v>39</v>
      </c>
      <c r="X222" s="43">
        <f>IFERROR(X214/H214,"0")+IFERROR(X215/H215,"0")+IFERROR(X216/H216,"0")+IFERROR(X217/H217,"0")+IFERROR(X218/H218,"0")+IFERROR(X219/H219,"0")+IFERROR(X220/H220,"0")+IFERROR(X221/H221,"0")</f>
        <v>0</v>
      </c>
      <c r="Y222" s="43">
        <f>IFERROR(Y214/H214,"0")+IFERROR(Y215/H215,"0")+IFERROR(Y216/H216,"0")+IFERROR(Y217/H217,"0")+IFERROR(Y218/H218,"0")+IFERROR(Y219/H219,"0")+IFERROR(Y220/H220,"0")+IFERROR(Y221/H221,"0")</f>
        <v>0</v>
      </c>
      <c r="Z222" s="4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788"/>
      <c r="B223" s="788"/>
      <c r="C223" s="788"/>
      <c r="D223" s="788"/>
      <c r="E223" s="788"/>
      <c r="F223" s="788"/>
      <c r="G223" s="788"/>
      <c r="H223" s="788"/>
      <c r="I223" s="788"/>
      <c r="J223" s="788"/>
      <c r="K223" s="788"/>
      <c r="L223" s="788"/>
      <c r="M223" s="788"/>
      <c r="N223" s="788"/>
      <c r="O223" s="789"/>
      <c r="P223" s="785" t="s">
        <v>40</v>
      </c>
      <c r="Q223" s="786"/>
      <c r="R223" s="786"/>
      <c r="S223" s="786"/>
      <c r="T223" s="786"/>
      <c r="U223" s="786"/>
      <c r="V223" s="787"/>
      <c r="W223" s="42" t="s">
        <v>0</v>
      </c>
      <c r="X223" s="43">
        <f>IFERROR(SUM(X214:X221),"0")</f>
        <v>0</v>
      </c>
      <c r="Y223" s="43">
        <f>IFERROR(SUM(Y214:Y221),"0")</f>
        <v>0</v>
      </c>
      <c r="Z223" s="42"/>
      <c r="AA223" s="67"/>
      <c r="AB223" s="67"/>
      <c r="AC223" s="67"/>
    </row>
    <row r="224" spans="1:68" ht="14.25" customHeight="1" x14ac:dyDescent="0.25">
      <c r="A224" s="780" t="s">
        <v>84</v>
      </c>
      <c r="B224" s="780"/>
      <c r="C224" s="780"/>
      <c r="D224" s="780"/>
      <c r="E224" s="780"/>
      <c r="F224" s="780"/>
      <c r="G224" s="780"/>
      <c r="H224" s="780"/>
      <c r="I224" s="780"/>
      <c r="J224" s="780"/>
      <c r="K224" s="780"/>
      <c r="L224" s="780"/>
      <c r="M224" s="780"/>
      <c r="N224" s="780"/>
      <c r="O224" s="780"/>
      <c r="P224" s="780"/>
      <c r="Q224" s="780"/>
      <c r="R224" s="780"/>
      <c r="S224" s="780"/>
      <c r="T224" s="780"/>
      <c r="U224" s="780"/>
      <c r="V224" s="780"/>
      <c r="W224" s="780"/>
      <c r="X224" s="780"/>
      <c r="Y224" s="780"/>
      <c r="Z224" s="780"/>
      <c r="AA224" s="66"/>
      <c r="AB224" s="66"/>
      <c r="AC224" s="80"/>
    </row>
    <row r="225" spans="1:68" ht="27" customHeight="1" x14ac:dyDescent="0.25">
      <c r="A225" s="63" t="s">
        <v>389</v>
      </c>
      <c r="B225" s="63" t="s">
        <v>390</v>
      </c>
      <c r="C225" s="36">
        <v>4301051408</v>
      </c>
      <c r="D225" s="781">
        <v>4680115881594</v>
      </c>
      <c r="E225" s="781"/>
      <c r="F225" s="62">
        <v>1.35</v>
      </c>
      <c r="G225" s="37">
        <v>6</v>
      </c>
      <c r="H225" s="62">
        <v>8.1</v>
      </c>
      <c r="I225" s="62">
        <v>8.6639999999999997</v>
      </c>
      <c r="J225" s="37">
        <v>56</v>
      </c>
      <c r="K225" s="37" t="s">
        <v>130</v>
      </c>
      <c r="L225" s="37"/>
      <c r="M225" s="38" t="s">
        <v>133</v>
      </c>
      <c r="N225" s="38"/>
      <c r="O225" s="37">
        <v>40</v>
      </c>
      <c r="P225" s="8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83"/>
      <c r="R225" s="783"/>
      <c r="S225" s="783"/>
      <c r="T225" s="78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5" si="36">IFERROR(IF(X225="",0,CEILING((X225/$H225),1)*$H225),"")</f>
        <v>0</v>
      </c>
      <c r="Z225" s="41" t="str">
        <f>IFERROR(IF(Y225=0,"",ROUNDUP(Y225/H225,0)*0.02175),"")</f>
        <v/>
      </c>
      <c r="AA225" s="68" t="s">
        <v>45</v>
      </c>
      <c r="AB225" s="69" t="s">
        <v>45</v>
      </c>
      <c r="AC225" s="304" t="s">
        <v>391</v>
      </c>
      <c r="AG225" s="78"/>
      <c r="AJ225" s="84"/>
      <c r="AK225" s="84"/>
      <c r="BB225" s="305" t="s">
        <v>66</v>
      </c>
      <c r="BM225" s="78">
        <f t="shared" ref="BM225:BM235" si="37">IFERROR(X225*I225/H225,"0")</f>
        <v>0</v>
      </c>
      <c r="BN225" s="78">
        <f t="shared" ref="BN225:BN235" si="38">IFERROR(Y225*I225/H225,"0")</f>
        <v>0</v>
      </c>
      <c r="BO225" s="78">
        <f t="shared" ref="BO225:BO235" si="39">IFERROR(1/J225*(X225/H225),"0")</f>
        <v>0</v>
      </c>
      <c r="BP225" s="78">
        <f t="shared" ref="BP225:BP235" si="40">IFERROR(1/J225*(Y225/H225),"0")</f>
        <v>0</v>
      </c>
    </row>
    <row r="226" spans="1:68" ht="16.5" customHeight="1" x14ac:dyDescent="0.25">
      <c r="A226" s="63" t="s">
        <v>392</v>
      </c>
      <c r="B226" s="63" t="s">
        <v>393</v>
      </c>
      <c r="C226" s="36">
        <v>4301051754</v>
      </c>
      <c r="D226" s="781">
        <v>4680115880962</v>
      </c>
      <c r="E226" s="781"/>
      <c r="F226" s="62">
        <v>1.3</v>
      </c>
      <c r="G226" s="37">
        <v>6</v>
      </c>
      <c r="H226" s="62">
        <v>7.8</v>
      </c>
      <c r="I226" s="62">
        <v>8.3640000000000008</v>
      </c>
      <c r="J226" s="37">
        <v>56</v>
      </c>
      <c r="K226" s="37" t="s">
        <v>130</v>
      </c>
      <c r="L226" s="37"/>
      <c r="M226" s="38" t="s">
        <v>82</v>
      </c>
      <c r="N226" s="38"/>
      <c r="O226" s="37">
        <v>40</v>
      </c>
      <c r="P226" s="89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83"/>
      <c r="R226" s="783"/>
      <c r="S226" s="783"/>
      <c r="T226" s="78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6"/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394</v>
      </c>
      <c r="AG226" s="78"/>
      <c r="AJ226" s="84"/>
      <c r="AK226" s="84"/>
      <c r="BB226" s="307" t="s">
        <v>66</v>
      </c>
      <c r="BM226" s="78">
        <f t="shared" si="37"/>
        <v>0</v>
      </c>
      <c r="BN226" s="78">
        <f t="shared" si="38"/>
        <v>0</v>
      </c>
      <c r="BO226" s="78">
        <f t="shared" si="39"/>
        <v>0</v>
      </c>
      <c r="BP226" s="78">
        <f t="shared" si="40"/>
        <v>0</v>
      </c>
    </row>
    <row r="227" spans="1:68" ht="27" customHeight="1" x14ac:dyDescent="0.25">
      <c r="A227" s="63" t="s">
        <v>395</v>
      </c>
      <c r="B227" s="63" t="s">
        <v>396</v>
      </c>
      <c r="C227" s="36">
        <v>4301051411</v>
      </c>
      <c r="D227" s="781">
        <v>4680115881617</v>
      </c>
      <c r="E227" s="781"/>
      <c r="F227" s="62">
        <v>1.35</v>
      </c>
      <c r="G227" s="37">
        <v>6</v>
      </c>
      <c r="H227" s="62">
        <v>8.1</v>
      </c>
      <c r="I227" s="62">
        <v>8.6460000000000008</v>
      </c>
      <c r="J227" s="37">
        <v>56</v>
      </c>
      <c r="K227" s="37" t="s">
        <v>130</v>
      </c>
      <c r="L227" s="37"/>
      <c r="M227" s="38" t="s">
        <v>133</v>
      </c>
      <c r="N227" s="38"/>
      <c r="O227" s="37">
        <v>40</v>
      </c>
      <c r="P227" s="9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83"/>
      <c r="R227" s="783"/>
      <c r="S227" s="783"/>
      <c r="T227" s="78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397</v>
      </c>
      <c r="AG227" s="78"/>
      <c r="AJ227" s="84"/>
      <c r="AK227" s="84"/>
      <c r="BB227" s="309" t="s">
        <v>66</v>
      </c>
      <c r="BM227" s="78">
        <f t="shared" si="37"/>
        <v>0</v>
      </c>
      <c r="BN227" s="78">
        <f t="shared" si="38"/>
        <v>0</v>
      </c>
      <c r="BO227" s="78">
        <f t="shared" si="39"/>
        <v>0</v>
      </c>
      <c r="BP227" s="78">
        <f t="shared" si="40"/>
        <v>0</v>
      </c>
    </row>
    <row r="228" spans="1:68" ht="27" customHeight="1" x14ac:dyDescent="0.25">
      <c r="A228" s="63" t="s">
        <v>398</v>
      </c>
      <c r="B228" s="63" t="s">
        <v>399</v>
      </c>
      <c r="C228" s="36">
        <v>4301051632</v>
      </c>
      <c r="D228" s="781">
        <v>4680115880573</v>
      </c>
      <c r="E228" s="781"/>
      <c r="F228" s="62">
        <v>1.45</v>
      </c>
      <c r="G228" s="37">
        <v>6</v>
      </c>
      <c r="H228" s="62">
        <v>8.6999999999999993</v>
      </c>
      <c r="I228" s="62">
        <v>9.2639999999999993</v>
      </c>
      <c r="J228" s="37">
        <v>56</v>
      </c>
      <c r="K228" s="37" t="s">
        <v>130</v>
      </c>
      <c r="L228" s="37"/>
      <c r="M228" s="38" t="s">
        <v>82</v>
      </c>
      <c r="N228" s="38"/>
      <c r="O228" s="37">
        <v>45</v>
      </c>
      <c r="P228" s="9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83"/>
      <c r="R228" s="783"/>
      <c r="S228" s="783"/>
      <c r="T228" s="78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400</v>
      </c>
      <c r="AG228" s="78"/>
      <c r="AJ228" s="84"/>
      <c r="AK228" s="84"/>
      <c r="BB228" s="311" t="s">
        <v>66</v>
      </c>
      <c r="BM228" s="78">
        <f t="shared" si="37"/>
        <v>0</v>
      </c>
      <c r="BN228" s="78">
        <f t="shared" si="38"/>
        <v>0</v>
      </c>
      <c r="BO228" s="78">
        <f t="shared" si="39"/>
        <v>0</v>
      </c>
      <c r="BP228" s="78">
        <f t="shared" si="40"/>
        <v>0</v>
      </c>
    </row>
    <row r="229" spans="1:68" ht="27" customHeight="1" x14ac:dyDescent="0.25">
      <c r="A229" s="63" t="s">
        <v>401</v>
      </c>
      <c r="B229" s="63" t="s">
        <v>402</v>
      </c>
      <c r="C229" s="36">
        <v>4301051407</v>
      </c>
      <c r="D229" s="781">
        <v>4680115882195</v>
      </c>
      <c r="E229" s="781"/>
      <c r="F229" s="62">
        <v>0.4</v>
      </c>
      <c r="G229" s="37">
        <v>6</v>
      </c>
      <c r="H229" s="62">
        <v>2.4</v>
      </c>
      <c r="I229" s="62">
        <v>2.69</v>
      </c>
      <c r="J229" s="37">
        <v>156</v>
      </c>
      <c r="K229" s="37" t="s">
        <v>89</v>
      </c>
      <c r="L229" s="37"/>
      <c r="M229" s="38" t="s">
        <v>133</v>
      </c>
      <c r="N229" s="38"/>
      <c r="O229" s="37">
        <v>40</v>
      </c>
      <c r="P229" s="9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83"/>
      <c r="R229" s="783"/>
      <c r="S229" s="783"/>
      <c r="T229" s="78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6"/>
        <v>0</v>
      </c>
      <c r="Z229" s="41" t="str">
        <f t="shared" ref="Z229:Z235" si="41">IFERROR(IF(Y229=0,"",ROUNDUP(Y229/H229,0)*0.00753),"")</f>
        <v/>
      </c>
      <c r="AA229" s="68" t="s">
        <v>45</v>
      </c>
      <c r="AB229" s="69" t="s">
        <v>45</v>
      </c>
      <c r="AC229" s="312" t="s">
        <v>391</v>
      </c>
      <c r="AG229" s="78"/>
      <c r="AJ229" s="84"/>
      <c r="AK229" s="84"/>
      <c r="BB229" s="313" t="s">
        <v>66</v>
      </c>
      <c r="BM229" s="78">
        <f t="shared" si="37"/>
        <v>0</v>
      </c>
      <c r="BN229" s="78">
        <f t="shared" si="38"/>
        <v>0</v>
      </c>
      <c r="BO229" s="78">
        <f t="shared" si="39"/>
        <v>0</v>
      </c>
      <c r="BP229" s="78">
        <f t="shared" si="40"/>
        <v>0</v>
      </c>
    </row>
    <row r="230" spans="1:68" ht="37.5" customHeight="1" x14ac:dyDescent="0.25">
      <c r="A230" s="63" t="s">
        <v>403</v>
      </c>
      <c r="B230" s="63" t="s">
        <v>404</v>
      </c>
      <c r="C230" s="36">
        <v>4301051752</v>
      </c>
      <c r="D230" s="781">
        <v>4680115882607</v>
      </c>
      <c r="E230" s="781"/>
      <c r="F230" s="62">
        <v>0.3</v>
      </c>
      <c r="G230" s="37">
        <v>6</v>
      </c>
      <c r="H230" s="62">
        <v>1.8</v>
      </c>
      <c r="I230" s="62">
        <v>2.0720000000000001</v>
      </c>
      <c r="J230" s="37">
        <v>156</v>
      </c>
      <c r="K230" s="37" t="s">
        <v>89</v>
      </c>
      <c r="L230" s="37"/>
      <c r="M230" s="38" t="s">
        <v>167</v>
      </c>
      <c r="N230" s="38"/>
      <c r="O230" s="37">
        <v>45</v>
      </c>
      <c r="P230" s="9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83"/>
      <c r="R230" s="783"/>
      <c r="S230" s="783"/>
      <c r="T230" s="78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6"/>
        <v>0</v>
      </c>
      <c r="Z230" s="41" t="str">
        <f t="shared" si="41"/>
        <v/>
      </c>
      <c r="AA230" s="68" t="s">
        <v>45</v>
      </c>
      <c r="AB230" s="69" t="s">
        <v>45</v>
      </c>
      <c r="AC230" s="314" t="s">
        <v>405</v>
      </c>
      <c r="AG230" s="78"/>
      <c r="AJ230" s="84"/>
      <c r="AK230" s="84"/>
      <c r="BB230" s="315" t="s">
        <v>66</v>
      </c>
      <c r="BM230" s="78">
        <f t="shared" si="37"/>
        <v>0</v>
      </c>
      <c r="BN230" s="78">
        <f t="shared" si="38"/>
        <v>0</v>
      </c>
      <c r="BO230" s="78">
        <f t="shared" si="39"/>
        <v>0</v>
      </c>
      <c r="BP230" s="78">
        <f t="shared" si="40"/>
        <v>0</v>
      </c>
    </row>
    <row r="231" spans="1:68" ht="27" customHeight="1" x14ac:dyDescent="0.25">
      <c r="A231" s="63" t="s">
        <v>406</v>
      </c>
      <c r="B231" s="63" t="s">
        <v>407</v>
      </c>
      <c r="C231" s="36">
        <v>4301051630</v>
      </c>
      <c r="D231" s="781">
        <v>4680115880092</v>
      </c>
      <c r="E231" s="781"/>
      <c r="F231" s="62">
        <v>0.4</v>
      </c>
      <c r="G231" s="37">
        <v>6</v>
      </c>
      <c r="H231" s="62">
        <v>2.4</v>
      </c>
      <c r="I231" s="62">
        <v>2.6720000000000002</v>
      </c>
      <c r="J231" s="37">
        <v>156</v>
      </c>
      <c r="K231" s="37" t="s">
        <v>89</v>
      </c>
      <c r="L231" s="37"/>
      <c r="M231" s="38" t="s">
        <v>82</v>
      </c>
      <c r="N231" s="38"/>
      <c r="O231" s="37">
        <v>45</v>
      </c>
      <c r="P231" s="9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83"/>
      <c r="R231" s="783"/>
      <c r="S231" s="783"/>
      <c r="T231" s="78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6"/>
        <v>0</v>
      </c>
      <c r="Z231" s="41" t="str">
        <f t="shared" si="41"/>
        <v/>
      </c>
      <c r="AA231" s="68" t="s">
        <v>45</v>
      </c>
      <c r="AB231" s="69" t="s">
        <v>45</v>
      </c>
      <c r="AC231" s="316" t="s">
        <v>408</v>
      </c>
      <c r="AG231" s="78"/>
      <c r="AJ231" s="84"/>
      <c r="AK231" s="84"/>
      <c r="BB231" s="317" t="s">
        <v>66</v>
      </c>
      <c r="BM231" s="78">
        <f t="shared" si="37"/>
        <v>0</v>
      </c>
      <c r="BN231" s="78">
        <f t="shared" si="38"/>
        <v>0</v>
      </c>
      <c r="BO231" s="78">
        <f t="shared" si="39"/>
        <v>0</v>
      </c>
      <c r="BP231" s="78">
        <f t="shared" si="40"/>
        <v>0</v>
      </c>
    </row>
    <row r="232" spans="1:68" ht="27" customHeight="1" x14ac:dyDescent="0.25">
      <c r="A232" s="63" t="s">
        <v>409</v>
      </c>
      <c r="B232" s="63" t="s">
        <v>410</v>
      </c>
      <c r="C232" s="36">
        <v>4301051631</v>
      </c>
      <c r="D232" s="781">
        <v>4680115880221</v>
      </c>
      <c r="E232" s="781"/>
      <c r="F232" s="62">
        <v>0.4</v>
      </c>
      <c r="G232" s="37">
        <v>6</v>
      </c>
      <c r="H232" s="62">
        <v>2.4</v>
      </c>
      <c r="I232" s="62">
        <v>2.6720000000000002</v>
      </c>
      <c r="J232" s="37">
        <v>156</v>
      </c>
      <c r="K232" s="37" t="s">
        <v>89</v>
      </c>
      <c r="L232" s="37"/>
      <c r="M232" s="38" t="s">
        <v>82</v>
      </c>
      <c r="N232" s="38"/>
      <c r="O232" s="37">
        <v>45</v>
      </c>
      <c r="P232" s="9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83"/>
      <c r="R232" s="783"/>
      <c r="S232" s="783"/>
      <c r="T232" s="78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6"/>
        <v>0</v>
      </c>
      <c r="Z232" s="41" t="str">
        <f t="shared" si="41"/>
        <v/>
      </c>
      <c r="AA232" s="68" t="s">
        <v>45</v>
      </c>
      <c r="AB232" s="69" t="s">
        <v>45</v>
      </c>
      <c r="AC232" s="318" t="s">
        <v>400</v>
      </c>
      <c r="AG232" s="78"/>
      <c r="AJ232" s="84"/>
      <c r="AK232" s="84"/>
      <c r="BB232" s="319" t="s">
        <v>66</v>
      </c>
      <c r="BM232" s="78">
        <f t="shared" si="37"/>
        <v>0</v>
      </c>
      <c r="BN232" s="78">
        <f t="shared" si="38"/>
        <v>0</v>
      </c>
      <c r="BO232" s="78">
        <f t="shared" si="39"/>
        <v>0</v>
      </c>
      <c r="BP232" s="78">
        <f t="shared" si="40"/>
        <v>0</v>
      </c>
    </row>
    <row r="233" spans="1:68" ht="27" customHeight="1" x14ac:dyDescent="0.25">
      <c r="A233" s="63" t="s">
        <v>411</v>
      </c>
      <c r="B233" s="63" t="s">
        <v>412</v>
      </c>
      <c r="C233" s="36">
        <v>4301051749</v>
      </c>
      <c r="D233" s="781">
        <v>4680115882942</v>
      </c>
      <c r="E233" s="781"/>
      <c r="F233" s="62">
        <v>0.3</v>
      </c>
      <c r="G233" s="37">
        <v>6</v>
      </c>
      <c r="H233" s="62">
        <v>1.8</v>
      </c>
      <c r="I233" s="62">
        <v>2.0720000000000001</v>
      </c>
      <c r="J233" s="37">
        <v>156</v>
      </c>
      <c r="K233" s="37" t="s">
        <v>89</v>
      </c>
      <c r="L233" s="37"/>
      <c r="M233" s="38" t="s">
        <v>82</v>
      </c>
      <c r="N233" s="38"/>
      <c r="O233" s="37">
        <v>40</v>
      </c>
      <c r="P233" s="90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83"/>
      <c r="R233" s="783"/>
      <c r="S233" s="783"/>
      <c r="T233" s="78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6"/>
        <v>0</v>
      </c>
      <c r="Z233" s="41" t="str">
        <f t="shared" si="41"/>
        <v/>
      </c>
      <c r="AA233" s="68" t="s">
        <v>45</v>
      </c>
      <c r="AB233" s="69" t="s">
        <v>45</v>
      </c>
      <c r="AC233" s="320" t="s">
        <v>394</v>
      </c>
      <c r="AG233" s="78"/>
      <c r="AJ233" s="84"/>
      <c r="AK233" s="84"/>
      <c r="BB233" s="321" t="s">
        <v>66</v>
      </c>
      <c r="BM233" s="78">
        <f t="shared" si="37"/>
        <v>0</v>
      </c>
      <c r="BN233" s="78">
        <f t="shared" si="38"/>
        <v>0</v>
      </c>
      <c r="BO233" s="78">
        <f t="shared" si="39"/>
        <v>0</v>
      </c>
      <c r="BP233" s="78">
        <f t="shared" si="40"/>
        <v>0</v>
      </c>
    </row>
    <row r="234" spans="1:68" ht="27" customHeight="1" x14ac:dyDescent="0.25">
      <c r="A234" s="63" t="s">
        <v>413</v>
      </c>
      <c r="B234" s="63" t="s">
        <v>414</v>
      </c>
      <c r="C234" s="36">
        <v>4301051753</v>
      </c>
      <c r="D234" s="781">
        <v>4680115880504</v>
      </c>
      <c r="E234" s="781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89</v>
      </c>
      <c r="L234" s="37"/>
      <c r="M234" s="38" t="s">
        <v>82</v>
      </c>
      <c r="N234" s="38"/>
      <c r="O234" s="37">
        <v>40</v>
      </c>
      <c r="P234" s="90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83"/>
      <c r="R234" s="783"/>
      <c r="S234" s="783"/>
      <c r="T234" s="78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36"/>
        <v>0</v>
      </c>
      <c r="Z234" s="41" t="str">
        <f t="shared" si="41"/>
        <v/>
      </c>
      <c r="AA234" s="68" t="s">
        <v>45</v>
      </c>
      <c r="AB234" s="69" t="s">
        <v>45</v>
      </c>
      <c r="AC234" s="322" t="s">
        <v>394</v>
      </c>
      <c r="AG234" s="78"/>
      <c r="AJ234" s="84"/>
      <c r="AK234" s="84"/>
      <c r="BB234" s="323" t="s">
        <v>66</v>
      </c>
      <c r="BM234" s="78">
        <f t="shared" si="37"/>
        <v>0</v>
      </c>
      <c r="BN234" s="78">
        <f t="shared" si="38"/>
        <v>0</v>
      </c>
      <c r="BO234" s="78">
        <f t="shared" si="39"/>
        <v>0</v>
      </c>
      <c r="BP234" s="78">
        <f t="shared" si="40"/>
        <v>0</v>
      </c>
    </row>
    <row r="235" spans="1:68" ht="27" customHeight="1" x14ac:dyDescent="0.25">
      <c r="A235" s="63" t="s">
        <v>415</v>
      </c>
      <c r="B235" s="63" t="s">
        <v>416</v>
      </c>
      <c r="C235" s="36">
        <v>4301051410</v>
      </c>
      <c r="D235" s="781">
        <v>4680115882164</v>
      </c>
      <c r="E235" s="781"/>
      <c r="F235" s="62">
        <v>0.4</v>
      </c>
      <c r="G235" s="37">
        <v>6</v>
      </c>
      <c r="H235" s="62">
        <v>2.4</v>
      </c>
      <c r="I235" s="62">
        <v>2.6779999999999999</v>
      </c>
      <c r="J235" s="37">
        <v>156</v>
      </c>
      <c r="K235" s="37" t="s">
        <v>89</v>
      </c>
      <c r="L235" s="37"/>
      <c r="M235" s="38" t="s">
        <v>133</v>
      </c>
      <c r="N235" s="38"/>
      <c r="O235" s="37">
        <v>40</v>
      </c>
      <c r="P235" s="9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83"/>
      <c r="R235" s="783"/>
      <c r="S235" s="783"/>
      <c r="T235" s="78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36"/>
        <v>0</v>
      </c>
      <c r="Z235" s="41" t="str">
        <f t="shared" si="41"/>
        <v/>
      </c>
      <c r="AA235" s="68" t="s">
        <v>45</v>
      </c>
      <c r="AB235" s="69" t="s">
        <v>45</v>
      </c>
      <c r="AC235" s="324" t="s">
        <v>397</v>
      </c>
      <c r="AG235" s="78"/>
      <c r="AJ235" s="84"/>
      <c r="AK235" s="84"/>
      <c r="BB235" s="325" t="s">
        <v>66</v>
      </c>
      <c r="BM235" s="78">
        <f t="shared" si="37"/>
        <v>0</v>
      </c>
      <c r="BN235" s="78">
        <f t="shared" si="38"/>
        <v>0</v>
      </c>
      <c r="BO235" s="78">
        <f t="shared" si="39"/>
        <v>0</v>
      </c>
      <c r="BP235" s="78">
        <f t="shared" si="40"/>
        <v>0</v>
      </c>
    </row>
    <row r="236" spans="1:68" x14ac:dyDescent="0.2">
      <c r="A236" s="788"/>
      <c r="B236" s="788"/>
      <c r="C236" s="788"/>
      <c r="D236" s="788"/>
      <c r="E236" s="788"/>
      <c r="F236" s="788"/>
      <c r="G236" s="788"/>
      <c r="H236" s="788"/>
      <c r="I236" s="788"/>
      <c r="J236" s="788"/>
      <c r="K236" s="788"/>
      <c r="L236" s="788"/>
      <c r="M236" s="788"/>
      <c r="N236" s="788"/>
      <c r="O236" s="789"/>
      <c r="P236" s="785" t="s">
        <v>40</v>
      </c>
      <c r="Q236" s="786"/>
      <c r="R236" s="786"/>
      <c r="S236" s="786"/>
      <c r="T236" s="786"/>
      <c r="U236" s="786"/>
      <c r="V236" s="787"/>
      <c r="W236" s="42" t="s">
        <v>39</v>
      </c>
      <c r="X236" s="4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7"/>
      <c r="AB236" s="67"/>
      <c r="AC236" s="67"/>
    </row>
    <row r="237" spans="1:68" x14ac:dyDescent="0.2">
      <c r="A237" s="788"/>
      <c r="B237" s="788"/>
      <c r="C237" s="788"/>
      <c r="D237" s="788"/>
      <c r="E237" s="788"/>
      <c r="F237" s="788"/>
      <c r="G237" s="788"/>
      <c r="H237" s="788"/>
      <c r="I237" s="788"/>
      <c r="J237" s="788"/>
      <c r="K237" s="788"/>
      <c r="L237" s="788"/>
      <c r="M237" s="788"/>
      <c r="N237" s="788"/>
      <c r="O237" s="789"/>
      <c r="P237" s="785" t="s">
        <v>40</v>
      </c>
      <c r="Q237" s="786"/>
      <c r="R237" s="786"/>
      <c r="S237" s="786"/>
      <c r="T237" s="786"/>
      <c r="U237" s="786"/>
      <c r="V237" s="787"/>
      <c r="W237" s="42" t="s">
        <v>0</v>
      </c>
      <c r="X237" s="43">
        <f>IFERROR(SUM(X225:X235),"0")</f>
        <v>0</v>
      </c>
      <c r="Y237" s="43">
        <f>IFERROR(SUM(Y225:Y235),"0")</f>
        <v>0</v>
      </c>
      <c r="Z237" s="42"/>
      <c r="AA237" s="67"/>
      <c r="AB237" s="67"/>
      <c r="AC237" s="67"/>
    </row>
    <row r="238" spans="1:68" ht="14.25" customHeight="1" x14ac:dyDescent="0.25">
      <c r="A238" s="780" t="s">
        <v>216</v>
      </c>
      <c r="B238" s="780"/>
      <c r="C238" s="780"/>
      <c r="D238" s="780"/>
      <c r="E238" s="780"/>
      <c r="F238" s="780"/>
      <c r="G238" s="780"/>
      <c r="H238" s="780"/>
      <c r="I238" s="780"/>
      <c r="J238" s="780"/>
      <c r="K238" s="780"/>
      <c r="L238" s="780"/>
      <c r="M238" s="780"/>
      <c r="N238" s="780"/>
      <c r="O238" s="780"/>
      <c r="P238" s="780"/>
      <c r="Q238" s="780"/>
      <c r="R238" s="780"/>
      <c r="S238" s="780"/>
      <c r="T238" s="780"/>
      <c r="U238" s="780"/>
      <c r="V238" s="780"/>
      <c r="W238" s="780"/>
      <c r="X238" s="780"/>
      <c r="Y238" s="780"/>
      <c r="Z238" s="780"/>
      <c r="AA238" s="66"/>
      <c r="AB238" s="66"/>
      <c r="AC238" s="80"/>
    </row>
    <row r="239" spans="1:68" ht="16.5" customHeight="1" x14ac:dyDescent="0.25">
      <c r="A239" s="63" t="s">
        <v>417</v>
      </c>
      <c r="B239" s="63" t="s">
        <v>418</v>
      </c>
      <c r="C239" s="36">
        <v>4301060404</v>
      </c>
      <c r="D239" s="781">
        <v>4680115882874</v>
      </c>
      <c r="E239" s="781"/>
      <c r="F239" s="62">
        <v>0.8</v>
      </c>
      <c r="G239" s="37">
        <v>4</v>
      </c>
      <c r="H239" s="62">
        <v>3.2</v>
      </c>
      <c r="I239" s="62">
        <v>3.4660000000000002</v>
      </c>
      <c r="J239" s="37">
        <v>132</v>
      </c>
      <c r="K239" s="37" t="s">
        <v>89</v>
      </c>
      <c r="L239" s="37"/>
      <c r="M239" s="38" t="s">
        <v>82</v>
      </c>
      <c r="N239" s="38"/>
      <c r="O239" s="37">
        <v>40</v>
      </c>
      <c r="P239" s="90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83"/>
      <c r="R239" s="783"/>
      <c r="S239" s="783"/>
      <c r="T239" s="784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26" t="s">
        <v>419</v>
      </c>
      <c r="AG239" s="78"/>
      <c r="AJ239" s="84"/>
      <c r="AK239" s="84"/>
      <c r="BB239" s="32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420</v>
      </c>
      <c r="B240" s="63" t="s">
        <v>421</v>
      </c>
      <c r="C240" s="36">
        <v>4301060359</v>
      </c>
      <c r="D240" s="781">
        <v>4680115884434</v>
      </c>
      <c r="E240" s="781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89</v>
      </c>
      <c r="L240" s="37"/>
      <c r="M240" s="38" t="s">
        <v>82</v>
      </c>
      <c r="N240" s="38"/>
      <c r="O240" s="37">
        <v>30</v>
      </c>
      <c r="P240" s="9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3"/>
      <c r="R240" s="783"/>
      <c r="S240" s="783"/>
      <c r="T240" s="784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422</v>
      </c>
      <c r="AG240" s="78"/>
      <c r="AJ240" s="84"/>
      <c r="AK240" s="84"/>
      <c r="BB240" s="32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423</v>
      </c>
      <c r="B241" s="63" t="s">
        <v>424</v>
      </c>
      <c r="C241" s="36">
        <v>4301060375</v>
      </c>
      <c r="D241" s="781">
        <v>4680115880818</v>
      </c>
      <c r="E241" s="781"/>
      <c r="F241" s="62">
        <v>0.4</v>
      </c>
      <c r="G241" s="37">
        <v>6</v>
      </c>
      <c r="H241" s="62">
        <v>2.4</v>
      </c>
      <c r="I241" s="62">
        <v>2.6720000000000002</v>
      </c>
      <c r="J241" s="37">
        <v>156</v>
      </c>
      <c r="K241" s="37" t="s">
        <v>89</v>
      </c>
      <c r="L241" s="37"/>
      <c r="M241" s="38" t="s">
        <v>82</v>
      </c>
      <c r="N241" s="38"/>
      <c r="O241" s="37">
        <v>40</v>
      </c>
      <c r="P241" s="9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3"/>
      <c r="R241" s="783"/>
      <c r="S241" s="783"/>
      <c r="T241" s="784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IFERROR(IF(Y241=0,"",ROUNDUP(Y241/H241,0)*0.00753),"")</f>
        <v/>
      </c>
      <c r="AA241" s="68" t="s">
        <v>45</v>
      </c>
      <c r="AB241" s="69" t="s">
        <v>45</v>
      </c>
      <c r="AC241" s="330" t="s">
        <v>425</v>
      </c>
      <c r="AG241" s="78"/>
      <c r="AJ241" s="84"/>
      <c r="AK241" s="84"/>
      <c r="BB241" s="33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426</v>
      </c>
      <c r="B242" s="63" t="s">
        <v>427</v>
      </c>
      <c r="C242" s="36">
        <v>4301060389</v>
      </c>
      <c r="D242" s="781">
        <v>4680115880801</v>
      </c>
      <c r="E242" s="781"/>
      <c r="F242" s="62">
        <v>0.4</v>
      </c>
      <c r="G242" s="37">
        <v>6</v>
      </c>
      <c r="H242" s="62">
        <v>2.4</v>
      </c>
      <c r="I242" s="62">
        <v>2.6720000000000002</v>
      </c>
      <c r="J242" s="37">
        <v>156</v>
      </c>
      <c r="K242" s="37" t="s">
        <v>89</v>
      </c>
      <c r="L242" s="37"/>
      <c r="M242" s="38" t="s">
        <v>133</v>
      </c>
      <c r="N242" s="38"/>
      <c r="O242" s="37">
        <v>40</v>
      </c>
      <c r="P242" s="91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83"/>
      <c r="R242" s="783"/>
      <c r="S242" s="783"/>
      <c r="T242" s="78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IFERROR(IF(Y242=0,"",ROUNDUP(Y242/H242,0)*0.00753),"")</f>
        <v/>
      </c>
      <c r="AA242" s="68" t="s">
        <v>45</v>
      </c>
      <c r="AB242" s="69" t="s">
        <v>45</v>
      </c>
      <c r="AC242" s="332" t="s">
        <v>428</v>
      </c>
      <c r="AG242" s="78"/>
      <c r="AJ242" s="84"/>
      <c r="AK242" s="84"/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788"/>
      <c r="B243" s="788"/>
      <c r="C243" s="788"/>
      <c r="D243" s="788"/>
      <c r="E243" s="788"/>
      <c r="F243" s="788"/>
      <c r="G243" s="788"/>
      <c r="H243" s="788"/>
      <c r="I243" s="788"/>
      <c r="J243" s="788"/>
      <c r="K243" s="788"/>
      <c r="L243" s="788"/>
      <c r="M243" s="788"/>
      <c r="N243" s="788"/>
      <c r="O243" s="789"/>
      <c r="P243" s="785" t="s">
        <v>40</v>
      </c>
      <c r="Q243" s="786"/>
      <c r="R243" s="786"/>
      <c r="S243" s="786"/>
      <c r="T243" s="786"/>
      <c r="U243" s="786"/>
      <c r="V243" s="787"/>
      <c r="W243" s="42" t="s">
        <v>39</v>
      </c>
      <c r="X243" s="43">
        <f>IFERROR(X239/H239,"0")+IFERROR(X240/H240,"0")+IFERROR(X241/H241,"0")+IFERROR(X242/H242,"0")</f>
        <v>0</v>
      </c>
      <c r="Y243" s="43">
        <f>IFERROR(Y239/H239,"0")+IFERROR(Y240/H240,"0")+IFERROR(Y241/H241,"0")+IFERROR(Y242/H242,"0")</f>
        <v>0</v>
      </c>
      <c r="Z243" s="43">
        <f>IFERROR(IF(Z239="",0,Z239),"0")+IFERROR(IF(Z240="",0,Z240),"0")+IFERROR(IF(Z241="",0,Z241),"0")+IFERROR(IF(Z242="",0,Z242),"0")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788"/>
      <c r="B244" s="788"/>
      <c r="C244" s="788"/>
      <c r="D244" s="788"/>
      <c r="E244" s="788"/>
      <c r="F244" s="788"/>
      <c r="G244" s="788"/>
      <c r="H244" s="788"/>
      <c r="I244" s="788"/>
      <c r="J244" s="788"/>
      <c r="K244" s="788"/>
      <c r="L244" s="788"/>
      <c r="M244" s="788"/>
      <c r="N244" s="788"/>
      <c r="O244" s="789"/>
      <c r="P244" s="785" t="s">
        <v>40</v>
      </c>
      <c r="Q244" s="786"/>
      <c r="R244" s="786"/>
      <c r="S244" s="786"/>
      <c r="T244" s="786"/>
      <c r="U244" s="786"/>
      <c r="V244" s="787"/>
      <c r="W244" s="42" t="s">
        <v>0</v>
      </c>
      <c r="X244" s="43">
        <f>IFERROR(SUM(X239:X242),"0")</f>
        <v>0</v>
      </c>
      <c r="Y244" s="43">
        <f>IFERROR(SUM(Y239:Y242),"0")</f>
        <v>0</v>
      </c>
      <c r="Z244" s="42"/>
      <c r="AA244" s="67"/>
      <c r="AB244" s="67"/>
      <c r="AC244" s="67"/>
    </row>
    <row r="245" spans="1:68" ht="16.5" customHeight="1" x14ac:dyDescent="0.25">
      <c r="A245" s="779" t="s">
        <v>429</v>
      </c>
      <c r="B245" s="779"/>
      <c r="C245" s="779"/>
      <c r="D245" s="779"/>
      <c r="E245" s="779"/>
      <c r="F245" s="779"/>
      <c r="G245" s="779"/>
      <c r="H245" s="779"/>
      <c r="I245" s="779"/>
      <c r="J245" s="779"/>
      <c r="K245" s="779"/>
      <c r="L245" s="779"/>
      <c r="M245" s="779"/>
      <c r="N245" s="779"/>
      <c r="O245" s="779"/>
      <c r="P245" s="779"/>
      <c r="Q245" s="779"/>
      <c r="R245" s="779"/>
      <c r="S245" s="779"/>
      <c r="T245" s="779"/>
      <c r="U245" s="779"/>
      <c r="V245" s="779"/>
      <c r="W245" s="779"/>
      <c r="X245" s="779"/>
      <c r="Y245" s="779"/>
      <c r="Z245" s="779"/>
      <c r="AA245" s="65"/>
      <c r="AB245" s="65"/>
      <c r="AC245" s="79"/>
    </row>
    <row r="246" spans="1:68" ht="14.25" customHeight="1" x14ac:dyDescent="0.25">
      <c r="A246" s="780" t="s">
        <v>125</v>
      </c>
      <c r="B246" s="780"/>
      <c r="C246" s="780"/>
      <c r="D246" s="780"/>
      <c r="E246" s="780"/>
      <c r="F246" s="780"/>
      <c r="G246" s="780"/>
      <c r="H246" s="780"/>
      <c r="I246" s="780"/>
      <c r="J246" s="780"/>
      <c r="K246" s="780"/>
      <c r="L246" s="780"/>
      <c r="M246" s="780"/>
      <c r="N246" s="780"/>
      <c r="O246" s="780"/>
      <c r="P246" s="780"/>
      <c r="Q246" s="780"/>
      <c r="R246" s="780"/>
      <c r="S246" s="780"/>
      <c r="T246" s="780"/>
      <c r="U246" s="780"/>
      <c r="V246" s="780"/>
      <c r="W246" s="780"/>
      <c r="X246" s="780"/>
      <c r="Y246" s="780"/>
      <c r="Z246" s="780"/>
      <c r="AA246" s="66"/>
      <c r="AB246" s="66"/>
      <c r="AC246" s="80"/>
    </row>
    <row r="247" spans="1:68" ht="27" customHeight="1" x14ac:dyDescent="0.25">
      <c r="A247" s="63" t="s">
        <v>430</v>
      </c>
      <c r="B247" s="63" t="s">
        <v>431</v>
      </c>
      <c r="C247" s="36">
        <v>4301011717</v>
      </c>
      <c r="D247" s="781">
        <v>4680115884274</v>
      </c>
      <c r="E247" s="781"/>
      <c r="F247" s="62">
        <v>1.45</v>
      </c>
      <c r="G247" s="37">
        <v>8</v>
      </c>
      <c r="H247" s="62">
        <v>11.6</v>
      </c>
      <c r="I247" s="62">
        <v>12.08</v>
      </c>
      <c r="J247" s="37">
        <v>56</v>
      </c>
      <c r="K247" s="37" t="s">
        <v>130</v>
      </c>
      <c r="L247" s="37"/>
      <c r="M247" s="38" t="s">
        <v>129</v>
      </c>
      <c r="N247" s="38"/>
      <c r="O247" s="37">
        <v>55</v>
      </c>
      <c r="P247" s="91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3"/>
      <c r="R247" s="783"/>
      <c r="S247" s="783"/>
      <c r="T247" s="784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4" si="42">IFERROR(IF(X247="",0,CEILING((X247/$H247),1)*$H247),"")</f>
        <v>0</v>
      </c>
      <c r="Z247" s="41" t="str">
        <f>IFERROR(IF(Y247=0,"",ROUNDUP(Y247/H247,0)*0.02175),"")</f>
        <v/>
      </c>
      <c r="AA247" s="68" t="s">
        <v>45</v>
      </c>
      <c r="AB247" s="69" t="s">
        <v>45</v>
      </c>
      <c r="AC247" s="334" t="s">
        <v>432</v>
      </c>
      <c r="AG247" s="78"/>
      <c r="AJ247" s="84"/>
      <c r="AK247" s="84"/>
      <c r="BB247" s="335" t="s">
        <v>66</v>
      </c>
      <c r="BM247" s="78">
        <f t="shared" ref="BM247:BM254" si="43">IFERROR(X247*I247/H247,"0")</f>
        <v>0</v>
      </c>
      <c r="BN247" s="78">
        <f t="shared" ref="BN247:BN254" si="44">IFERROR(Y247*I247/H247,"0")</f>
        <v>0</v>
      </c>
      <c r="BO247" s="78">
        <f t="shared" ref="BO247:BO254" si="45">IFERROR(1/J247*(X247/H247),"0")</f>
        <v>0</v>
      </c>
      <c r="BP247" s="78">
        <f t="shared" ref="BP247:BP254" si="46">IFERROR(1/J247*(Y247/H247),"0")</f>
        <v>0</v>
      </c>
    </row>
    <row r="248" spans="1:68" ht="27" customHeight="1" x14ac:dyDescent="0.25">
      <c r="A248" s="63" t="s">
        <v>430</v>
      </c>
      <c r="B248" s="63" t="s">
        <v>433</v>
      </c>
      <c r="C248" s="36">
        <v>4301011945</v>
      </c>
      <c r="D248" s="781">
        <v>4680115884274</v>
      </c>
      <c r="E248" s="781"/>
      <c r="F248" s="62">
        <v>1.45</v>
      </c>
      <c r="G248" s="37">
        <v>8</v>
      </c>
      <c r="H248" s="62">
        <v>11.6</v>
      </c>
      <c r="I248" s="62">
        <v>12.08</v>
      </c>
      <c r="J248" s="37">
        <v>48</v>
      </c>
      <c r="K248" s="37" t="s">
        <v>130</v>
      </c>
      <c r="L248" s="37"/>
      <c r="M248" s="38" t="s">
        <v>156</v>
      </c>
      <c r="N248" s="38"/>
      <c r="O248" s="37">
        <v>55</v>
      </c>
      <c r="P248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3"/>
      <c r="R248" s="783"/>
      <c r="S248" s="783"/>
      <c r="T248" s="784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>IFERROR(IF(Y248=0,"",ROUNDUP(Y248/H248,0)*0.02039),"")</f>
        <v/>
      </c>
      <c r="AA248" s="68" t="s">
        <v>45</v>
      </c>
      <c r="AB248" s="69" t="s">
        <v>45</v>
      </c>
      <c r="AC248" s="336" t="s">
        <v>434</v>
      </c>
      <c r="AG248" s="78"/>
      <c r="AJ248" s="84"/>
      <c r="AK248" s="84"/>
      <c r="BB248" s="337" t="s">
        <v>66</v>
      </c>
      <c r="BM248" s="78">
        <f t="shared" si="43"/>
        <v>0</v>
      </c>
      <c r="BN248" s="78">
        <f t="shared" si="44"/>
        <v>0</v>
      </c>
      <c r="BO248" s="78">
        <f t="shared" si="45"/>
        <v>0</v>
      </c>
      <c r="BP248" s="78">
        <f t="shared" si="46"/>
        <v>0</v>
      </c>
    </row>
    <row r="249" spans="1:68" ht="27" customHeight="1" x14ac:dyDescent="0.25">
      <c r="A249" s="63" t="s">
        <v>435</v>
      </c>
      <c r="B249" s="63" t="s">
        <v>436</v>
      </c>
      <c r="C249" s="36">
        <v>4301011719</v>
      </c>
      <c r="D249" s="781">
        <v>4680115884298</v>
      </c>
      <c r="E249" s="781"/>
      <c r="F249" s="62">
        <v>1.45</v>
      </c>
      <c r="G249" s="37">
        <v>8</v>
      </c>
      <c r="H249" s="62">
        <v>11.6</v>
      </c>
      <c r="I249" s="62">
        <v>12.08</v>
      </c>
      <c r="J249" s="37">
        <v>56</v>
      </c>
      <c r="K249" s="37" t="s">
        <v>130</v>
      </c>
      <c r="L249" s="37"/>
      <c r="M249" s="38" t="s">
        <v>129</v>
      </c>
      <c r="N249" s="38"/>
      <c r="O249" s="37">
        <v>55</v>
      </c>
      <c r="P249" s="9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3"/>
      <c r="R249" s="783"/>
      <c r="S249" s="783"/>
      <c r="T249" s="784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>IFERROR(IF(Y249=0,"",ROUNDUP(Y249/H249,0)*0.02175),"")</f>
        <v/>
      </c>
      <c r="AA249" s="68" t="s">
        <v>45</v>
      </c>
      <c r="AB249" s="69" t="s">
        <v>45</v>
      </c>
      <c r="AC249" s="338" t="s">
        <v>437</v>
      </c>
      <c r="AG249" s="78"/>
      <c r="AJ249" s="84"/>
      <c r="AK249" s="84"/>
      <c r="BB249" s="339" t="s">
        <v>66</v>
      </c>
      <c r="BM249" s="78">
        <f t="shared" si="43"/>
        <v>0</v>
      </c>
      <c r="BN249" s="78">
        <f t="shared" si="44"/>
        <v>0</v>
      </c>
      <c r="BO249" s="78">
        <f t="shared" si="45"/>
        <v>0</v>
      </c>
      <c r="BP249" s="78">
        <f t="shared" si="46"/>
        <v>0</v>
      </c>
    </row>
    <row r="250" spans="1:68" ht="27" customHeight="1" x14ac:dyDescent="0.25">
      <c r="A250" s="63" t="s">
        <v>438</v>
      </c>
      <c r="B250" s="63" t="s">
        <v>439</v>
      </c>
      <c r="C250" s="36">
        <v>4301011733</v>
      </c>
      <c r="D250" s="781">
        <v>4680115884250</v>
      </c>
      <c r="E250" s="781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130</v>
      </c>
      <c r="L250" s="37"/>
      <c r="M250" s="38" t="s">
        <v>133</v>
      </c>
      <c r="N250" s="38"/>
      <c r="O250" s="37">
        <v>55</v>
      </c>
      <c r="P250" s="91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3"/>
      <c r="R250" s="783"/>
      <c r="S250" s="783"/>
      <c r="T250" s="784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40" t="s">
        <v>440</v>
      </c>
      <c r="AG250" s="78"/>
      <c r="AJ250" s="84"/>
      <c r="AK250" s="84"/>
      <c r="BB250" s="341" t="s">
        <v>66</v>
      </c>
      <c r="BM250" s="78">
        <f t="shared" si="43"/>
        <v>0</v>
      </c>
      <c r="BN250" s="78">
        <f t="shared" si="44"/>
        <v>0</v>
      </c>
      <c r="BO250" s="78">
        <f t="shared" si="45"/>
        <v>0</v>
      </c>
      <c r="BP250" s="78">
        <f t="shared" si="46"/>
        <v>0</v>
      </c>
    </row>
    <row r="251" spans="1:68" ht="27" customHeight="1" x14ac:dyDescent="0.25">
      <c r="A251" s="63" t="s">
        <v>438</v>
      </c>
      <c r="B251" s="63" t="s">
        <v>441</v>
      </c>
      <c r="C251" s="36">
        <v>4301011944</v>
      </c>
      <c r="D251" s="781">
        <v>4680115884250</v>
      </c>
      <c r="E251" s="781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130</v>
      </c>
      <c r="L251" s="37"/>
      <c r="M251" s="38" t="s">
        <v>156</v>
      </c>
      <c r="N251" s="38"/>
      <c r="O251" s="37">
        <v>55</v>
      </c>
      <c r="P251" s="91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3"/>
      <c r="R251" s="783"/>
      <c r="S251" s="783"/>
      <c r="T251" s="78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434</v>
      </c>
      <c r="AG251" s="78"/>
      <c r="AJ251" s="84"/>
      <c r="AK251" s="84"/>
      <c r="BB251" s="343" t="s">
        <v>66</v>
      </c>
      <c r="BM251" s="78">
        <f t="shared" si="43"/>
        <v>0</v>
      </c>
      <c r="BN251" s="78">
        <f t="shared" si="44"/>
        <v>0</v>
      </c>
      <c r="BO251" s="78">
        <f t="shared" si="45"/>
        <v>0</v>
      </c>
      <c r="BP251" s="78">
        <f t="shared" si="46"/>
        <v>0</v>
      </c>
    </row>
    <row r="252" spans="1:68" ht="27" customHeight="1" x14ac:dyDescent="0.25">
      <c r="A252" s="63" t="s">
        <v>442</v>
      </c>
      <c r="B252" s="63" t="s">
        <v>443</v>
      </c>
      <c r="C252" s="36">
        <v>4301011718</v>
      </c>
      <c r="D252" s="781">
        <v>4680115884281</v>
      </c>
      <c r="E252" s="781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89</v>
      </c>
      <c r="L252" s="37"/>
      <c r="M252" s="38" t="s">
        <v>129</v>
      </c>
      <c r="N252" s="38"/>
      <c r="O252" s="37">
        <v>55</v>
      </c>
      <c r="P252" s="91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3"/>
      <c r="R252" s="783"/>
      <c r="S252" s="783"/>
      <c r="T252" s="78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2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4" t="s">
        <v>432</v>
      </c>
      <c r="AG252" s="78"/>
      <c r="AJ252" s="84"/>
      <c r="AK252" s="84"/>
      <c r="BB252" s="345" t="s">
        <v>66</v>
      </c>
      <c r="BM252" s="78">
        <f t="shared" si="43"/>
        <v>0</v>
      </c>
      <c r="BN252" s="78">
        <f t="shared" si="44"/>
        <v>0</v>
      </c>
      <c r="BO252" s="78">
        <f t="shared" si="45"/>
        <v>0</v>
      </c>
      <c r="BP252" s="78">
        <f t="shared" si="46"/>
        <v>0</v>
      </c>
    </row>
    <row r="253" spans="1:68" ht="27" customHeight="1" x14ac:dyDescent="0.25">
      <c r="A253" s="63" t="s">
        <v>444</v>
      </c>
      <c r="B253" s="63" t="s">
        <v>445</v>
      </c>
      <c r="C253" s="36">
        <v>4301011720</v>
      </c>
      <c r="D253" s="781">
        <v>4680115884199</v>
      </c>
      <c r="E253" s="781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89</v>
      </c>
      <c r="L253" s="37"/>
      <c r="M253" s="38" t="s">
        <v>129</v>
      </c>
      <c r="N253" s="38"/>
      <c r="O253" s="37">
        <v>55</v>
      </c>
      <c r="P253" s="91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3"/>
      <c r="R253" s="783"/>
      <c r="S253" s="783"/>
      <c r="T253" s="78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2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46" t="s">
        <v>437</v>
      </c>
      <c r="AG253" s="78"/>
      <c r="AJ253" s="84"/>
      <c r="AK253" s="84"/>
      <c r="BB253" s="347" t="s">
        <v>66</v>
      </c>
      <c r="BM253" s="78">
        <f t="shared" si="43"/>
        <v>0</v>
      </c>
      <c r="BN253" s="78">
        <f t="shared" si="44"/>
        <v>0</v>
      </c>
      <c r="BO253" s="78">
        <f t="shared" si="45"/>
        <v>0</v>
      </c>
      <c r="BP253" s="78">
        <f t="shared" si="46"/>
        <v>0</v>
      </c>
    </row>
    <row r="254" spans="1:68" ht="27" customHeight="1" x14ac:dyDescent="0.25">
      <c r="A254" s="63" t="s">
        <v>446</v>
      </c>
      <c r="B254" s="63" t="s">
        <v>447</v>
      </c>
      <c r="C254" s="36">
        <v>4301011716</v>
      </c>
      <c r="D254" s="781">
        <v>4680115884267</v>
      </c>
      <c r="E254" s="78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89</v>
      </c>
      <c r="L254" s="37"/>
      <c r="M254" s="38" t="s">
        <v>129</v>
      </c>
      <c r="N254" s="38"/>
      <c r="O254" s="37">
        <v>55</v>
      </c>
      <c r="P254" s="9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3"/>
      <c r="R254" s="783"/>
      <c r="S254" s="783"/>
      <c r="T254" s="78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2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8" t="s">
        <v>448</v>
      </c>
      <c r="AG254" s="78"/>
      <c r="AJ254" s="84"/>
      <c r="AK254" s="84"/>
      <c r="BB254" s="349" t="s">
        <v>66</v>
      </c>
      <c r="BM254" s="78">
        <f t="shared" si="43"/>
        <v>0</v>
      </c>
      <c r="BN254" s="78">
        <f t="shared" si="44"/>
        <v>0</v>
      </c>
      <c r="BO254" s="78">
        <f t="shared" si="45"/>
        <v>0</v>
      </c>
      <c r="BP254" s="78">
        <f t="shared" si="46"/>
        <v>0</v>
      </c>
    </row>
    <row r="255" spans="1:68" x14ac:dyDescent="0.2">
      <c r="A255" s="788"/>
      <c r="B255" s="788"/>
      <c r="C255" s="788"/>
      <c r="D255" s="788"/>
      <c r="E255" s="788"/>
      <c r="F255" s="788"/>
      <c r="G255" s="788"/>
      <c r="H255" s="788"/>
      <c r="I255" s="788"/>
      <c r="J255" s="788"/>
      <c r="K255" s="788"/>
      <c r="L255" s="788"/>
      <c r="M255" s="788"/>
      <c r="N255" s="788"/>
      <c r="O255" s="789"/>
      <c r="P255" s="785" t="s">
        <v>40</v>
      </c>
      <c r="Q255" s="786"/>
      <c r="R255" s="786"/>
      <c r="S255" s="786"/>
      <c r="T255" s="786"/>
      <c r="U255" s="786"/>
      <c r="V255" s="787"/>
      <c r="W255" s="42" t="s">
        <v>39</v>
      </c>
      <c r="X255" s="43">
        <f>IFERROR(X247/H247,"0")+IFERROR(X248/H248,"0")+IFERROR(X249/H249,"0")+IFERROR(X250/H250,"0")+IFERROR(X251/H251,"0")+IFERROR(X252/H252,"0")+IFERROR(X253/H253,"0")+IFERROR(X254/H254,"0")</f>
        <v>0</v>
      </c>
      <c r="Y255" s="43">
        <f>IFERROR(Y247/H247,"0")+IFERROR(Y248/H248,"0")+IFERROR(Y249/H249,"0")+IFERROR(Y250/H250,"0")+IFERROR(Y251/H251,"0")+IFERROR(Y252/H252,"0")+IFERROR(Y253/H253,"0")+IFERROR(Y254/H254,"0")</f>
        <v>0</v>
      </c>
      <c r="Z255" s="4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788"/>
      <c r="B256" s="788"/>
      <c r="C256" s="788"/>
      <c r="D256" s="788"/>
      <c r="E256" s="788"/>
      <c r="F256" s="788"/>
      <c r="G256" s="788"/>
      <c r="H256" s="788"/>
      <c r="I256" s="788"/>
      <c r="J256" s="788"/>
      <c r="K256" s="788"/>
      <c r="L256" s="788"/>
      <c r="M256" s="788"/>
      <c r="N256" s="788"/>
      <c r="O256" s="789"/>
      <c r="P256" s="785" t="s">
        <v>40</v>
      </c>
      <c r="Q256" s="786"/>
      <c r="R256" s="786"/>
      <c r="S256" s="786"/>
      <c r="T256" s="786"/>
      <c r="U256" s="786"/>
      <c r="V256" s="787"/>
      <c r="W256" s="42" t="s">
        <v>0</v>
      </c>
      <c r="X256" s="43">
        <f>IFERROR(SUM(X247:X254),"0")</f>
        <v>0</v>
      </c>
      <c r="Y256" s="43">
        <f>IFERROR(SUM(Y247:Y254),"0")</f>
        <v>0</v>
      </c>
      <c r="Z256" s="42"/>
      <c r="AA256" s="67"/>
      <c r="AB256" s="67"/>
      <c r="AC256" s="67"/>
    </row>
    <row r="257" spans="1:68" ht="16.5" customHeight="1" x14ac:dyDescent="0.25">
      <c r="A257" s="779" t="s">
        <v>449</v>
      </c>
      <c r="B257" s="779"/>
      <c r="C257" s="779"/>
      <c r="D257" s="779"/>
      <c r="E257" s="779"/>
      <c r="F257" s="779"/>
      <c r="G257" s="779"/>
      <c r="H257" s="779"/>
      <c r="I257" s="779"/>
      <c r="J257" s="779"/>
      <c r="K257" s="779"/>
      <c r="L257" s="779"/>
      <c r="M257" s="779"/>
      <c r="N257" s="779"/>
      <c r="O257" s="779"/>
      <c r="P257" s="779"/>
      <c r="Q257" s="779"/>
      <c r="R257" s="779"/>
      <c r="S257" s="779"/>
      <c r="T257" s="779"/>
      <c r="U257" s="779"/>
      <c r="V257" s="779"/>
      <c r="W257" s="779"/>
      <c r="X257" s="779"/>
      <c r="Y257" s="779"/>
      <c r="Z257" s="779"/>
      <c r="AA257" s="65"/>
      <c r="AB257" s="65"/>
      <c r="AC257" s="79"/>
    </row>
    <row r="258" spans="1:68" ht="14.25" customHeight="1" x14ac:dyDescent="0.25">
      <c r="A258" s="780" t="s">
        <v>125</v>
      </c>
      <c r="B258" s="780"/>
      <c r="C258" s="780"/>
      <c r="D258" s="780"/>
      <c r="E258" s="780"/>
      <c r="F258" s="780"/>
      <c r="G258" s="780"/>
      <c r="H258" s="780"/>
      <c r="I258" s="780"/>
      <c r="J258" s="780"/>
      <c r="K258" s="780"/>
      <c r="L258" s="780"/>
      <c r="M258" s="780"/>
      <c r="N258" s="780"/>
      <c r="O258" s="780"/>
      <c r="P258" s="780"/>
      <c r="Q258" s="780"/>
      <c r="R258" s="780"/>
      <c r="S258" s="780"/>
      <c r="T258" s="780"/>
      <c r="U258" s="780"/>
      <c r="V258" s="780"/>
      <c r="W258" s="780"/>
      <c r="X258" s="780"/>
      <c r="Y258" s="780"/>
      <c r="Z258" s="780"/>
      <c r="AA258" s="66"/>
      <c r="AB258" s="66"/>
      <c r="AC258" s="80"/>
    </row>
    <row r="259" spans="1:68" ht="27" customHeight="1" x14ac:dyDescent="0.25">
      <c r="A259" s="63" t="s">
        <v>450</v>
      </c>
      <c r="B259" s="63" t="s">
        <v>451</v>
      </c>
      <c r="C259" s="36">
        <v>4301011826</v>
      </c>
      <c r="D259" s="781">
        <v>4680115884137</v>
      </c>
      <c r="E259" s="781"/>
      <c r="F259" s="62">
        <v>1.45</v>
      </c>
      <c r="G259" s="37">
        <v>8</v>
      </c>
      <c r="H259" s="62">
        <v>11.6</v>
      </c>
      <c r="I259" s="62">
        <v>12.08</v>
      </c>
      <c r="J259" s="37">
        <v>56</v>
      </c>
      <c r="K259" s="37" t="s">
        <v>130</v>
      </c>
      <c r="L259" s="37"/>
      <c r="M259" s="38" t="s">
        <v>129</v>
      </c>
      <c r="N259" s="38"/>
      <c r="O259" s="37">
        <v>55</v>
      </c>
      <c r="P259" s="92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3"/>
      <c r="R259" s="783"/>
      <c r="S259" s="783"/>
      <c r="T259" s="784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ref="Y259:Y266" si="47">IFERROR(IF(X259="",0,CEILING((X259/$H259),1)*$H259),"")</f>
        <v>0</v>
      </c>
      <c r="Z259" s="41" t="str">
        <f>IFERROR(IF(Y259=0,"",ROUNDUP(Y259/H259,0)*0.02175),"")</f>
        <v/>
      </c>
      <c r="AA259" s="68" t="s">
        <v>45</v>
      </c>
      <c r="AB259" s="69" t="s">
        <v>45</v>
      </c>
      <c r="AC259" s="350" t="s">
        <v>452</v>
      </c>
      <c r="AG259" s="78"/>
      <c r="AJ259" s="84"/>
      <c r="AK259" s="84"/>
      <c r="BB259" s="351" t="s">
        <v>66</v>
      </c>
      <c r="BM259" s="78">
        <f t="shared" ref="BM259:BM266" si="48">IFERROR(X259*I259/H259,"0")</f>
        <v>0</v>
      </c>
      <c r="BN259" s="78">
        <f t="shared" ref="BN259:BN266" si="49">IFERROR(Y259*I259/H259,"0")</f>
        <v>0</v>
      </c>
      <c r="BO259" s="78">
        <f t="shared" ref="BO259:BO266" si="50">IFERROR(1/J259*(X259/H259),"0")</f>
        <v>0</v>
      </c>
      <c r="BP259" s="78">
        <f t="shared" ref="BP259:BP266" si="51">IFERROR(1/J259*(Y259/H259),"0")</f>
        <v>0</v>
      </c>
    </row>
    <row r="260" spans="1:68" ht="27" customHeight="1" x14ac:dyDescent="0.25">
      <c r="A260" s="63" t="s">
        <v>450</v>
      </c>
      <c r="B260" s="63" t="s">
        <v>453</v>
      </c>
      <c r="C260" s="36">
        <v>4301011942</v>
      </c>
      <c r="D260" s="781">
        <v>4680115884137</v>
      </c>
      <c r="E260" s="781"/>
      <c r="F260" s="62">
        <v>1.45</v>
      </c>
      <c r="G260" s="37">
        <v>8</v>
      </c>
      <c r="H260" s="62">
        <v>11.6</v>
      </c>
      <c r="I260" s="62">
        <v>12.08</v>
      </c>
      <c r="J260" s="37">
        <v>48</v>
      </c>
      <c r="K260" s="37" t="s">
        <v>130</v>
      </c>
      <c r="L260" s="37"/>
      <c r="M260" s="38" t="s">
        <v>156</v>
      </c>
      <c r="N260" s="38"/>
      <c r="O260" s="37">
        <v>55</v>
      </c>
      <c r="P260" s="92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3"/>
      <c r="R260" s="783"/>
      <c r="S260" s="783"/>
      <c r="T260" s="784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47"/>
        <v>0</v>
      </c>
      <c r="Z260" s="41" t="str">
        <f>IFERROR(IF(Y260=0,"",ROUNDUP(Y260/H260,0)*0.02039),"")</f>
        <v/>
      </c>
      <c r="AA260" s="68" t="s">
        <v>45</v>
      </c>
      <c r="AB260" s="69" t="s">
        <v>45</v>
      </c>
      <c r="AC260" s="352" t="s">
        <v>454</v>
      </c>
      <c r="AG260" s="78"/>
      <c r="AJ260" s="84"/>
      <c r="AK260" s="84"/>
      <c r="BB260" s="353" t="s">
        <v>66</v>
      </c>
      <c r="BM260" s="78">
        <f t="shared" si="48"/>
        <v>0</v>
      </c>
      <c r="BN260" s="78">
        <f t="shared" si="49"/>
        <v>0</v>
      </c>
      <c r="BO260" s="78">
        <f t="shared" si="50"/>
        <v>0</v>
      </c>
      <c r="BP260" s="78">
        <f t="shared" si="51"/>
        <v>0</v>
      </c>
    </row>
    <row r="261" spans="1:68" ht="27" customHeight="1" x14ac:dyDescent="0.25">
      <c r="A261" s="63" t="s">
        <v>455</v>
      </c>
      <c r="B261" s="63" t="s">
        <v>456</v>
      </c>
      <c r="C261" s="36">
        <v>4301011724</v>
      </c>
      <c r="D261" s="781">
        <v>4680115884236</v>
      </c>
      <c r="E261" s="781"/>
      <c r="F261" s="62">
        <v>1.45</v>
      </c>
      <c r="G261" s="37">
        <v>8</v>
      </c>
      <c r="H261" s="62">
        <v>11.6</v>
      </c>
      <c r="I261" s="62">
        <v>12.08</v>
      </c>
      <c r="J261" s="37">
        <v>56</v>
      </c>
      <c r="K261" s="37" t="s">
        <v>130</v>
      </c>
      <c r="L261" s="37"/>
      <c r="M261" s="38" t="s">
        <v>129</v>
      </c>
      <c r="N261" s="38"/>
      <c r="O261" s="37">
        <v>55</v>
      </c>
      <c r="P261" s="92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3"/>
      <c r="R261" s="783"/>
      <c r="S261" s="783"/>
      <c r="T261" s="784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IFERROR(IF(Y261=0,"",ROUNDUP(Y261/H261,0)*0.02175),"")</f>
        <v/>
      </c>
      <c r="AA261" s="68" t="s">
        <v>45</v>
      </c>
      <c r="AB261" s="69" t="s">
        <v>45</v>
      </c>
      <c r="AC261" s="354" t="s">
        <v>457</v>
      </c>
      <c r="AG261" s="78"/>
      <c r="AJ261" s="84"/>
      <c r="AK261" s="84"/>
      <c r="BB261" s="355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458</v>
      </c>
      <c r="B262" s="63" t="s">
        <v>459</v>
      </c>
      <c r="C262" s="36">
        <v>4301011721</v>
      </c>
      <c r="D262" s="781">
        <v>4680115884175</v>
      </c>
      <c r="E262" s="781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130</v>
      </c>
      <c r="L262" s="37"/>
      <c r="M262" s="38" t="s">
        <v>129</v>
      </c>
      <c r="N262" s="38"/>
      <c r="O262" s="37">
        <v>55</v>
      </c>
      <c r="P262" s="9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3"/>
      <c r="R262" s="783"/>
      <c r="S262" s="783"/>
      <c r="T262" s="784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460</v>
      </c>
      <c r="AG262" s="78"/>
      <c r="AJ262" s="84"/>
      <c r="AK262" s="84"/>
      <c r="BB262" s="357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27" customHeight="1" x14ac:dyDescent="0.25">
      <c r="A263" s="63" t="s">
        <v>461</v>
      </c>
      <c r="B263" s="63" t="s">
        <v>462</v>
      </c>
      <c r="C263" s="36">
        <v>4301011824</v>
      </c>
      <c r="D263" s="781">
        <v>4680115884144</v>
      </c>
      <c r="E263" s="781"/>
      <c r="F263" s="62">
        <v>0.4</v>
      </c>
      <c r="G263" s="37">
        <v>10</v>
      </c>
      <c r="H263" s="62">
        <v>4</v>
      </c>
      <c r="I263" s="62">
        <v>4.21</v>
      </c>
      <c r="J263" s="37">
        <v>132</v>
      </c>
      <c r="K263" s="37" t="s">
        <v>89</v>
      </c>
      <c r="L263" s="37"/>
      <c r="M263" s="38" t="s">
        <v>129</v>
      </c>
      <c r="N263" s="38"/>
      <c r="O263" s="37">
        <v>55</v>
      </c>
      <c r="P263" s="92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83"/>
      <c r="R263" s="783"/>
      <c r="S263" s="783"/>
      <c r="T263" s="784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47"/>
        <v>0</v>
      </c>
      <c r="Z263" s="41" t="str">
        <f>IFERROR(IF(Y263=0,"",ROUNDUP(Y263/H263,0)*0.00902),"")</f>
        <v/>
      </c>
      <c r="AA263" s="68" t="s">
        <v>45</v>
      </c>
      <c r="AB263" s="69" t="s">
        <v>45</v>
      </c>
      <c r="AC263" s="358" t="s">
        <v>452</v>
      </c>
      <c r="AG263" s="78"/>
      <c r="AJ263" s="84"/>
      <c r="AK263" s="84"/>
      <c r="BB263" s="359" t="s">
        <v>66</v>
      </c>
      <c r="BM263" s="78">
        <f t="shared" si="48"/>
        <v>0</v>
      </c>
      <c r="BN263" s="78">
        <f t="shared" si="49"/>
        <v>0</v>
      </c>
      <c r="BO263" s="78">
        <f t="shared" si="50"/>
        <v>0</v>
      </c>
      <c r="BP263" s="78">
        <f t="shared" si="51"/>
        <v>0</v>
      </c>
    </row>
    <row r="264" spans="1:68" ht="27" customHeight="1" x14ac:dyDescent="0.25">
      <c r="A264" s="63" t="s">
        <v>463</v>
      </c>
      <c r="B264" s="63" t="s">
        <v>464</v>
      </c>
      <c r="C264" s="36">
        <v>4301011963</v>
      </c>
      <c r="D264" s="781">
        <v>4680115885288</v>
      </c>
      <c r="E264" s="781"/>
      <c r="F264" s="62">
        <v>0.37</v>
      </c>
      <c r="G264" s="37">
        <v>10</v>
      </c>
      <c r="H264" s="62">
        <v>3.7</v>
      </c>
      <c r="I264" s="62">
        <v>3.91</v>
      </c>
      <c r="J264" s="37">
        <v>132</v>
      </c>
      <c r="K264" s="37" t="s">
        <v>89</v>
      </c>
      <c r="L264" s="37"/>
      <c r="M264" s="38" t="s">
        <v>129</v>
      </c>
      <c r="N264" s="38"/>
      <c r="O264" s="37">
        <v>55</v>
      </c>
      <c r="P264" s="92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83"/>
      <c r="R264" s="783"/>
      <c r="S264" s="783"/>
      <c r="T264" s="78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7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60" t="s">
        <v>465</v>
      </c>
      <c r="AG264" s="78"/>
      <c r="AJ264" s="84"/>
      <c r="AK264" s="84"/>
      <c r="BB264" s="361" t="s">
        <v>66</v>
      </c>
      <c r="BM264" s="78">
        <f t="shared" si="48"/>
        <v>0</v>
      </c>
      <c r="BN264" s="78">
        <f t="shared" si="49"/>
        <v>0</v>
      </c>
      <c r="BO264" s="78">
        <f t="shared" si="50"/>
        <v>0</v>
      </c>
      <c r="BP264" s="78">
        <f t="shared" si="51"/>
        <v>0</v>
      </c>
    </row>
    <row r="265" spans="1:68" ht="27" customHeight="1" x14ac:dyDescent="0.25">
      <c r="A265" s="63" t="s">
        <v>466</v>
      </c>
      <c r="B265" s="63" t="s">
        <v>467</v>
      </c>
      <c r="C265" s="36">
        <v>4301011726</v>
      </c>
      <c r="D265" s="781">
        <v>4680115884182</v>
      </c>
      <c r="E265" s="781"/>
      <c r="F265" s="62">
        <v>0.37</v>
      </c>
      <c r="G265" s="37">
        <v>10</v>
      </c>
      <c r="H265" s="62">
        <v>3.7</v>
      </c>
      <c r="I265" s="62">
        <v>3.91</v>
      </c>
      <c r="J265" s="37">
        <v>132</v>
      </c>
      <c r="K265" s="37" t="s">
        <v>89</v>
      </c>
      <c r="L265" s="37"/>
      <c r="M265" s="38" t="s">
        <v>129</v>
      </c>
      <c r="N265" s="38"/>
      <c r="O265" s="37">
        <v>55</v>
      </c>
      <c r="P265" s="9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83"/>
      <c r="R265" s="783"/>
      <c r="S265" s="783"/>
      <c r="T265" s="78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62" t="s">
        <v>457</v>
      </c>
      <c r="AG265" s="78"/>
      <c r="AJ265" s="84"/>
      <c r="AK265" s="84"/>
      <c r="BB265" s="363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ht="27" customHeight="1" x14ac:dyDescent="0.25">
      <c r="A266" s="63" t="s">
        <v>468</v>
      </c>
      <c r="B266" s="63" t="s">
        <v>469</v>
      </c>
      <c r="C266" s="36">
        <v>4301011722</v>
      </c>
      <c r="D266" s="781">
        <v>4680115884205</v>
      </c>
      <c r="E266" s="781"/>
      <c r="F266" s="62">
        <v>0.4</v>
      </c>
      <c r="G266" s="37">
        <v>10</v>
      </c>
      <c r="H266" s="62">
        <v>4</v>
      </c>
      <c r="I266" s="62">
        <v>4.21</v>
      </c>
      <c r="J266" s="37">
        <v>132</v>
      </c>
      <c r="K266" s="37" t="s">
        <v>89</v>
      </c>
      <c r="L266" s="37"/>
      <c r="M266" s="38" t="s">
        <v>129</v>
      </c>
      <c r="N266" s="38"/>
      <c r="O266" s="37">
        <v>55</v>
      </c>
      <c r="P266" s="9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83"/>
      <c r="R266" s="783"/>
      <c r="S266" s="783"/>
      <c r="T266" s="78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47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64" t="s">
        <v>460</v>
      </c>
      <c r="AG266" s="78"/>
      <c r="AJ266" s="84"/>
      <c r="AK266" s="84"/>
      <c r="BB266" s="365" t="s">
        <v>66</v>
      </c>
      <c r="BM266" s="78">
        <f t="shared" si="48"/>
        <v>0</v>
      </c>
      <c r="BN266" s="78">
        <f t="shared" si="49"/>
        <v>0</v>
      </c>
      <c r="BO266" s="78">
        <f t="shared" si="50"/>
        <v>0</v>
      </c>
      <c r="BP266" s="78">
        <f t="shared" si="51"/>
        <v>0</v>
      </c>
    </row>
    <row r="267" spans="1:68" x14ac:dyDescent="0.2">
      <c r="A267" s="788"/>
      <c r="B267" s="788"/>
      <c r="C267" s="788"/>
      <c r="D267" s="788"/>
      <c r="E267" s="788"/>
      <c r="F267" s="788"/>
      <c r="G267" s="788"/>
      <c r="H267" s="788"/>
      <c r="I267" s="788"/>
      <c r="J267" s="788"/>
      <c r="K267" s="788"/>
      <c r="L267" s="788"/>
      <c r="M267" s="788"/>
      <c r="N267" s="788"/>
      <c r="O267" s="789"/>
      <c r="P267" s="785" t="s">
        <v>40</v>
      </c>
      <c r="Q267" s="786"/>
      <c r="R267" s="786"/>
      <c r="S267" s="786"/>
      <c r="T267" s="786"/>
      <c r="U267" s="786"/>
      <c r="V267" s="787"/>
      <c r="W267" s="42" t="s">
        <v>39</v>
      </c>
      <c r="X267" s="43">
        <f>IFERROR(X259/H259,"0")+IFERROR(X260/H260,"0")+IFERROR(X261/H261,"0")+IFERROR(X262/H262,"0")+IFERROR(X263/H263,"0")+IFERROR(X264/H264,"0")+IFERROR(X265/H265,"0")+IFERROR(X266/H266,"0")</f>
        <v>0</v>
      </c>
      <c r="Y267" s="43">
        <f>IFERROR(Y259/H259,"0")+IFERROR(Y260/H260,"0")+IFERROR(Y261/H261,"0")+IFERROR(Y262/H262,"0")+IFERROR(Y263/H263,"0")+IFERROR(Y264/H264,"0")+IFERROR(Y265/H265,"0")+IFERROR(Y266/H266,"0")</f>
        <v>0</v>
      </c>
      <c r="Z267" s="4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67"/>
      <c r="AB267" s="67"/>
      <c r="AC267" s="67"/>
    </row>
    <row r="268" spans="1:68" x14ac:dyDescent="0.2">
      <c r="A268" s="788"/>
      <c r="B268" s="788"/>
      <c r="C268" s="788"/>
      <c r="D268" s="788"/>
      <c r="E268" s="788"/>
      <c r="F268" s="788"/>
      <c r="G268" s="788"/>
      <c r="H268" s="788"/>
      <c r="I268" s="788"/>
      <c r="J268" s="788"/>
      <c r="K268" s="788"/>
      <c r="L268" s="788"/>
      <c r="M268" s="788"/>
      <c r="N268" s="788"/>
      <c r="O268" s="789"/>
      <c r="P268" s="785" t="s">
        <v>40</v>
      </c>
      <c r="Q268" s="786"/>
      <c r="R268" s="786"/>
      <c r="S268" s="786"/>
      <c r="T268" s="786"/>
      <c r="U268" s="786"/>
      <c r="V268" s="787"/>
      <c r="W268" s="42" t="s">
        <v>0</v>
      </c>
      <c r="X268" s="43">
        <f>IFERROR(SUM(X259:X266),"0")</f>
        <v>0</v>
      </c>
      <c r="Y268" s="43">
        <f>IFERROR(SUM(Y259:Y266),"0")</f>
        <v>0</v>
      </c>
      <c r="Z268" s="42"/>
      <c r="AA268" s="67"/>
      <c r="AB268" s="67"/>
      <c r="AC268" s="67"/>
    </row>
    <row r="269" spans="1:68" ht="14.25" customHeight="1" x14ac:dyDescent="0.25">
      <c r="A269" s="780" t="s">
        <v>173</v>
      </c>
      <c r="B269" s="780"/>
      <c r="C269" s="780"/>
      <c r="D269" s="780"/>
      <c r="E269" s="780"/>
      <c r="F269" s="780"/>
      <c r="G269" s="780"/>
      <c r="H269" s="780"/>
      <c r="I269" s="780"/>
      <c r="J269" s="780"/>
      <c r="K269" s="780"/>
      <c r="L269" s="780"/>
      <c r="M269" s="780"/>
      <c r="N269" s="780"/>
      <c r="O269" s="780"/>
      <c r="P269" s="780"/>
      <c r="Q269" s="780"/>
      <c r="R269" s="780"/>
      <c r="S269" s="780"/>
      <c r="T269" s="780"/>
      <c r="U269" s="780"/>
      <c r="V269" s="780"/>
      <c r="W269" s="780"/>
      <c r="X269" s="780"/>
      <c r="Y269" s="780"/>
      <c r="Z269" s="780"/>
      <c r="AA269" s="66"/>
      <c r="AB269" s="66"/>
      <c r="AC269" s="80"/>
    </row>
    <row r="270" spans="1:68" ht="27" customHeight="1" x14ac:dyDescent="0.25">
      <c r="A270" s="63" t="s">
        <v>470</v>
      </c>
      <c r="B270" s="63" t="s">
        <v>471</v>
      </c>
      <c r="C270" s="36">
        <v>4301020340</v>
      </c>
      <c r="D270" s="781">
        <v>4680115885721</v>
      </c>
      <c r="E270" s="781"/>
      <c r="F270" s="62">
        <v>0.33</v>
      </c>
      <c r="G270" s="37">
        <v>6</v>
      </c>
      <c r="H270" s="62">
        <v>1.98</v>
      </c>
      <c r="I270" s="62">
        <v>2.08</v>
      </c>
      <c r="J270" s="37">
        <v>234</v>
      </c>
      <c r="K270" s="37" t="s">
        <v>83</v>
      </c>
      <c r="L270" s="37"/>
      <c r="M270" s="38" t="s">
        <v>133</v>
      </c>
      <c r="N270" s="38"/>
      <c r="O270" s="37">
        <v>50</v>
      </c>
      <c r="P270" s="929" t="s">
        <v>472</v>
      </c>
      <c r="Q270" s="783"/>
      <c r="R270" s="783"/>
      <c r="S270" s="783"/>
      <c r="T270" s="784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IFERROR(IF(Y270=0,"",ROUNDUP(Y270/H270,0)*0.00502),"")</f>
        <v/>
      </c>
      <c r="AA270" s="68" t="s">
        <v>45</v>
      </c>
      <c r="AB270" s="69" t="s">
        <v>474</v>
      </c>
      <c r="AC270" s="366" t="s">
        <v>473</v>
      </c>
      <c r="AG270" s="78"/>
      <c r="AJ270" s="84"/>
      <c r="AK270" s="84"/>
      <c r="BB270" s="36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788"/>
      <c r="B271" s="788"/>
      <c r="C271" s="788"/>
      <c r="D271" s="788"/>
      <c r="E271" s="788"/>
      <c r="F271" s="788"/>
      <c r="G271" s="788"/>
      <c r="H271" s="788"/>
      <c r="I271" s="788"/>
      <c r="J271" s="788"/>
      <c r="K271" s="788"/>
      <c r="L271" s="788"/>
      <c r="M271" s="788"/>
      <c r="N271" s="788"/>
      <c r="O271" s="789"/>
      <c r="P271" s="785" t="s">
        <v>40</v>
      </c>
      <c r="Q271" s="786"/>
      <c r="R271" s="786"/>
      <c r="S271" s="786"/>
      <c r="T271" s="786"/>
      <c r="U271" s="786"/>
      <c r="V271" s="787"/>
      <c r="W271" s="42" t="s">
        <v>39</v>
      </c>
      <c r="X271" s="43">
        <f>IFERROR(X270/H270,"0")</f>
        <v>0</v>
      </c>
      <c r="Y271" s="43">
        <f>IFERROR(Y270/H270,"0")</f>
        <v>0</v>
      </c>
      <c r="Z271" s="43">
        <f>IFERROR(IF(Z270="",0,Z270),"0")</f>
        <v>0</v>
      </c>
      <c r="AA271" s="67"/>
      <c r="AB271" s="67"/>
      <c r="AC271" s="67"/>
    </row>
    <row r="272" spans="1:68" x14ac:dyDescent="0.2">
      <c r="A272" s="788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89"/>
      <c r="P272" s="785" t="s">
        <v>40</v>
      </c>
      <c r="Q272" s="786"/>
      <c r="R272" s="786"/>
      <c r="S272" s="786"/>
      <c r="T272" s="786"/>
      <c r="U272" s="786"/>
      <c r="V272" s="787"/>
      <c r="W272" s="42" t="s">
        <v>0</v>
      </c>
      <c r="X272" s="43">
        <f>IFERROR(SUM(X270:X270),"0")</f>
        <v>0</v>
      </c>
      <c r="Y272" s="43">
        <f>IFERROR(SUM(Y270:Y270),"0")</f>
        <v>0</v>
      </c>
      <c r="Z272" s="42"/>
      <c r="AA272" s="67"/>
      <c r="AB272" s="67"/>
      <c r="AC272" s="67"/>
    </row>
    <row r="273" spans="1:68" ht="16.5" customHeight="1" x14ac:dyDescent="0.25">
      <c r="A273" s="779" t="s">
        <v>475</v>
      </c>
      <c r="B273" s="779"/>
      <c r="C273" s="779"/>
      <c r="D273" s="779"/>
      <c r="E273" s="779"/>
      <c r="F273" s="779"/>
      <c r="G273" s="779"/>
      <c r="H273" s="779"/>
      <c r="I273" s="779"/>
      <c r="J273" s="779"/>
      <c r="K273" s="779"/>
      <c r="L273" s="779"/>
      <c r="M273" s="779"/>
      <c r="N273" s="779"/>
      <c r="O273" s="779"/>
      <c r="P273" s="779"/>
      <c r="Q273" s="779"/>
      <c r="R273" s="779"/>
      <c r="S273" s="779"/>
      <c r="T273" s="779"/>
      <c r="U273" s="779"/>
      <c r="V273" s="779"/>
      <c r="W273" s="779"/>
      <c r="X273" s="779"/>
      <c r="Y273" s="779"/>
      <c r="Z273" s="779"/>
      <c r="AA273" s="65"/>
      <c r="AB273" s="65"/>
      <c r="AC273" s="79"/>
    </row>
    <row r="274" spans="1:68" ht="14.25" customHeight="1" x14ac:dyDescent="0.25">
      <c r="A274" s="780" t="s">
        <v>125</v>
      </c>
      <c r="B274" s="780"/>
      <c r="C274" s="780"/>
      <c r="D274" s="780"/>
      <c r="E274" s="780"/>
      <c r="F274" s="780"/>
      <c r="G274" s="780"/>
      <c r="H274" s="780"/>
      <c r="I274" s="780"/>
      <c r="J274" s="780"/>
      <c r="K274" s="780"/>
      <c r="L274" s="780"/>
      <c r="M274" s="780"/>
      <c r="N274" s="780"/>
      <c r="O274" s="780"/>
      <c r="P274" s="780"/>
      <c r="Q274" s="780"/>
      <c r="R274" s="780"/>
      <c r="S274" s="780"/>
      <c r="T274" s="780"/>
      <c r="U274" s="780"/>
      <c r="V274" s="780"/>
      <c r="W274" s="780"/>
      <c r="X274" s="780"/>
      <c r="Y274" s="780"/>
      <c r="Z274" s="780"/>
      <c r="AA274" s="66"/>
      <c r="AB274" s="66"/>
      <c r="AC274" s="80"/>
    </row>
    <row r="275" spans="1:68" ht="27" customHeight="1" x14ac:dyDescent="0.25">
      <c r="A275" s="63" t="s">
        <v>476</v>
      </c>
      <c r="B275" s="63" t="s">
        <v>477</v>
      </c>
      <c r="C275" s="36">
        <v>4301011855</v>
      </c>
      <c r="D275" s="781">
        <v>4680115885837</v>
      </c>
      <c r="E275" s="781"/>
      <c r="F275" s="62">
        <v>1.35</v>
      </c>
      <c r="G275" s="37">
        <v>8</v>
      </c>
      <c r="H275" s="62">
        <v>10.8</v>
      </c>
      <c r="I275" s="62">
        <v>11.28</v>
      </c>
      <c r="J275" s="37">
        <v>56</v>
      </c>
      <c r="K275" s="37" t="s">
        <v>130</v>
      </c>
      <c r="L275" s="37"/>
      <c r="M275" s="38" t="s">
        <v>129</v>
      </c>
      <c r="N275" s="38"/>
      <c r="O275" s="37">
        <v>55</v>
      </c>
      <c r="P275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83"/>
      <c r="R275" s="783"/>
      <c r="S275" s="783"/>
      <c r="T275" s="784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ref="Y275:Y280" si="52">IFERROR(IF(X275="",0,CEILING((X275/$H275),1)*$H275),"")</f>
        <v>0</v>
      </c>
      <c r="Z275" s="41" t="str">
        <f>IFERROR(IF(Y275=0,"",ROUNDUP(Y275/H275,0)*0.02175),"")</f>
        <v/>
      </c>
      <c r="AA275" s="68" t="s">
        <v>45</v>
      </c>
      <c r="AB275" s="69" t="s">
        <v>45</v>
      </c>
      <c r="AC275" s="368" t="s">
        <v>478</v>
      </c>
      <c r="AG275" s="78"/>
      <c r="AJ275" s="84"/>
      <c r="AK275" s="84"/>
      <c r="BB275" s="369" t="s">
        <v>66</v>
      </c>
      <c r="BM275" s="78">
        <f t="shared" ref="BM275:BM280" si="53">IFERROR(X275*I275/H275,"0")</f>
        <v>0</v>
      </c>
      <c r="BN275" s="78">
        <f t="shared" ref="BN275:BN280" si="54">IFERROR(Y275*I275/H275,"0")</f>
        <v>0</v>
      </c>
      <c r="BO275" s="78">
        <f t="shared" ref="BO275:BO280" si="55">IFERROR(1/J275*(X275/H275),"0")</f>
        <v>0</v>
      </c>
      <c r="BP275" s="78">
        <f t="shared" ref="BP275:BP280" si="56">IFERROR(1/J275*(Y275/H275),"0")</f>
        <v>0</v>
      </c>
    </row>
    <row r="276" spans="1:68" ht="27" customHeight="1" x14ac:dyDescent="0.25">
      <c r="A276" s="63" t="s">
        <v>479</v>
      </c>
      <c r="B276" s="63" t="s">
        <v>480</v>
      </c>
      <c r="C276" s="36">
        <v>4301011850</v>
      </c>
      <c r="D276" s="781">
        <v>4680115885806</v>
      </c>
      <c r="E276" s="781"/>
      <c r="F276" s="62">
        <v>1.35</v>
      </c>
      <c r="G276" s="37">
        <v>8</v>
      </c>
      <c r="H276" s="62">
        <v>10.8</v>
      </c>
      <c r="I276" s="62">
        <v>11.28</v>
      </c>
      <c r="J276" s="37">
        <v>56</v>
      </c>
      <c r="K276" s="37" t="s">
        <v>130</v>
      </c>
      <c r="L276" s="37"/>
      <c r="M276" s="38" t="s">
        <v>129</v>
      </c>
      <c r="N276" s="38"/>
      <c r="O276" s="37">
        <v>55</v>
      </c>
      <c r="P276" s="9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6" s="783"/>
      <c r="R276" s="783"/>
      <c r="S276" s="783"/>
      <c r="T276" s="784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52"/>
        <v>0</v>
      </c>
      <c r="Z276" s="41" t="str">
        <f>IFERROR(IF(Y276=0,"",ROUNDUP(Y276/H276,0)*0.02175),"")</f>
        <v/>
      </c>
      <c r="AA276" s="68" t="s">
        <v>45</v>
      </c>
      <c r="AB276" s="69" t="s">
        <v>45</v>
      </c>
      <c r="AC276" s="370" t="s">
        <v>481</v>
      </c>
      <c r="AG276" s="78"/>
      <c r="AJ276" s="84"/>
      <c r="AK276" s="84"/>
      <c r="BB276" s="371" t="s">
        <v>66</v>
      </c>
      <c r="BM276" s="78">
        <f t="shared" si="53"/>
        <v>0</v>
      </c>
      <c r="BN276" s="78">
        <f t="shared" si="54"/>
        <v>0</v>
      </c>
      <c r="BO276" s="78">
        <f t="shared" si="55"/>
        <v>0</v>
      </c>
      <c r="BP276" s="78">
        <f t="shared" si="56"/>
        <v>0</v>
      </c>
    </row>
    <row r="277" spans="1:68" ht="27" customHeight="1" x14ac:dyDescent="0.25">
      <c r="A277" s="63" t="s">
        <v>479</v>
      </c>
      <c r="B277" s="63" t="s">
        <v>482</v>
      </c>
      <c r="C277" s="36">
        <v>4301011910</v>
      </c>
      <c r="D277" s="781">
        <v>4680115885806</v>
      </c>
      <c r="E277" s="781"/>
      <c r="F277" s="62">
        <v>1.35</v>
      </c>
      <c r="G277" s="37">
        <v>8</v>
      </c>
      <c r="H277" s="62">
        <v>10.8</v>
      </c>
      <c r="I277" s="62">
        <v>11.28</v>
      </c>
      <c r="J277" s="37">
        <v>48</v>
      </c>
      <c r="K277" s="37" t="s">
        <v>130</v>
      </c>
      <c r="L277" s="37"/>
      <c r="M277" s="38" t="s">
        <v>156</v>
      </c>
      <c r="N277" s="38"/>
      <c r="O277" s="37">
        <v>55</v>
      </c>
      <c r="P277" s="932" t="s">
        <v>483</v>
      </c>
      <c r="Q277" s="783"/>
      <c r="R277" s="783"/>
      <c r="S277" s="783"/>
      <c r="T277" s="784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52"/>
        <v>0</v>
      </c>
      <c r="Z277" s="41" t="str">
        <f>IFERROR(IF(Y277=0,"",ROUNDUP(Y277/H277,0)*0.02039),"")</f>
        <v/>
      </c>
      <c r="AA277" s="68" t="s">
        <v>45</v>
      </c>
      <c r="AB277" s="69" t="s">
        <v>45</v>
      </c>
      <c r="AC277" s="372" t="s">
        <v>484</v>
      </c>
      <c r="AG277" s="78"/>
      <c r="AJ277" s="84"/>
      <c r="AK277" s="84"/>
      <c r="BB277" s="373" t="s">
        <v>66</v>
      </c>
      <c r="BM277" s="78">
        <f t="shared" si="53"/>
        <v>0</v>
      </c>
      <c r="BN277" s="78">
        <f t="shared" si="54"/>
        <v>0</v>
      </c>
      <c r="BO277" s="78">
        <f t="shared" si="55"/>
        <v>0</v>
      </c>
      <c r="BP277" s="78">
        <f t="shared" si="56"/>
        <v>0</v>
      </c>
    </row>
    <row r="278" spans="1:68" ht="37.5" customHeight="1" x14ac:dyDescent="0.25">
      <c r="A278" s="63" t="s">
        <v>485</v>
      </c>
      <c r="B278" s="63" t="s">
        <v>486</v>
      </c>
      <c r="C278" s="36">
        <v>4301011853</v>
      </c>
      <c r="D278" s="781">
        <v>4680115885851</v>
      </c>
      <c r="E278" s="781"/>
      <c r="F278" s="62">
        <v>1.35</v>
      </c>
      <c r="G278" s="37">
        <v>8</v>
      </c>
      <c r="H278" s="62">
        <v>10.8</v>
      </c>
      <c r="I278" s="62">
        <v>11.28</v>
      </c>
      <c r="J278" s="37">
        <v>56</v>
      </c>
      <c r="K278" s="37" t="s">
        <v>130</v>
      </c>
      <c r="L278" s="37"/>
      <c r="M278" s="38" t="s">
        <v>129</v>
      </c>
      <c r="N278" s="38"/>
      <c r="O278" s="37">
        <v>55</v>
      </c>
      <c r="P278" s="9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83"/>
      <c r="R278" s="783"/>
      <c r="S278" s="783"/>
      <c r="T278" s="784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52"/>
        <v>0</v>
      </c>
      <c r="Z278" s="41" t="str">
        <f>IFERROR(IF(Y278=0,"",ROUNDUP(Y278/H278,0)*0.02175),"")</f>
        <v/>
      </c>
      <c r="AA278" s="68" t="s">
        <v>45</v>
      </c>
      <c r="AB278" s="69" t="s">
        <v>45</v>
      </c>
      <c r="AC278" s="374" t="s">
        <v>487</v>
      </c>
      <c r="AG278" s="78"/>
      <c r="AJ278" s="84"/>
      <c r="AK278" s="84"/>
      <c r="BB278" s="375" t="s">
        <v>66</v>
      </c>
      <c r="BM278" s="78">
        <f t="shared" si="53"/>
        <v>0</v>
      </c>
      <c r="BN278" s="78">
        <f t="shared" si="54"/>
        <v>0</v>
      </c>
      <c r="BO278" s="78">
        <f t="shared" si="55"/>
        <v>0</v>
      </c>
      <c r="BP278" s="78">
        <f t="shared" si="56"/>
        <v>0</v>
      </c>
    </row>
    <row r="279" spans="1:68" ht="27" customHeight="1" x14ac:dyDescent="0.25">
      <c r="A279" s="63" t="s">
        <v>488</v>
      </c>
      <c r="B279" s="63" t="s">
        <v>489</v>
      </c>
      <c r="C279" s="36">
        <v>4301011852</v>
      </c>
      <c r="D279" s="781">
        <v>4680115885844</v>
      </c>
      <c r="E279" s="781"/>
      <c r="F279" s="62">
        <v>0.4</v>
      </c>
      <c r="G279" s="37">
        <v>10</v>
      </c>
      <c r="H279" s="62">
        <v>4</v>
      </c>
      <c r="I279" s="62">
        <v>4.21</v>
      </c>
      <c r="J279" s="37">
        <v>132</v>
      </c>
      <c r="K279" s="37" t="s">
        <v>89</v>
      </c>
      <c r="L279" s="37"/>
      <c r="M279" s="38" t="s">
        <v>129</v>
      </c>
      <c r="N279" s="38"/>
      <c r="O279" s="37">
        <v>55</v>
      </c>
      <c r="P279" s="9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83"/>
      <c r="R279" s="783"/>
      <c r="S279" s="783"/>
      <c r="T279" s="784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52"/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76" t="s">
        <v>478</v>
      </c>
      <c r="AG279" s="78"/>
      <c r="AJ279" s="84"/>
      <c r="AK279" s="84"/>
      <c r="BB279" s="377" t="s">
        <v>66</v>
      </c>
      <c r="BM279" s="78">
        <f t="shared" si="53"/>
        <v>0</v>
      </c>
      <c r="BN279" s="78">
        <f t="shared" si="54"/>
        <v>0</v>
      </c>
      <c r="BO279" s="78">
        <f t="shared" si="55"/>
        <v>0</v>
      </c>
      <c r="BP279" s="78">
        <f t="shared" si="56"/>
        <v>0</v>
      </c>
    </row>
    <row r="280" spans="1:68" ht="27" customHeight="1" x14ac:dyDescent="0.25">
      <c r="A280" s="63" t="s">
        <v>490</v>
      </c>
      <c r="B280" s="63" t="s">
        <v>491</v>
      </c>
      <c r="C280" s="36">
        <v>4301011851</v>
      </c>
      <c r="D280" s="781">
        <v>4680115885820</v>
      </c>
      <c r="E280" s="781"/>
      <c r="F280" s="62">
        <v>0.4</v>
      </c>
      <c r="G280" s="37">
        <v>10</v>
      </c>
      <c r="H280" s="62">
        <v>4</v>
      </c>
      <c r="I280" s="62">
        <v>4.21</v>
      </c>
      <c r="J280" s="37">
        <v>132</v>
      </c>
      <c r="K280" s="37" t="s">
        <v>89</v>
      </c>
      <c r="L280" s="37"/>
      <c r="M280" s="38" t="s">
        <v>129</v>
      </c>
      <c r="N280" s="38"/>
      <c r="O280" s="37">
        <v>55</v>
      </c>
      <c r="P280" s="9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83"/>
      <c r="R280" s="783"/>
      <c r="S280" s="783"/>
      <c r="T280" s="784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52"/>
        <v>0</v>
      </c>
      <c r="Z280" s="41" t="str">
        <f>IFERROR(IF(Y280=0,"",ROUNDUP(Y280/H280,0)*0.00902),"")</f>
        <v/>
      </c>
      <c r="AA280" s="68" t="s">
        <v>45</v>
      </c>
      <c r="AB280" s="69" t="s">
        <v>45</v>
      </c>
      <c r="AC280" s="378" t="s">
        <v>481</v>
      </c>
      <c r="AG280" s="78"/>
      <c r="AJ280" s="84"/>
      <c r="AK280" s="84"/>
      <c r="BB280" s="379" t="s">
        <v>66</v>
      </c>
      <c r="BM280" s="78">
        <f t="shared" si="53"/>
        <v>0</v>
      </c>
      <c r="BN280" s="78">
        <f t="shared" si="54"/>
        <v>0</v>
      </c>
      <c r="BO280" s="78">
        <f t="shared" si="55"/>
        <v>0</v>
      </c>
      <c r="BP280" s="78">
        <f t="shared" si="56"/>
        <v>0</v>
      </c>
    </row>
    <row r="281" spans="1:68" x14ac:dyDescent="0.2">
      <c r="A281" s="788"/>
      <c r="B281" s="788"/>
      <c r="C281" s="788"/>
      <c r="D281" s="788"/>
      <c r="E281" s="788"/>
      <c r="F281" s="788"/>
      <c r="G281" s="788"/>
      <c r="H281" s="788"/>
      <c r="I281" s="788"/>
      <c r="J281" s="788"/>
      <c r="K281" s="788"/>
      <c r="L281" s="788"/>
      <c r="M281" s="788"/>
      <c r="N281" s="788"/>
      <c r="O281" s="789"/>
      <c r="P281" s="785" t="s">
        <v>40</v>
      </c>
      <c r="Q281" s="786"/>
      <c r="R281" s="786"/>
      <c r="S281" s="786"/>
      <c r="T281" s="786"/>
      <c r="U281" s="786"/>
      <c r="V281" s="787"/>
      <c r="W281" s="42" t="s">
        <v>39</v>
      </c>
      <c r="X281" s="43">
        <f>IFERROR(X275/H275,"0")+IFERROR(X276/H276,"0")+IFERROR(X277/H277,"0")+IFERROR(X278/H278,"0")+IFERROR(X279/H279,"0")+IFERROR(X280/H280,"0")</f>
        <v>0</v>
      </c>
      <c r="Y281" s="43">
        <f>IFERROR(Y275/H275,"0")+IFERROR(Y276/H276,"0")+IFERROR(Y277/H277,"0")+IFERROR(Y278/H278,"0")+IFERROR(Y279/H279,"0")+IFERROR(Y280/H280,"0")</f>
        <v>0</v>
      </c>
      <c r="Z281" s="43">
        <f>IFERROR(IF(Z275="",0,Z275),"0")+IFERROR(IF(Z276="",0,Z276),"0")+IFERROR(IF(Z277="",0,Z277),"0")+IFERROR(IF(Z278="",0,Z278),"0")+IFERROR(IF(Z279="",0,Z279),"0")+IFERROR(IF(Z280="",0,Z280),"0")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788"/>
      <c r="B282" s="788"/>
      <c r="C282" s="788"/>
      <c r="D282" s="788"/>
      <c r="E282" s="788"/>
      <c r="F282" s="788"/>
      <c r="G282" s="788"/>
      <c r="H282" s="788"/>
      <c r="I282" s="788"/>
      <c r="J282" s="788"/>
      <c r="K282" s="788"/>
      <c r="L282" s="788"/>
      <c r="M282" s="788"/>
      <c r="N282" s="788"/>
      <c r="O282" s="789"/>
      <c r="P282" s="785" t="s">
        <v>40</v>
      </c>
      <c r="Q282" s="786"/>
      <c r="R282" s="786"/>
      <c r="S282" s="786"/>
      <c r="T282" s="786"/>
      <c r="U282" s="786"/>
      <c r="V282" s="787"/>
      <c r="W282" s="42" t="s">
        <v>0</v>
      </c>
      <c r="X282" s="43">
        <f>IFERROR(SUM(X275:X280),"0")</f>
        <v>0</v>
      </c>
      <c r="Y282" s="43">
        <f>IFERROR(SUM(Y275:Y280),"0")</f>
        <v>0</v>
      </c>
      <c r="Z282" s="42"/>
      <c r="AA282" s="67"/>
      <c r="AB282" s="67"/>
      <c r="AC282" s="67"/>
    </row>
    <row r="283" spans="1:68" ht="16.5" customHeight="1" x14ac:dyDescent="0.25">
      <c r="A283" s="779" t="s">
        <v>492</v>
      </c>
      <c r="B283" s="779"/>
      <c r="C283" s="779"/>
      <c r="D283" s="779"/>
      <c r="E283" s="779"/>
      <c r="F283" s="779"/>
      <c r="G283" s="779"/>
      <c r="H283" s="779"/>
      <c r="I283" s="779"/>
      <c r="J283" s="779"/>
      <c r="K283" s="779"/>
      <c r="L283" s="779"/>
      <c r="M283" s="779"/>
      <c r="N283" s="779"/>
      <c r="O283" s="779"/>
      <c r="P283" s="779"/>
      <c r="Q283" s="779"/>
      <c r="R283" s="779"/>
      <c r="S283" s="779"/>
      <c r="T283" s="779"/>
      <c r="U283" s="779"/>
      <c r="V283" s="779"/>
      <c r="W283" s="779"/>
      <c r="X283" s="779"/>
      <c r="Y283" s="779"/>
      <c r="Z283" s="779"/>
      <c r="AA283" s="65"/>
      <c r="AB283" s="65"/>
      <c r="AC283" s="79"/>
    </row>
    <row r="284" spans="1:68" ht="14.25" customHeight="1" x14ac:dyDescent="0.25">
      <c r="A284" s="780" t="s">
        <v>125</v>
      </c>
      <c r="B284" s="780"/>
      <c r="C284" s="780"/>
      <c r="D284" s="780"/>
      <c r="E284" s="780"/>
      <c r="F284" s="780"/>
      <c r="G284" s="780"/>
      <c r="H284" s="780"/>
      <c r="I284" s="780"/>
      <c r="J284" s="780"/>
      <c r="K284" s="780"/>
      <c r="L284" s="780"/>
      <c r="M284" s="780"/>
      <c r="N284" s="780"/>
      <c r="O284" s="780"/>
      <c r="P284" s="780"/>
      <c r="Q284" s="780"/>
      <c r="R284" s="780"/>
      <c r="S284" s="780"/>
      <c r="T284" s="780"/>
      <c r="U284" s="780"/>
      <c r="V284" s="780"/>
      <c r="W284" s="780"/>
      <c r="X284" s="780"/>
      <c r="Y284" s="780"/>
      <c r="Z284" s="780"/>
      <c r="AA284" s="66"/>
      <c r="AB284" s="66"/>
      <c r="AC284" s="80"/>
    </row>
    <row r="285" spans="1:68" ht="27" customHeight="1" x14ac:dyDescent="0.25">
      <c r="A285" s="63" t="s">
        <v>493</v>
      </c>
      <c r="B285" s="63" t="s">
        <v>494</v>
      </c>
      <c r="C285" s="36">
        <v>4301011876</v>
      </c>
      <c r="D285" s="781">
        <v>4680115885707</v>
      </c>
      <c r="E285" s="781"/>
      <c r="F285" s="62">
        <v>0.9</v>
      </c>
      <c r="G285" s="37">
        <v>10</v>
      </c>
      <c r="H285" s="62">
        <v>9</v>
      </c>
      <c r="I285" s="62">
        <v>9.48</v>
      </c>
      <c r="J285" s="37">
        <v>56</v>
      </c>
      <c r="K285" s="37" t="s">
        <v>130</v>
      </c>
      <c r="L285" s="37"/>
      <c r="M285" s="38" t="s">
        <v>129</v>
      </c>
      <c r="N285" s="38"/>
      <c r="O285" s="37">
        <v>31</v>
      </c>
      <c r="P285" s="9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3"/>
      <c r="R285" s="783"/>
      <c r="S285" s="783"/>
      <c r="T285" s="784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0" t="s">
        <v>440</v>
      </c>
      <c r="AG285" s="78"/>
      <c r="AJ285" s="84"/>
      <c r="AK285" s="84"/>
      <c r="BB285" s="381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788"/>
      <c r="B286" s="788"/>
      <c r="C286" s="788"/>
      <c r="D286" s="788"/>
      <c r="E286" s="788"/>
      <c r="F286" s="788"/>
      <c r="G286" s="788"/>
      <c r="H286" s="788"/>
      <c r="I286" s="788"/>
      <c r="J286" s="788"/>
      <c r="K286" s="788"/>
      <c r="L286" s="788"/>
      <c r="M286" s="788"/>
      <c r="N286" s="788"/>
      <c r="O286" s="789"/>
      <c r="P286" s="785" t="s">
        <v>40</v>
      </c>
      <c r="Q286" s="786"/>
      <c r="R286" s="786"/>
      <c r="S286" s="786"/>
      <c r="T286" s="786"/>
      <c r="U286" s="786"/>
      <c r="V286" s="787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 x14ac:dyDescent="0.2">
      <c r="A287" s="788"/>
      <c r="B287" s="788"/>
      <c r="C287" s="788"/>
      <c r="D287" s="788"/>
      <c r="E287" s="788"/>
      <c r="F287" s="788"/>
      <c r="G287" s="788"/>
      <c r="H287" s="788"/>
      <c r="I287" s="788"/>
      <c r="J287" s="788"/>
      <c r="K287" s="788"/>
      <c r="L287" s="788"/>
      <c r="M287" s="788"/>
      <c r="N287" s="788"/>
      <c r="O287" s="789"/>
      <c r="P287" s="785" t="s">
        <v>40</v>
      </c>
      <c r="Q287" s="786"/>
      <c r="R287" s="786"/>
      <c r="S287" s="786"/>
      <c r="T287" s="786"/>
      <c r="U287" s="786"/>
      <c r="V287" s="787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6.5" customHeight="1" x14ac:dyDescent="0.25">
      <c r="A288" s="779" t="s">
        <v>495</v>
      </c>
      <c r="B288" s="779"/>
      <c r="C288" s="779"/>
      <c r="D288" s="779"/>
      <c r="E288" s="779"/>
      <c r="F288" s="779"/>
      <c r="G288" s="779"/>
      <c r="H288" s="779"/>
      <c r="I288" s="779"/>
      <c r="J288" s="779"/>
      <c r="K288" s="779"/>
      <c r="L288" s="779"/>
      <c r="M288" s="779"/>
      <c r="N288" s="779"/>
      <c r="O288" s="779"/>
      <c r="P288" s="779"/>
      <c r="Q288" s="779"/>
      <c r="R288" s="779"/>
      <c r="S288" s="779"/>
      <c r="T288" s="779"/>
      <c r="U288" s="779"/>
      <c r="V288" s="779"/>
      <c r="W288" s="779"/>
      <c r="X288" s="779"/>
      <c r="Y288" s="779"/>
      <c r="Z288" s="779"/>
      <c r="AA288" s="65"/>
      <c r="AB288" s="65"/>
      <c r="AC288" s="79"/>
    </row>
    <row r="289" spans="1:68" ht="14.25" customHeight="1" x14ac:dyDescent="0.25">
      <c r="A289" s="780" t="s">
        <v>125</v>
      </c>
      <c r="B289" s="780"/>
      <c r="C289" s="780"/>
      <c r="D289" s="780"/>
      <c r="E289" s="780"/>
      <c r="F289" s="780"/>
      <c r="G289" s="780"/>
      <c r="H289" s="780"/>
      <c r="I289" s="780"/>
      <c r="J289" s="780"/>
      <c r="K289" s="780"/>
      <c r="L289" s="780"/>
      <c r="M289" s="780"/>
      <c r="N289" s="780"/>
      <c r="O289" s="780"/>
      <c r="P289" s="780"/>
      <c r="Q289" s="780"/>
      <c r="R289" s="780"/>
      <c r="S289" s="780"/>
      <c r="T289" s="780"/>
      <c r="U289" s="780"/>
      <c r="V289" s="780"/>
      <c r="W289" s="780"/>
      <c r="X289" s="780"/>
      <c r="Y289" s="780"/>
      <c r="Z289" s="780"/>
      <c r="AA289" s="66"/>
      <c r="AB289" s="66"/>
      <c r="AC289" s="80"/>
    </row>
    <row r="290" spans="1:68" ht="27" customHeight="1" x14ac:dyDescent="0.25">
      <c r="A290" s="63" t="s">
        <v>496</v>
      </c>
      <c r="B290" s="63" t="s">
        <v>497</v>
      </c>
      <c r="C290" s="36">
        <v>4301011223</v>
      </c>
      <c r="D290" s="781">
        <v>4607091383423</v>
      </c>
      <c r="E290" s="781"/>
      <c r="F290" s="62">
        <v>1.35</v>
      </c>
      <c r="G290" s="37">
        <v>8</v>
      </c>
      <c r="H290" s="62">
        <v>10.8</v>
      </c>
      <c r="I290" s="62">
        <v>11.375999999999999</v>
      </c>
      <c r="J290" s="37">
        <v>56</v>
      </c>
      <c r="K290" s="37" t="s">
        <v>130</v>
      </c>
      <c r="L290" s="37"/>
      <c r="M290" s="38" t="s">
        <v>133</v>
      </c>
      <c r="N290" s="38"/>
      <c r="O290" s="37">
        <v>35</v>
      </c>
      <c r="P290" s="9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3"/>
      <c r="R290" s="783"/>
      <c r="S290" s="783"/>
      <c r="T290" s="784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IFERROR(IF(Y290=0,"",ROUNDUP(Y290/H290,0)*0.02175),"")</f>
        <v/>
      </c>
      <c r="AA290" s="68" t="s">
        <v>45</v>
      </c>
      <c r="AB290" s="69" t="s">
        <v>45</v>
      </c>
      <c r="AC290" s="382" t="s">
        <v>128</v>
      </c>
      <c r="AG290" s="78"/>
      <c r="AJ290" s="84"/>
      <c r="AK290" s="84"/>
      <c r="BB290" s="383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37.5" customHeight="1" x14ac:dyDescent="0.25">
      <c r="A291" s="63" t="s">
        <v>498</v>
      </c>
      <c r="B291" s="63" t="s">
        <v>499</v>
      </c>
      <c r="C291" s="36">
        <v>4301011879</v>
      </c>
      <c r="D291" s="781">
        <v>4680115885691</v>
      </c>
      <c r="E291" s="781"/>
      <c r="F291" s="62">
        <v>1.35</v>
      </c>
      <c r="G291" s="37">
        <v>8</v>
      </c>
      <c r="H291" s="62">
        <v>10.8</v>
      </c>
      <c r="I291" s="62">
        <v>11.28</v>
      </c>
      <c r="J291" s="37">
        <v>56</v>
      </c>
      <c r="K291" s="37" t="s">
        <v>130</v>
      </c>
      <c r="L291" s="37"/>
      <c r="M291" s="38" t="s">
        <v>82</v>
      </c>
      <c r="N291" s="38"/>
      <c r="O291" s="37">
        <v>30</v>
      </c>
      <c r="P291" s="93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3"/>
      <c r="R291" s="783"/>
      <c r="S291" s="783"/>
      <c r="T291" s="784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IFERROR(IF(Y291=0,"",ROUNDUP(Y291/H291,0)*0.02175),"")</f>
        <v/>
      </c>
      <c r="AA291" s="68" t="s">
        <v>45</v>
      </c>
      <c r="AB291" s="69" t="s">
        <v>45</v>
      </c>
      <c r="AC291" s="384" t="s">
        <v>500</v>
      </c>
      <c r="AG291" s="78"/>
      <c r="AJ291" s="84"/>
      <c r="AK291" s="84"/>
      <c r="BB291" s="385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501</v>
      </c>
      <c r="B292" s="63" t="s">
        <v>502</v>
      </c>
      <c r="C292" s="36">
        <v>4301011878</v>
      </c>
      <c r="D292" s="781">
        <v>4680115885660</v>
      </c>
      <c r="E292" s="781"/>
      <c r="F292" s="62">
        <v>1.35</v>
      </c>
      <c r="G292" s="37">
        <v>8</v>
      </c>
      <c r="H292" s="62">
        <v>10.8</v>
      </c>
      <c r="I292" s="62">
        <v>11.28</v>
      </c>
      <c r="J292" s="37">
        <v>56</v>
      </c>
      <c r="K292" s="37" t="s">
        <v>130</v>
      </c>
      <c r="L292" s="37"/>
      <c r="M292" s="38" t="s">
        <v>82</v>
      </c>
      <c r="N292" s="38"/>
      <c r="O292" s="37">
        <v>35</v>
      </c>
      <c r="P292" s="93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3"/>
      <c r="R292" s="783"/>
      <c r="S292" s="783"/>
      <c r="T292" s="784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IFERROR(IF(Y292=0,"",ROUNDUP(Y292/H292,0)*0.02175),"")</f>
        <v/>
      </c>
      <c r="AA292" s="68" t="s">
        <v>45</v>
      </c>
      <c r="AB292" s="69" t="s">
        <v>45</v>
      </c>
      <c r="AC292" s="386" t="s">
        <v>503</v>
      </c>
      <c r="AG292" s="78"/>
      <c r="AJ292" s="84"/>
      <c r="AK292" s="84"/>
      <c r="BB292" s="387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788"/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9"/>
      <c r="P293" s="785" t="s">
        <v>40</v>
      </c>
      <c r="Q293" s="786"/>
      <c r="R293" s="786"/>
      <c r="S293" s="786"/>
      <c r="T293" s="786"/>
      <c r="U293" s="786"/>
      <c r="V293" s="787"/>
      <c r="W293" s="42" t="s">
        <v>39</v>
      </c>
      <c r="X293" s="43">
        <f>IFERROR(X290/H290,"0")+IFERROR(X291/H291,"0")+IFERROR(X292/H292,"0")</f>
        <v>0</v>
      </c>
      <c r="Y293" s="43">
        <f>IFERROR(Y290/H290,"0")+IFERROR(Y291/H291,"0")+IFERROR(Y292/H292,"0")</f>
        <v>0</v>
      </c>
      <c r="Z293" s="43">
        <f>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788"/>
      <c r="B294" s="788"/>
      <c r="C294" s="788"/>
      <c r="D294" s="788"/>
      <c r="E294" s="788"/>
      <c r="F294" s="788"/>
      <c r="G294" s="788"/>
      <c r="H294" s="788"/>
      <c r="I294" s="788"/>
      <c r="J294" s="788"/>
      <c r="K294" s="788"/>
      <c r="L294" s="788"/>
      <c r="M294" s="788"/>
      <c r="N294" s="788"/>
      <c r="O294" s="789"/>
      <c r="P294" s="785" t="s">
        <v>40</v>
      </c>
      <c r="Q294" s="786"/>
      <c r="R294" s="786"/>
      <c r="S294" s="786"/>
      <c r="T294" s="786"/>
      <c r="U294" s="786"/>
      <c r="V294" s="787"/>
      <c r="W294" s="42" t="s">
        <v>0</v>
      </c>
      <c r="X294" s="43">
        <f>IFERROR(SUM(X290:X292),"0")</f>
        <v>0</v>
      </c>
      <c r="Y294" s="43">
        <f>IFERROR(SUM(Y290:Y292),"0")</f>
        <v>0</v>
      </c>
      <c r="Z294" s="42"/>
      <c r="AA294" s="67"/>
      <c r="AB294" s="67"/>
      <c r="AC294" s="67"/>
    </row>
    <row r="295" spans="1:68" ht="16.5" customHeight="1" x14ac:dyDescent="0.25">
      <c r="A295" s="779" t="s">
        <v>504</v>
      </c>
      <c r="B295" s="779"/>
      <c r="C295" s="779"/>
      <c r="D295" s="779"/>
      <c r="E295" s="779"/>
      <c r="F295" s="779"/>
      <c r="G295" s="779"/>
      <c r="H295" s="779"/>
      <c r="I295" s="779"/>
      <c r="J295" s="779"/>
      <c r="K295" s="779"/>
      <c r="L295" s="779"/>
      <c r="M295" s="779"/>
      <c r="N295" s="779"/>
      <c r="O295" s="779"/>
      <c r="P295" s="779"/>
      <c r="Q295" s="779"/>
      <c r="R295" s="779"/>
      <c r="S295" s="779"/>
      <c r="T295" s="779"/>
      <c r="U295" s="779"/>
      <c r="V295" s="779"/>
      <c r="W295" s="779"/>
      <c r="X295" s="779"/>
      <c r="Y295" s="779"/>
      <c r="Z295" s="779"/>
      <c r="AA295" s="65"/>
      <c r="AB295" s="65"/>
      <c r="AC295" s="79"/>
    </row>
    <row r="296" spans="1:68" ht="14.25" customHeight="1" x14ac:dyDescent="0.25">
      <c r="A296" s="780" t="s">
        <v>84</v>
      </c>
      <c r="B296" s="780"/>
      <c r="C296" s="780"/>
      <c r="D296" s="780"/>
      <c r="E296" s="780"/>
      <c r="F296" s="780"/>
      <c r="G296" s="780"/>
      <c r="H296" s="780"/>
      <c r="I296" s="780"/>
      <c r="J296" s="780"/>
      <c r="K296" s="780"/>
      <c r="L296" s="780"/>
      <c r="M296" s="780"/>
      <c r="N296" s="780"/>
      <c r="O296" s="780"/>
      <c r="P296" s="780"/>
      <c r="Q296" s="780"/>
      <c r="R296" s="780"/>
      <c r="S296" s="780"/>
      <c r="T296" s="780"/>
      <c r="U296" s="780"/>
      <c r="V296" s="780"/>
      <c r="W296" s="780"/>
      <c r="X296" s="780"/>
      <c r="Y296" s="780"/>
      <c r="Z296" s="780"/>
      <c r="AA296" s="66"/>
      <c r="AB296" s="66"/>
      <c r="AC296" s="80"/>
    </row>
    <row r="297" spans="1:68" ht="27" customHeight="1" x14ac:dyDescent="0.25">
      <c r="A297" s="63" t="s">
        <v>505</v>
      </c>
      <c r="B297" s="63" t="s">
        <v>506</v>
      </c>
      <c r="C297" s="36">
        <v>4301051409</v>
      </c>
      <c r="D297" s="781">
        <v>4680115881556</v>
      </c>
      <c r="E297" s="781"/>
      <c r="F297" s="62">
        <v>1</v>
      </c>
      <c r="G297" s="37">
        <v>4</v>
      </c>
      <c r="H297" s="62">
        <v>4</v>
      </c>
      <c r="I297" s="62">
        <v>4.4080000000000004</v>
      </c>
      <c r="J297" s="37">
        <v>104</v>
      </c>
      <c r="K297" s="37" t="s">
        <v>130</v>
      </c>
      <c r="L297" s="37"/>
      <c r="M297" s="38" t="s">
        <v>133</v>
      </c>
      <c r="N297" s="38"/>
      <c r="O297" s="37">
        <v>45</v>
      </c>
      <c r="P297" s="94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3"/>
      <c r="R297" s="783"/>
      <c r="S297" s="783"/>
      <c r="T297" s="784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IFERROR(IF(Y297=0,"",ROUNDUP(Y297/H297,0)*0.01196),"")</f>
        <v/>
      </c>
      <c r="AA297" s="68" t="s">
        <v>45</v>
      </c>
      <c r="AB297" s="69" t="s">
        <v>45</v>
      </c>
      <c r="AC297" s="388" t="s">
        <v>507</v>
      </c>
      <c r="AG297" s="78"/>
      <c r="AJ297" s="84"/>
      <c r="AK297" s="84"/>
      <c r="BB297" s="389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ht="37.5" customHeight="1" x14ac:dyDescent="0.25">
      <c r="A298" s="63" t="s">
        <v>508</v>
      </c>
      <c r="B298" s="63" t="s">
        <v>509</v>
      </c>
      <c r="C298" s="36">
        <v>4301051506</v>
      </c>
      <c r="D298" s="781">
        <v>4680115881037</v>
      </c>
      <c r="E298" s="781"/>
      <c r="F298" s="62">
        <v>0.84</v>
      </c>
      <c r="G298" s="37">
        <v>4</v>
      </c>
      <c r="H298" s="62">
        <v>3.36</v>
      </c>
      <c r="I298" s="62">
        <v>3.6179999999999999</v>
      </c>
      <c r="J298" s="37">
        <v>132</v>
      </c>
      <c r="K298" s="37" t="s">
        <v>89</v>
      </c>
      <c r="L298" s="37"/>
      <c r="M298" s="38" t="s">
        <v>82</v>
      </c>
      <c r="N298" s="38"/>
      <c r="O298" s="37">
        <v>40</v>
      </c>
      <c r="P298" s="94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3"/>
      <c r="R298" s="783"/>
      <c r="S298" s="783"/>
      <c r="T298" s="784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90" t="s">
        <v>510</v>
      </c>
      <c r="AG298" s="78"/>
      <c r="AJ298" s="84"/>
      <c r="AK298" s="84"/>
      <c r="BB298" s="391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511</v>
      </c>
      <c r="B299" s="63" t="s">
        <v>512</v>
      </c>
      <c r="C299" s="36">
        <v>4301051487</v>
      </c>
      <c r="D299" s="781">
        <v>4680115881228</v>
      </c>
      <c r="E299" s="781"/>
      <c r="F299" s="62">
        <v>0.4</v>
      </c>
      <c r="G299" s="37">
        <v>6</v>
      </c>
      <c r="H299" s="62">
        <v>2.4</v>
      </c>
      <c r="I299" s="62">
        <v>2.6720000000000002</v>
      </c>
      <c r="J299" s="37">
        <v>156</v>
      </c>
      <c r="K299" s="37" t="s">
        <v>89</v>
      </c>
      <c r="L299" s="37"/>
      <c r="M299" s="38" t="s">
        <v>82</v>
      </c>
      <c r="N299" s="38"/>
      <c r="O299" s="37">
        <v>40</v>
      </c>
      <c r="P299" s="94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83"/>
      <c r="R299" s="783"/>
      <c r="S299" s="783"/>
      <c r="T299" s="78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IFERROR(IF(Y299=0,"",ROUNDUP(Y299/H299,0)*0.00753),"")</f>
        <v/>
      </c>
      <c r="AA299" s="68" t="s">
        <v>45</v>
      </c>
      <c r="AB299" s="69" t="s">
        <v>45</v>
      </c>
      <c r="AC299" s="392" t="s">
        <v>510</v>
      </c>
      <c r="AG299" s="78"/>
      <c r="AJ299" s="84"/>
      <c r="AK299" s="84"/>
      <c r="BB299" s="393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513</v>
      </c>
      <c r="B300" s="63" t="s">
        <v>514</v>
      </c>
      <c r="C300" s="36">
        <v>4301051384</v>
      </c>
      <c r="D300" s="781">
        <v>4680115881211</v>
      </c>
      <c r="E300" s="781"/>
      <c r="F300" s="62">
        <v>0.4</v>
      </c>
      <c r="G300" s="37">
        <v>6</v>
      </c>
      <c r="H300" s="62">
        <v>2.4</v>
      </c>
      <c r="I300" s="62">
        <v>2.6</v>
      </c>
      <c r="J300" s="37">
        <v>156</v>
      </c>
      <c r="K300" s="37" t="s">
        <v>89</v>
      </c>
      <c r="L300" s="37"/>
      <c r="M300" s="38" t="s">
        <v>82</v>
      </c>
      <c r="N300" s="38"/>
      <c r="O300" s="37">
        <v>45</v>
      </c>
      <c r="P300" s="94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83"/>
      <c r="R300" s="783"/>
      <c r="S300" s="783"/>
      <c r="T300" s="784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IFERROR(IF(Y300=0,"",ROUNDUP(Y300/H300,0)*0.00753),"")</f>
        <v/>
      </c>
      <c r="AA300" s="68" t="s">
        <v>45</v>
      </c>
      <c r="AB300" s="69" t="s">
        <v>45</v>
      </c>
      <c r="AC300" s="394" t="s">
        <v>507</v>
      </c>
      <c r="AG300" s="78"/>
      <c r="AJ300" s="84"/>
      <c r="AK300" s="84"/>
      <c r="BB300" s="395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27" customHeight="1" x14ac:dyDescent="0.25">
      <c r="A301" s="63" t="s">
        <v>515</v>
      </c>
      <c r="B301" s="63" t="s">
        <v>516</v>
      </c>
      <c r="C301" s="36">
        <v>4301051378</v>
      </c>
      <c r="D301" s="781">
        <v>4680115881020</v>
      </c>
      <c r="E301" s="781"/>
      <c r="F301" s="62">
        <v>0.84</v>
      </c>
      <c r="G301" s="37">
        <v>4</v>
      </c>
      <c r="H301" s="62">
        <v>3.36</v>
      </c>
      <c r="I301" s="62">
        <v>3.57</v>
      </c>
      <c r="J301" s="37">
        <v>120</v>
      </c>
      <c r="K301" s="37" t="s">
        <v>89</v>
      </c>
      <c r="L301" s="37"/>
      <c r="M301" s="38" t="s">
        <v>82</v>
      </c>
      <c r="N301" s="38"/>
      <c r="O301" s="37">
        <v>45</v>
      </c>
      <c r="P301" s="94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83"/>
      <c r="R301" s="783"/>
      <c r="S301" s="783"/>
      <c r="T301" s="784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IFERROR(IF(Y301=0,"",ROUNDUP(Y301/H301,0)*0.00937),"")</f>
        <v/>
      </c>
      <c r="AA301" s="68" t="s">
        <v>45</v>
      </c>
      <c r="AB301" s="69" t="s">
        <v>45</v>
      </c>
      <c r="AC301" s="396" t="s">
        <v>517</v>
      </c>
      <c r="AG301" s="78"/>
      <c r="AJ301" s="84"/>
      <c r="AK301" s="84"/>
      <c r="BB301" s="397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788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89"/>
      <c r="P302" s="785" t="s">
        <v>40</v>
      </c>
      <c r="Q302" s="786"/>
      <c r="R302" s="786"/>
      <c r="S302" s="786"/>
      <c r="T302" s="786"/>
      <c r="U302" s="786"/>
      <c r="V302" s="787"/>
      <c r="W302" s="42" t="s">
        <v>39</v>
      </c>
      <c r="X302" s="43">
        <f>IFERROR(X297/H297,"0")+IFERROR(X298/H298,"0")+IFERROR(X299/H299,"0")+IFERROR(X300/H300,"0")+IFERROR(X301/H301,"0")</f>
        <v>0</v>
      </c>
      <c r="Y302" s="43">
        <f>IFERROR(Y297/H297,"0")+IFERROR(Y298/H298,"0")+IFERROR(Y299/H299,"0")+IFERROR(Y300/H300,"0")+IFERROR(Y301/H301,"0")</f>
        <v>0</v>
      </c>
      <c r="Z302" s="43">
        <f>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89"/>
      <c r="P303" s="785" t="s">
        <v>40</v>
      </c>
      <c r="Q303" s="786"/>
      <c r="R303" s="786"/>
      <c r="S303" s="786"/>
      <c r="T303" s="786"/>
      <c r="U303" s="786"/>
      <c r="V303" s="787"/>
      <c r="W303" s="42" t="s">
        <v>0</v>
      </c>
      <c r="X303" s="43">
        <f>IFERROR(SUM(X297:X301),"0")</f>
        <v>0</v>
      </c>
      <c r="Y303" s="43">
        <f>IFERROR(SUM(Y297:Y301),"0")</f>
        <v>0</v>
      </c>
      <c r="Z303" s="42"/>
      <c r="AA303" s="67"/>
      <c r="AB303" s="67"/>
      <c r="AC303" s="67"/>
    </row>
    <row r="304" spans="1:68" ht="16.5" customHeight="1" x14ac:dyDescent="0.25">
      <c r="A304" s="779" t="s">
        <v>518</v>
      </c>
      <c r="B304" s="779"/>
      <c r="C304" s="779"/>
      <c r="D304" s="779"/>
      <c r="E304" s="779"/>
      <c r="F304" s="779"/>
      <c r="G304" s="779"/>
      <c r="H304" s="779"/>
      <c r="I304" s="779"/>
      <c r="J304" s="779"/>
      <c r="K304" s="779"/>
      <c r="L304" s="779"/>
      <c r="M304" s="779"/>
      <c r="N304" s="779"/>
      <c r="O304" s="779"/>
      <c r="P304" s="779"/>
      <c r="Q304" s="779"/>
      <c r="R304" s="779"/>
      <c r="S304" s="779"/>
      <c r="T304" s="779"/>
      <c r="U304" s="779"/>
      <c r="V304" s="779"/>
      <c r="W304" s="779"/>
      <c r="X304" s="779"/>
      <c r="Y304" s="779"/>
      <c r="Z304" s="779"/>
      <c r="AA304" s="65"/>
      <c r="AB304" s="65"/>
      <c r="AC304" s="79"/>
    </row>
    <row r="305" spans="1:68" ht="14.25" customHeight="1" x14ac:dyDescent="0.25">
      <c r="A305" s="780" t="s">
        <v>84</v>
      </c>
      <c r="B305" s="780"/>
      <c r="C305" s="780"/>
      <c r="D305" s="780"/>
      <c r="E305" s="780"/>
      <c r="F305" s="780"/>
      <c r="G305" s="780"/>
      <c r="H305" s="780"/>
      <c r="I305" s="780"/>
      <c r="J305" s="780"/>
      <c r="K305" s="780"/>
      <c r="L305" s="780"/>
      <c r="M305" s="780"/>
      <c r="N305" s="780"/>
      <c r="O305" s="780"/>
      <c r="P305" s="780"/>
      <c r="Q305" s="780"/>
      <c r="R305" s="780"/>
      <c r="S305" s="780"/>
      <c r="T305" s="780"/>
      <c r="U305" s="780"/>
      <c r="V305" s="780"/>
      <c r="W305" s="780"/>
      <c r="X305" s="780"/>
      <c r="Y305" s="780"/>
      <c r="Z305" s="780"/>
      <c r="AA305" s="66"/>
      <c r="AB305" s="66"/>
      <c r="AC305" s="80"/>
    </row>
    <row r="306" spans="1:68" ht="27" customHeight="1" x14ac:dyDescent="0.25">
      <c r="A306" s="63" t="s">
        <v>519</v>
      </c>
      <c r="B306" s="63" t="s">
        <v>520</v>
      </c>
      <c r="C306" s="36">
        <v>4301051731</v>
      </c>
      <c r="D306" s="781">
        <v>4680115884618</v>
      </c>
      <c r="E306" s="781"/>
      <c r="F306" s="62">
        <v>0.6</v>
      </c>
      <c r="G306" s="37">
        <v>6</v>
      </c>
      <c r="H306" s="62">
        <v>3.6</v>
      </c>
      <c r="I306" s="62">
        <v>3.81</v>
      </c>
      <c r="J306" s="37">
        <v>132</v>
      </c>
      <c r="K306" s="37" t="s">
        <v>89</v>
      </c>
      <c r="L306" s="37"/>
      <c r="M306" s="38" t="s">
        <v>82</v>
      </c>
      <c r="N306" s="38"/>
      <c r="O306" s="37">
        <v>45</v>
      </c>
      <c r="P306" s="94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83"/>
      <c r="R306" s="783"/>
      <c r="S306" s="783"/>
      <c r="T306" s="784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398" t="s">
        <v>521</v>
      </c>
      <c r="AG306" s="78"/>
      <c r="AJ306" s="84"/>
      <c r="AK306" s="84"/>
      <c r="BB306" s="39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x14ac:dyDescent="0.2">
      <c r="A307" s="788"/>
      <c r="B307" s="788"/>
      <c r="C307" s="788"/>
      <c r="D307" s="788"/>
      <c r="E307" s="788"/>
      <c r="F307" s="788"/>
      <c r="G307" s="788"/>
      <c r="H307" s="788"/>
      <c r="I307" s="788"/>
      <c r="J307" s="788"/>
      <c r="K307" s="788"/>
      <c r="L307" s="788"/>
      <c r="M307" s="788"/>
      <c r="N307" s="788"/>
      <c r="O307" s="789"/>
      <c r="P307" s="785" t="s">
        <v>40</v>
      </c>
      <c r="Q307" s="786"/>
      <c r="R307" s="786"/>
      <c r="S307" s="786"/>
      <c r="T307" s="786"/>
      <c r="U307" s="786"/>
      <c r="V307" s="787"/>
      <c r="W307" s="42" t="s">
        <v>39</v>
      </c>
      <c r="X307" s="43">
        <f>IFERROR(X306/H306,"0")</f>
        <v>0</v>
      </c>
      <c r="Y307" s="43">
        <f>IFERROR(Y306/H306,"0")</f>
        <v>0</v>
      </c>
      <c r="Z307" s="43">
        <f>IFERROR(IF(Z306="",0,Z306),"0")</f>
        <v>0</v>
      </c>
      <c r="AA307" s="67"/>
      <c r="AB307" s="67"/>
      <c r="AC307" s="67"/>
    </row>
    <row r="308" spans="1:68" x14ac:dyDescent="0.2">
      <c r="A308" s="788"/>
      <c r="B308" s="788"/>
      <c r="C308" s="788"/>
      <c r="D308" s="788"/>
      <c r="E308" s="788"/>
      <c r="F308" s="788"/>
      <c r="G308" s="788"/>
      <c r="H308" s="788"/>
      <c r="I308" s="788"/>
      <c r="J308" s="788"/>
      <c r="K308" s="788"/>
      <c r="L308" s="788"/>
      <c r="M308" s="788"/>
      <c r="N308" s="788"/>
      <c r="O308" s="789"/>
      <c r="P308" s="785" t="s">
        <v>40</v>
      </c>
      <c r="Q308" s="786"/>
      <c r="R308" s="786"/>
      <c r="S308" s="786"/>
      <c r="T308" s="786"/>
      <c r="U308" s="786"/>
      <c r="V308" s="787"/>
      <c r="W308" s="42" t="s">
        <v>0</v>
      </c>
      <c r="X308" s="43">
        <f>IFERROR(SUM(X306:X306),"0")</f>
        <v>0</v>
      </c>
      <c r="Y308" s="43">
        <f>IFERROR(SUM(Y306:Y306),"0")</f>
        <v>0</v>
      </c>
      <c r="Z308" s="42"/>
      <c r="AA308" s="67"/>
      <c r="AB308" s="67"/>
      <c r="AC308" s="67"/>
    </row>
    <row r="309" spans="1:68" ht="16.5" customHeight="1" x14ac:dyDescent="0.25">
      <c r="A309" s="779" t="s">
        <v>522</v>
      </c>
      <c r="B309" s="779"/>
      <c r="C309" s="779"/>
      <c r="D309" s="779"/>
      <c r="E309" s="779"/>
      <c r="F309" s="779"/>
      <c r="G309" s="779"/>
      <c r="H309" s="779"/>
      <c r="I309" s="779"/>
      <c r="J309" s="779"/>
      <c r="K309" s="779"/>
      <c r="L309" s="779"/>
      <c r="M309" s="779"/>
      <c r="N309" s="779"/>
      <c r="O309" s="779"/>
      <c r="P309" s="779"/>
      <c r="Q309" s="779"/>
      <c r="R309" s="779"/>
      <c r="S309" s="779"/>
      <c r="T309" s="779"/>
      <c r="U309" s="779"/>
      <c r="V309" s="779"/>
      <c r="W309" s="779"/>
      <c r="X309" s="779"/>
      <c r="Y309" s="779"/>
      <c r="Z309" s="779"/>
      <c r="AA309" s="65"/>
      <c r="AB309" s="65"/>
      <c r="AC309" s="79"/>
    </row>
    <row r="310" spans="1:68" ht="14.25" customHeight="1" x14ac:dyDescent="0.25">
      <c r="A310" s="780" t="s">
        <v>125</v>
      </c>
      <c r="B310" s="780"/>
      <c r="C310" s="780"/>
      <c r="D310" s="780"/>
      <c r="E310" s="780"/>
      <c r="F310" s="780"/>
      <c r="G310" s="780"/>
      <c r="H310" s="780"/>
      <c r="I310" s="780"/>
      <c r="J310" s="780"/>
      <c r="K310" s="780"/>
      <c r="L310" s="780"/>
      <c r="M310" s="780"/>
      <c r="N310" s="780"/>
      <c r="O310" s="780"/>
      <c r="P310" s="780"/>
      <c r="Q310" s="780"/>
      <c r="R310" s="780"/>
      <c r="S310" s="780"/>
      <c r="T310" s="780"/>
      <c r="U310" s="780"/>
      <c r="V310" s="780"/>
      <c r="W310" s="780"/>
      <c r="X310" s="780"/>
      <c r="Y310" s="780"/>
      <c r="Z310" s="780"/>
      <c r="AA310" s="66"/>
      <c r="AB310" s="66"/>
      <c r="AC310" s="80"/>
    </row>
    <row r="311" spans="1:68" ht="27" customHeight="1" x14ac:dyDescent="0.25">
      <c r="A311" s="63" t="s">
        <v>523</v>
      </c>
      <c r="B311" s="63" t="s">
        <v>524</v>
      </c>
      <c r="C311" s="36">
        <v>4301011593</v>
      </c>
      <c r="D311" s="781">
        <v>4680115882973</v>
      </c>
      <c r="E311" s="781"/>
      <c r="F311" s="62">
        <v>0.7</v>
      </c>
      <c r="G311" s="37">
        <v>6</v>
      </c>
      <c r="H311" s="62">
        <v>4.2</v>
      </c>
      <c r="I311" s="62">
        <v>4.5599999999999996</v>
      </c>
      <c r="J311" s="37">
        <v>104</v>
      </c>
      <c r="K311" s="37" t="s">
        <v>130</v>
      </c>
      <c r="L311" s="37"/>
      <c r="M311" s="38" t="s">
        <v>129</v>
      </c>
      <c r="N311" s="38"/>
      <c r="O311" s="37">
        <v>55</v>
      </c>
      <c r="P311" s="9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83"/>
      <c r="R311" s="783"/>
      <c r="S311" s="783"/>
      <c r="T311" s="78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IFERROR(IF(Y311=0,"",ROUNDUP(Y311/H311,0)*0.01196),"")</f>
        <v/>
      </c>
      <c r="AA311" s="68" t="s">
        <v>45</v>
      </c>
      <c r="AB311" s="69" t="s">
        <v>45</v>
      </c>
      <c r="AC311" s="400" t="s">
        <v>448</v>
      </c>
      <c r="AG311" s="78"/>
      <c r="AJ311" s="84"/>
      <c r="AK311" s="84"/>
      <c r="BB311" s="401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788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89"/>
      <c r="P312" s="785" t="s">
        <v>40</v>
      </c>
      <c r="Q312" s="786"/>
      <c r="R312" s="786"/>
      <c r="S312" s="786"/>
      <c r="T312" s="786"/>
      <c r="U312" s="786"/>
      <c r="V312" s="787"/>
      <c r="W312" s="42" t="s">
        <v>39</v>
      </c>
      <c r="X312" s="43">
        <f>IFERROR(X311/H311,"0")</f>
        <v>0</v>
      </c>
      <c r="Y312" s="43">
        <f>IFERROR(Y311/H311,"0")</f>
        <v>0</v>
      </c>
      <c r="Z312" s="43">
        <f>IFERROR(IF(Z311="",0,Z311),"0")</f>
        <v>0</v>
      </c>
      <c r="AA312" s="67"/>
      <c r="AB312" s="67"/>
      <c r="AC312" s="67"/>
    </row>
    <row r="313" spans="1:68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89"/>
      <c r="P313" s="785" t="s">
        <v>40</v>
      </c>
      <c r="Q313" s="786"/>
      <c r="R313" s="786"/>
      <c r="S313" s="786"/>
      <c r="T313" s="786"/>
      <c r="U313" s="786"/>
      <c r="V313" s="787"/>
      <c r="W313" s="42" t="s">
        <v>0</v>
      </c>
      <c r="X313" s="43">
        <f>IFERROR(SUM(X311:X311),"0")</f>
        <v>0</v>
      </c>
      <c r="Y313" s="43">
        <f>IFERROR(SUM(Y311:Y311),"0")</f>
        <v>0</v>
      </c>
      <c r="Z313" s="42"/>
      <c r="AA313" s="67"/>
      <c r="AB313" s="67"/>
      <c r="AC313" s="67"/>
    </row>
    <row r="314" spans="1:68" ht="14.25" customHeight="1" x14ac:dyDescent="0.25">
      <c r="A314" s="780" t="s">
        <v>78</v>
      </c>
      <c r="B314" s="780"/>
      <c r="C314" s="780"/>
      <c r="D314" s="780"/>
      <c r="E314" s="780"/>
      <c r="F314" s="780"/>
      <c r="G314" s="780"/>
      <c r="H314" s="780"/>
      <c r="I314" s="780"/>
      <c r="J314" s="780"/>
      <c r="K314" s="780"/>
      <c r="L314" s="780"/>
      <c r="M314" s="780"/>
      <c r="N314" s="780"/>
      <c r="O314" s="780"/>
      <c r="P314" s="780"/>
      <c r="Q314" s="780"/>
      <c r="R314" s="780"/>
      <c r="S314" s="780"/>
      <c r="T314" s="780"/>
      <c r="U314" s="780"/>
      <c r="V314" s="780"/>
      <c r="W314" s="780"/>
      <c r="X314" s="780"/>
      <c r="Y314" s="780"/>
      <c r="Z314" s="780"/>
      <c r="AA314" s="66"/>
      <c r="AB314" s="66"/>
      <c r="AC314" s="80"/>
    </row>
    <row r="315" spans="1:68" ht="27" customHeight="1" x14ac:dyDescent="0.25">
      <c r="A315" s="63" t="s">
        <v>525</v>
      </c>
      <c r="B315" s="63" t="s">
        <v>526</v>
      </c>
      <c r="C315" s="36">
        <v>4301031305</v>
      </c>
      <c r="D315" s="781">
        <v>4607091389845</v>
      </c>
      <c r="E315" s="781"/>
      <c r="F315" s="62">
        <v>0.35</v>
      </c>
      <c r="G315" s="37">
        <v>6</v>
      </c>
      <c r="H315" s="62">
        <v>2.1</v>
      </c>
      <c r="I315" s="62">
        <v>2.2000000000000002</v>
      </c>
      <c r="J315" s="37">
        <v>234</v>
      </c>
      <c r="K315" s="37" t="s">
        <v>83</v>
      </c>
      <c r="L315" s="37"/>
      <c r="M315" s="38" t="s">
        <v>82</v>
      </c>
      <c r="N315" s="38"/>
      <c r="O315" s="37">
        <v>40</v>
      </c>
      <c r="P315" s="94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83"/>
      <c r="R315" s="783"/>
      <c r="S315" s="783"/>
      <c r="T315" s="78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IFERROR(IF(Y315=0,"",ROUNDUP(Y315/H315,0)*0.00502),"")</f>
        <v/>
      </c>
      <c r="AA315" s="68" t="s">
        <v>45</v>
      </c>
      <c r="AB315" s="69" t="s">
        <v>45</v>
      </c>
      <c r="AC315" s="402" t="s">
        <v>527</v>
      </c>
      <c r="AG315" s="78"/>
      <c r="AJ315" s="84"/>
      <c r="AK315" s="84"/>
      <c r="BB315" s="403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528</v>
      </c>
      <c r="B316" s="63" t="s">
        <v>529</v>
      </c>
      <c r="C316" s="36">
        <v>4301031306</v>
      </c>
      <c r="D316" s="781">
        <v>4680115882881</v>
      </c>
      <c r="E316" s="781"/>
      <c r="F316" s="62">
        <v>0.28000000000000003</v>
      </c>
      <c r="G316" s="37">
        <v>6</v>
      </c>
      <c r="H316" s="62">
        <v>1.68</v>
      </c>
      <c r="I316" s="62">
        <v>1.81</v>
      </c>
      <c r="J316" s="37">
        <v>234</v>
      </c>
      <c r="K316" s="37" t="s">
        <v>83</v>
      </c>
      <c r="L316" s="37"/>
      <c r="M316" s="38" t="s">
        <v>82</v>
      </c>
      <c r="N316" s="38"/>
      <c r="O316" s="37">
        <v>40</v>
      </c>
      <c r="P316" s="94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83"/>
      <c r="R316" s="783"/>
      <c r="S316" s="783"/>
      <c r="T316" s="78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404" t="s">
        <v>527</v>
      </c>
      <c r="AG316" s="78"/>
      <c r="AJ316" s="84"/>
      <c r="AK316" s="84"/>
      <c r="BB316" s="405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788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89"/>
      <c r="P317" s="785" t="s">
        <v>40</v>
      </c>
      <c r="Q317" s="786"/>
      <c r="R317" s="786"/>
      <c r="S317" s="786"/>
      <c r="T317" s="786"/>
      <c r="U317" s="786"/>
      <c r="V317" s="787"/>
      <c r="W317" s="42" t="s">
        <v>39</v>
      </c>
      <c r="X317" s="43">
        <f>IFERROR(X315/H315,"0")+IFERROR(X316/H316,"0")</f>
        <v>0</v>
      </c>
      <c r="Y317" s="43">
        <f>IFERROR(Y315/H315,"0")+IFERROR(Y316/H316,"0")</f>
        <v>0</v>
      </c>
      <c r="Z317" s="43">
        <f>IFERROR(IF(Z315="",0,Z315),"0")+IFERROR(IF(Z316="",0,Z316),"0")</f>
        <v>0</v>
      </c>
      <c r="AA317" s="67"/>
      <c r="AB317" s="67"/>
      <c r="AC317" s="67"/>
    </row>
    <row r="318" spans="1:68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89"/>
      <c r="P318" s="785" t="s">
        <v>40</v>
      </c>
      <c r="Q318" s="786"/>
      <c r="R318" s="786"/>
      <c r="S318" s="786"/>
      <c r="T318" s="786"/>
      <c r="U318" s="786"/>
      <c r="V318" s="787"/>
      <c r="W318" s="42" t="s">
        <v>0</v>
      </c>
      <c r="X318" s="43">
        <f>IFERROR(SUM(X315:X316),"0")</f>
        <v>0</v>
      </c>
      <c r="Y318" s="43">
        <f>IFERROR(SUM(Y315:Y316),"0")</f>
        <v>0</v>
      </c>
      <c r="Z318" s="42"/>
      <c r="AA318" s="67"/>
      <c r="AB318" s="67"/>
      <c r="AC318" s="67"/>
    </row>
    <row r="319" spans="1:68" ht="16.5" customHeight="1" x14ac:dyDescent="0.25">
      <c r="A319" s="779" t="s">
        <v>530</v>
      </c>
      <c r="B319" s="779"/>
      <c r="C319" s="779"/>
      <c r="D319" s="779"/>
      <c r="E319" s="779"/>
      <c r="F319" s="779"/>
      <c r="G319" s="779"/>
      <c r="H319" s="779"/>
      <c r="I319" s="779"/>
      <c r="J319" s="779"/>
      <c r="K319" s="779"/>
      <c r="L319" s="779"/>
      <c r="M319" s="779"/>
      <c r="N319" s="779"/>
      <c r="O319" s="779"/>
      <c r="P319" s="779"/>
      <c r="Q319" s="779"/>
      <c r="R319" s="779"/>
      <c r="S319" s="779"/>
      <c r="T319" s="779"/>
      <c r="U319" s="779"/>
      <c r="V319" s="779"/>
      <c r="W319" s="779"/>
      <c r="X319" s="779"/>
      <c r="Y319" s="779"/>
      <c r="Z319" s="779"/>
      <c r="AA319" s="65"/>
      <c r="AB319" s="65"/>
      <c r="AC319" s="79"/>
    </row>
    <row r="320" spans="1:68" ht="14.25" customHeight="1" x14ac:dyDescent="0.25">
      <c r="A320" s="780" t="s">
        <v>125</v>
      </c>
      <c r="B320" s="780"/>
      <c r="C320" s="780"/>
      <c r="D320" s="780"/>
      <c r="E320" s="780"/>
      <c r="F320" s="780"/>
      <c r="G320" s="780"/>
      <c r="H320" s="780"/>
      <c r="I320" s="780"/>
      <c r="J320" s="780"/>
      <c r="K320" s="780"/>
      <c r="L320" s="780"/>
      <c r="M320" s="780"/>
      <c r="N320" s="780"/>
      <c r="O320" s="780"/>
      <c r="P320" s="780"/>
      <c r="Q320" s="780"/>
      <c r="R320" s="780"/>
      <c r="S320" s="780"/>
      <c r="T320" s="780"/>
      <c r="U320" s="780"/>
      <c r="V320" s="780"/>
      <c r="W320" s="780"/>
      <c r="X320" s="780"/>
      <c r="Y320" s="780"/>
      <c r="Z320" s="780"/>
      <c r="AA320" s="66"/>
      <c r="AB320" s="66"/>
      <c r="AC320" s="80"/>
    </row>
    <row r="321" spans="1:68" ht="27" customHeight="1" x14ac:dyDescent="0.25">
      <c r="A321" s="63" t="s">
        <v>531</v>
      </c>
      <c r="B321" s="63" t="s">
        <v>532</v>
      </c>
      <c r="C321" s="36">
        <v>4301012024</v>
      </c>
      <c r="D321" s="781">
        <v>4680115885615</v>
      </c>
      <c r="E321" s="781"/>
      <c r="F321" s="62">
        <v>1.35</v>
      </c>
      <c r="G321" s="37">
        <v>8</v>
      </c>
      <c r="H321" s="62">
        <v>10.8</v>
      </c>
      <c r="I321" s="62">
        <v>11.28</v>
      </c>
      <c r="J321" s="37">
        <v>56</v>
      </c>
      <c r="K321" s="37" t="s">
        <v>130</v>
      </c>
      <c r="L321" s="37"/>
      <c r="M321" s="38" t="s">
        <v>133</v>
      </c>
      <c r="N321" s="38"/>
      <c r="O321" s="37">
        <v>55</v>
      </c>
      <c r="P321" s="9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83"/>
      <c r="R321" s="783"/>
      <c r="S321" s="783"/>
      <c r="T321" s="784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ref="Y321:Y328" si="57">IFERROR(IF(X321="",0,CEILING((X321/$H321),1)*$H321),"")</f>
        <v>0</v>
      </c>
      <c r="Z321" s="41" t="str">
        <f>IFERROR(IF(Y321=0,"",ROUNDUP(Y321/H321,0)*0.02175),"")</f>
        <v/>
      </c>
      <c r="AA321" s="68" t="s">
        <v>45</v>
      </c>
      <c r="AB321" s="69" t="s">
        <v>45</v>
      </c>
      <c r="AC321" s="406" t="s">
        <v>533</v>
      </c>
      <c r="AG321" s="78"/>
      <c r="AJ321" s="84"/>
      <c r="AK321" s="84"/>
      <c r="BB321" s="407" t="s">
        <v>66</v>
      </c>
      <c r="BM321" s="78">
        <f t="shared" ref="BM321:BM328" si="58">IFERROR(X321*I321/H321,"0")</f>
        <v>0</v>
      </c>
      <c r="BN321" s="78">
        <f t="shared" ref="BN321:BN328" si="59">IFERROR(Y321*I321/H321,"0")</f>
        <v>0</v>
      </c>
      <c r="BO321" s="78">
        <f t="shared" ref="BO321:BO328" si="60">IFERROR(1/J321*(X321/H321),"0")</f>
        <v>0</v>
      </c>
      <c r="BP321" s="78">
        <f t="shared" ref="BP321:BP328" si="61">IFERROR(1/J321*(Y321/H321),"0")</f>
        <v>0</v>
      </c>
    </row>
    <row r="322" spans="1:68" ht="27" customHeight="1" x14ac:dyDescent="0.25">
      <c r="A322" s="63" t="s">
        <v>534</v>
      </c>
      <c r="B322" s="63" t="s">
        <v>535</v>
      </c>
      <c r="C322" s="36">
        <v>4301012016</v>
      </c>
      <c r="D322" s="781">
        <v>4680115885554</v>
      </c>
      <c r="E322" s="781"/>
      <c r="F322" s="62">
        <v>1.35</v>
      </c>
      <c r="G322" s="37">
        <v>8</v>
      </c>
      <c r="H322" s="62">
        <v>10.8</v>
      </c>
      <c r="I322" s="62">
        <v>11.28</v>
      </c>
      <c r="J322" s="37">
        <v>56</v>
      </c>
      <c r="K322" s="37" t="s">
        <v>130</v>
      </c>
      <c r="L322" s="37"/>
      <c r="M322" s="38" t="s">
        <v>133</v>
      </c>
      <c r="N322" s="38"/>
      <c r="O322" s="37">
        <v>55</v>
      </c>
      <c r="P322" s="9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83"/>
      <c r="R322" s="783"/>
      <c r="S322" s="783"/>
      <c r="T322" s="784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57"/>
        <v>0</v>
      </c>
      <c r="Z322" s="41" t="str">
        <f>IFERROR(IF(Y322=0,"",ROUNDUP(Y322/H322,0)*0.02175),"")</f>
        <v/>
      </c>
      <c r="AA322" s="68" t="s">
        <v>45</v>
      </c>
      <c r="AB322" s="69" t="s">
        <v>45</v>
      </c>
      <c r="AC322" s="408" t="s">
        <v>536</v>
      </c>
      <c r="AG322" s="78"/>
      <c r="AJ322" s="84"/>
      <c r="AK322" s="84"/>
      <c r="BB322" s="409" t="s">
        <v>66</v>
      </c>
      <c r="BM322" s="78">
        <f t="shared" si="58"/>
        <v>0</v>
      </c>
      <c r="BN322" s="78">
        <f t="shared" si="59"/>
        <v>0</v>
      </c>
      <c r="BO322" s="78">
        <f t="shared" si="60"/>
        <v>0</v>
      </c>
      <c r="BP322" s="78">
        <f t="shared" si="61"/>
        <v>0</v>
      </c>
    </row>
    <row r="323" spans="1:68" ht="27" customHeight="1" x14ac:dyDescent="0.25">
      <c r="A323" s="63" t="s">
        <v>534</v>
      </c>
      <c r="B323" s="63" t="s">
        <v>537</v>
      </c>
      <c r="C323" s="36">
        <v>4301011911</v>
      </c>
      <c r="D323" s="781">
        <v>4680115885554</v>
      </c>
      <c r="E323" s="781"/>
      <c r="F323" s="62">
        <v>1.35</v>
      </c>
      <c r="G323" s="37">
        <v>8</v>
      </c>
      <c r="H323" s="62">
        <v>10.8</v>
      </c>
      <c r="I323" s="62">
        <v>11.28</v>
      </c>
      <c r="J323" s="37">
        <v>48</v>
      </c>
      <c r="K323" s="37" t="s">
        <v>130</v>
      </c>
      <c r="L323" s="37"/>
      <c r="M323" s="38" t="s">
        <v>156</v>
      </c>
      <c r="N323" s="38"/>
      <c r="O323" s="37">
        <v>55</v>
      </c>
      <c r="P323" s="951" t="s">
        <v>538</v>
      </c>
      <c r="Q323" s="783"/>
      <c r="R323" s="783"/>
      <c r="S323" s="783"/>
      <c r="T323" s="784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57"/>
        <v>0</v>
      </c>
      <c r="Z323" s="41" t="str">
        <f>IFERROR(IF(Y323=0,"",ROUNDUP(Y323/H323,0)*0.02039),"")</f>
        <v/>
      </c>
      <c r="AA323" s="68" t="s">
        <v>45</v>
      </c>
      <c r="AB323" s="69" t="s">
        <v>45</v>
      </c>
      <c r="AC323" s="410" t="s">
        <v>539</v>
      </c>
      <c r="AG323" s="78"/>
      <c r="AJ323" s="84"/>
      <c r="AK323" s="84"/>
      <c r="BB323" s="411" t="s">
        <v>66</v>
      </c>
      <c r="BM323" s="78">
        <f t="shared" si="58"/>
        <v>0</v>
      </c>
      <c r="BN323" s="78">
        <f t="shared" si="59"/>
        <v>0</v>
      </c>
      <c r="BO323" s="78">
        <f t="shared" si="60"/>
        <v>0</v>
      </c>
      <c r="BP323" s="78">
        <f t="shared" si="61"/>
        <v>0</v>
      </c>
    </row>
    <row r="324" spans="1:68" ht="37.5" customHeight="1" x14ac:dyDescent="0.25">
      <c r="A324" s="63" t="s">
        <v>540</v>
      </c>
      <c r="B324" s="63" t="s">
        <v>541</v>
      </c>
      <c r="C324" s="36">
        <v>4301011858</v>
      </c>
      <c r="D324" s="781">
        <v>4680115885646</v>
      </c>
      <c r="E324" s="781"/>
      <c r="F324" s="62">
        <v>1.35</v>
      </c>
      <c r="G324" s="37">
        <v>8</v>
      </c>
      <c r="H324" s="62">
        <v>10.8</v>
      </c>
      <c r="I324" s="62">
        <v>11.28</v>
      </c>
      <c r="J324" s="37">
        <v>56</v>
      </c>
      <c r="K324" s="37" t="s">
        <v>130</v>
      </c>
      <c r="L324" s="37"/>
      <c r="M324" s="38" t="s">
        <v>129</v>
      </c>
      <c r="N324" s="38"/>
      <c r="O324" s="37">
        <v>55</v>
      </c>
      <c r="P324" s="9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83"/>
      <c r="R324" s="783"/>
      <c r="S324" s="783"/>
      <c r="T324" s="784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57"/>
        <v>0</v>
      </c>
      <c r="Z324" s="41" t="str">
        <f>IFERROR(IF(Y324=0,"",ROUNDUP(Y324/H324,0)*0.02175),"")</f>
        <v/>
      </c>
      <c r="AA324" s="68" t="s">
        <v>45</v>
      </c>
      <c r="AB324" s="69" t="s">
        <v>45</v>
      </c>
      <c r="AC324" s="412" t="s">
        <v>542</v>
      </c>
      <c r="AG324" s="78"/>
      <c r="AJ324" s="84"/>
      <c r="AK324" s="84"/>
      <c r="BB324" s="413" t="s">
        <v>66</v>
      </c>
      <c r="BM324" s="78">
        <f t="shared" si="58"/>
        <v>0</v>
      </c>
      <c r="BN324" s="78">
        <f t="shared" si="59"/>
        <v>0</v>
      </c>
      <c r="BO324" s="78">
        <f t="shared" si="60"/>
        <v>0</v>
      </c>
      <c r="BP324" s="78">
        <f t="shared" si="61"/>
        <v>0</v>
      </c>
    </row>
    <row r="325" spans="1:68" ht="27" customHeight="1" x14ac:dyDescent="0.25">
      <c r="A325" s="63" t="s">
        <v>543</v>
      </c>
      <c r="B325" s="63" t="s">
        <v>544</v>
      </c>
      <c r="C325" s="36">
        <v>4301011857</v>
      </c>
      <c r="D325" s="781">
        <v>4680115885622</v>
      </c>
      <c r="E325" s="781"/>
      <c r="F325" s="62">
        <v>0.4</v>
      </c>
      <c r="G325" s="37">
        <v>10</v>
      </c>
      <c r="H325" s="62">
        <v>4</v>
      </c>
      <c r="I325" s="62">
        <v>4.21</v>
      </c>
      <c r="J325" s="37">
        <v>132</v>
      </c>
      <c r="K325" s="37" t="s">
        <v>89</v>
      </c>
      <c r="L325" s="37"/>
      <c r="M325" s="38" t="s">
        <v>129</v>
      </c>
      <c r="N325" s="38"/>
      <c r="O325" s="37">
        <v>55</v>
      </c>
      <c r="P325" s="9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83"/>
      <c r="R325" s="783"/>
      <c r="S325" s="783"/>
      <c r="T325" s="784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si="57"/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14" t="s">
        <v>533</v>
      </c>
      <c r="AG325" s="78"/>
      <c r="AJ325" s="84"/>
      <c r="AK325" s="84"/>
      <c r="BB325" s="415" t="s">
        <v>66</v>
      </c>
      <c r="BM325" s="78">
        <f t="shared" si="58"/>
        <v>0</v>
      </c>
      <c r="BN325" s="78">
        <f t="shared" si="59"/>
        <v>0</v>
      </c>
      <c r="BO325" s="78">
        <f t="shared" si="60"/>
        <v>0</v>
      </c>
      <c r="BP325" s="78">
        <f t="shared" si="61"/>
        <v>0</v>
      </c>
    </row>
    <row r="326" spans="1:68" ht="27" customHeight="1" x14ac:dyDescent="0.25">
      <c r="A326" s="63" t="s">
        <v>545</v>
      </c>
      <c r="B326" s="63" t="s">
        <v>546</v>
      </c>
      <c r="C326" s="36">
        <v>4301011573</v>
      </c>
      <c r="D326" s="781">
        <v>4680115881938</v>
      </c>
      <c r="E326" s="781"/>
      <c r="F326" s="62">
        <v>0.4</v>
      </c>
      <c r="G326" s="37">
        <v>10</v>
      </c>
      <c r="H326" s="62">
        <v>4</v>
      </c>
      <c r="I326" s="62">
        <v>4.21</v>
      </c>
      <c r="J326" s="37">
        <v>132</v>
      </c>
      <c r="K326" s="37" t="s">
        <v>89</v>
      </c>
      <c r="L326" s="37"/>
      <c r="M326" s="38" t="s">
        <v>129</v>
      </c>
      <c r="N326" s="38"/>
      <c r="O326" s="37">
        <v>90</v>
      </c>
      <c r="P326" s="9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83"/>
      <c r="R326" s="783"/>
      <c r="S326" s="783"/>
      <c r="T326" s="784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si="57"/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416" t="s">
        <v>547</v>
      </c>
      <c r="AG326" s="78"/>
      <c r="AJ326" s="84"/>
      <c r="AK326" s="84"/>
      <c r="BB326" s="417" t="s">
        <v>66</v>
      </c>
      <c r="BM326" s="78">
        <f t="shared" si="58"/>
        <v>0</v>
      </c>
      <c r="BN326" s="78">
        <f t="shared" si="59"/>
        <v>0</v>
      </c>
      <c r="BO326" s="78">
        <f t="shared" si="60"/>
        <v>0</v>
      </c>
      <c r="BP326" s="78">
        <f t="shared" si="61"/>
        <v>0</v>
      </c>
    </row>
    <row r="327" spans="1:68" ht="27" customHeight="1" x14ac:dyDescent="0.25">
      <c r="A327" s="63" t="s">
        <v>548</v>
      </c>
      <c r="B327" s="63" t="s">
        <v>549</v>
      </c>
      <c r="C327" s="36">
        <v>4301010944</v>
      </c>
      <c r="D327" s="781">
        <v>4607091387346</v>
      </c>
      <c r="E327" s="781"/>
      <c r="F327" s="62">
        <v>0.4</v>
      </c>
      <c r="G327" s="37">
        <v>10</v>
      </c>
      <c r="H327" s="62">
        <v>4</v>
      </c>
      <c r="I327" s="62">
        <v>4.21</v>
      </c>
      <c r="J327" s="37">
        <v>132</v>
      </c>
      <c r="K327" s="37" t="s">
        <v>89</v>
      </c>
      <c r="L327" s="37"/>
      <c r="M327" s="38" t="s">
        <v>129</v>
      </c>
      <c r="N327" s="38"/>
      <c r="O327" s="37">
        <v>55</v>
      </c>
      <c r="P327" s="9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83"/>
      <c r="R327" s="783"/>
      <c r="S327" s="783"/>
      <c r="T327" s="784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57"/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18" t="s">
        <v>550</v>
      </c>
      <c r="AG327" s="78"/>
      <c r="AJ327" s="84"/>
      <c r="AK327" s="84"/>
      <c r="BB327" s="419" t="s">
        <v>66</v>
      </c>
      <c r="BM327" s="78">
        <f t="shared" si="58"/>
        <v>0</v>
      </c>
      <c r="BN327" s="78">
        <f t="shared" si="59"/>
        <v>0</v>
      </c>
      <c r="BO327" s="78">
        <f t="shared" si="60"/>
        <v>0</v>
      </c>
      <c r="BP327" s="78">
        <f t="shared" si="61"/>
        <v>0</v>
      </c>
    </row>
    <row r="328" spans="1:68" ht="27" customHeight="1" x14ac:dyDescent="0.25">
      <c r="A328" s="63" t="s">
        <v>551</v>
      </c>
      <c r="B328" s="63" t="s">
        <v>552</v>
      </c>
      <c r="C328" s="36">
        <v>4301011859</v>
      </c>
      <c r="D328" s="781">
        <v>4680115885608</v>
      </c>
      <c r="E328" s="781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89</v>
      </c>
      <c r="L328" s="37"/>
      <c r="M328" s="38" t="s">
        <v>129</v>
      </c>
      <c r="N328" s="38"/>
      <c r="O328" s="37">
        <v>55</v>
      </c>
      <c r="P328" s="9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83"/>
      <c r="R328" s="783"/>
      <c r="S328" s="783"/>
      <c r="T328" s="784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57"/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0" t="s">
        <v>536</v>
      </c>
      <c r="AG328" s="78"/>
      <c r="AJ328" s="84"/>
      <c r="AK328" s="84"/>
      <c r="BB328" s="421" t="s">
        <v>66</v>
      </c>
      <c r="BM328" s="78">
        <f t="shared" si="58"/>
        <v>0</v>
      </c>
      <c r="BN328" s="78">
        <f t="shared" si="59"/>
        <v>0</v>
      </c>
      <c r="BO328" s="78">
        <f t="shared" si="60"/>
        <v>0</v>
      </c>
      <c r="BP328" s="78">
        <f t="shared" si="61"/>
        <v>0</v>
      </c>
    </row>
    <row r="329" spans="1:68" x14ac:dyDescent="0.2">
      <c r="A329" s="788"/>
      <c r="B329" s="788"/>
      <c r="C329" s="788"/>
      <c r="D329" s="788"/>
      <c r="E329" s="788"/>
      <c r="F329" s="788"/>
      <c r="G329" s="788"/>
      <c r="H329" s="788"/>
      <c r="I329" s="788"/>
      <c r="J329" s="788"/>
      <c r="K329" s="788"/>
      <c r="L329" s="788"/>
      <c r="M329" s="788"/>
      <c r="N329" s="788"/>
      <c r="O329" s="789"/>
      <c r="P329" s="785" t="s">
        <v>40</v>
      </c>
      <c r="Q329" s="786"/>
      <c r="R329" s="786"/>
      <c r="S329" s="786"/>
      <c r="T329" s="786"/>
      <c r="U329" s="786"/>
      <c r="V329" s="787"/>
      <c r="W329" s="42" t="s">
        <v>39</v>
      </c>
      <c r="X329" s="43">
        <f>IFERROR(X321/H321,"0")+IFERROR(X322/H322,"0")+IFERROR(X323/H323,"0")+IFERROR(X324/H324,"0")+IFERROR(X325/H325,"0")+IFERROR(X326/H326,"0")+IFERROR(X327/H327,"0")+IFERROR(X328/H328,"0")</f>
        <v>0</v>
      </c>
      <c r="Y329" s="43">
        <f>IFERROR(Y321/H321,"0")+IFERROR(Y322/H322,"0")+IFERROR(Y323/H323,"0")+IFERROR(Y324/H324,"0")+IFERROR(Y325/H325,"0")+IFERROR(Y326/H326,"0")+IFERROR(Y327/H327,"0")+IFERROR(Y328/H328,"0")</f>
        <v>0</v>
      </c>
      <c r="Z329" s="4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788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89"/>
      <c r="P330" s="785" t="s">
        <v>40</v>
      </c>
      <c r="Q330" s="786"/>
      <c r="R330" s="786"/>
      <c r="S330" s="786"/>
      <c r="T330" s="786"/>
      <c r="U330" s="786"/>
      <c r="V330" s="787"/>
      <c r="W330" s="42" t="s">
        <v>0</v>
      </c>
      <c r="X330" s="43">
        <f>IFERROR(SUM(X321:X328),"0")</f>
        <v>0</v>
      </c>
      <c r="Y330" s="43">
        <f>IFERROR(SUM(Y321:Y328),"0")</f>
        <v>0</v>
      </c>
      <c r="Z330" s="42"/>
      <c r="AA330" s="67"/>
      <c r="AB330" s="67"/>
      <c r="AC330" s="67"/>
    </row>
    <row r="331" spans="1:68" ht="14.25" customHeight="1" x14ac:dyDescent="0.25">
      <c r="A331" s="780" t="s">
        <v>78</v>
      </c>
      <c r="B331" s="780"/>
      <c r="C331" s="780"/>
      <c r="D331" s="780"/>
      <c r="E331" s="780"/>
      <c r="F331" s="780"/>
      <c r="G331" s="780"/>
      <c r="H331" s="780"/>
      <c r="I331" s="780"/>
      <c r="J331" s="780"/>
      <c r="K331" s="780"/>
      <c r="L331" s="780"/>
      <c r="M331" s="780"/>
      <c r="N331" s="780"/>
      <c r="O331" s="780"/>
      <c r="P331" s="780"/>
      <c r="Q331" s="780"/>
      <c r="R331" s="780"/>
      <c r="S331" s="780"/>
      <c r="T331" s="780"/>
      <c r="U331" s="780"/>
      <c r="V331" s="780"/>
      <c r="W331" s="780"/>
      <c r="X331" s="780"/>
      <c r="Y331" s="780"/>
      <c r="Z331" s="780"/>
      <c r="AA331" s="66"/>
      <c r="AB331" s="66"/>
      <c r="AC331" s="80"/>
    </row>
    <row r="332" spans="1:68" ht="27" customHeight="1" x14ac:dyDescent="0.25">
      <c r="A332" s="63" t="s">
        <v>553</v>
      </c>
      <c r="B332" s="63" t="s">
        <v>554</v>
      </c>
      <c r="C332" s="36">
        <v>4301030878</v>
      </c>
      <c r="D332" s="781">
        <v>4607091387193</v>
      </c>
      <c r="E332" s="781"/>
      <c r="F332" s="62">
        <v>0.7</v>
      </c>
      <c r="G332" s="37">
        <v>6</v>
      </c>
      <c r="H332" s="62">
        <v>4.2</v>
      </c>
      <c r="I332" s="62">
        <v>4.46</v>
      </c>
      <c r="J332" s="37">
        <v>156</v>
      </c>
      <c r="K332" s="37" t="s">
        <v>89</v>
      </c>
      <c r="L332" s="37"/>
      <c r="M332" s="38" t="s">
        <v>82</v>
      </c>
      <c r="N332" s="38"/>
      <c r="O332" s="37">
        <v>35</v>
      </c>
      <c r="P332" s="9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83"/>
      <c r="R332" s="783"/>
      <c r="S332" s="783"/>
      <c r="T332" s="78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IFERROR(IF(Y332=0,"",ROUNDUP(Y332/H332,0)*0.00753),"")</f>
        <v/>
      </c>
      <c r="AA332" s="68" t="s">
        <v>45</v>
      </c>
      <c r="AB332" s="69" t="s">
        <v>45</v>
      </c>
      <c r="AC332" s="422" t="s">
        <v>555</v>
      </c>
      <c r="AG332" s="78"/>
      <c r="AJ332" s="84"/>
      <c r="AK332" s="84"/>
      <c r="BB332" s="42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556</v>
      </c>
      <c r="B333" s="63" t="s">
        <v>557</v>
      </c>
      <c r="C333" s="36">
        <v>4301031153</v>
      </c>
      <c r="D333" s="781">
        <v>4607091387230</v>
      </c>
      <c r="E333" s="781"/>
      <c r="F333" s="62">
        <v>0.7</v>
      </c>
      <c r="G333" s="37">
        <v>6</v>
      </c>
      <c r="H333" s="62">
        <v>4.2</v>
      </c>
      <c r="I333" s="62">
        <v>4.46</v>
      </c>
      <c r="J333" s="37">
        <v>156</v>
      </c>
      <c r="K333" s="37" t="s">
        <v>89</v>
      </c>
      <c r="L333" s="37"/>
      <c r="M333" s="38" t="s">
        <v>82</v>
      </c>
      <c r="N333" s="38"/>
      <c r="O333" s="37">
        <v>40</v>
      </c>
      <c r="P333" s="9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83"/>
      <c r="R333" s="783"/>
      <c r="S333" s="783"/>
      <c r="T333" s="784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IFERROR(IF(Y333=0,"",ROUNDUP(Y333/H333,0)*0.00753),"")</f>
        <v/>
      </c>
      <c r="AA333" s="68" t="s">
        <v>45</v>
      </c>
      <c r="AB333" s="69" t="s">
        <v>45</v>
      </c>
      <c r="AC333" s="424" t="s">
        <v>558</v>
      </c>
      <c r="AG333" s="78"/>
      <c r="AJ333" s="84"/>
      <c r="AK333" s="84"/>
      <c r="BB333" s="42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559</v>
      </c>
      <c r="B334" s="63" t="s">
        <v>560</v>
      </c>
      <c r="C334" s="36">
        <v>4301031154</v>
      </c>
      <c r="D334" s="781">
        <v>4607091387292</v>
      </c>
      <c r="E334" s="781"/>
      <c r="F334" s="62">
        <v>0.73</v>
      </c>
      <c r="G334" s="37">
        <v>6</v>
      </c>
      <c r="H334" s="62">
        <v>4.38</v>
      </c>
      <c r="I334" s="62">
        <v>4.6399999999999997</v>
      </c>
      <c r="J334" s="37">
        <v>156</v>
      </c>
      <c r="K334" s="37" t="s">
        <v>89</v>
      </c>
      <c r="L334" s="37"/>
      <c r="M334" s="38" t="s">
        <v>82</v>
      </c>
      <c r="N334" s="38"/>
      <c r="O334" s="37">
        <v>45</v>
      </c>
      <c r="P334" s="9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83"/>
      <c r="R334" s="783"/>
      <c r="S334" s="783"/>
      <c r="T334" s="784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IFERROR(IF(Y334=0,"",ROUNDUP(Y334/H334,0)*0.00753),"")</f>
        <v/>
      </c>
      <c r="AA334" s="68" t="s">
        <v>45</v>
      </c>
      <c r="AB334" s="69" t="s">
        <v>45</v>
      </c>
      <c r="AC334" s="426" t="s">
        <v>561</v>
      </c>
      <c r="AG334" s="78"/>
      <c r="AJ334" s="84"/>
      <c r="AK334" s="84"/>
      <c r="BB334" s="42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562</v>
      </c>
      <c r="B335" s="63" t="s">
        <v>563</v>
      </c>
      <c r="C335" s="36">
        <v>4301031152</v>
      </c>
      <c r="D335" s="781">
        <v>4607091387285</v>
      </c>
      <c r="E335" s="781"/>
      <c r="F335" s="62">
        <v>0.35</v>
      </c>
      <c r="G335" s="37">
        <v>6</v>
      </c>
      <c r="H335" s="62">
        <v>2.1</v>
      </c>
      <c r="I335" s="62">
        <v>2.23</v>
      </c>
      <c r="J335" s="37">
        <v>234</v>
      </c>
      <c r="K335" s="37" t="s">
        <v>83</v>
      </c>
      <c r="L335" s="37"/>
      <c r="M335" s="38" t="s">
        <v>82</v>
      </c>
      <c r="N335" s="38"/>
      <c r="O335" s="37">
        <v>40</v>
      </c>
      <c r="P335" s="9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83"/>
      <c r="R335" s="783"/>
      <c r="S335" s="783"/>
      <c r="T335" s="784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IFERROR(IF(Y335=0,"",ROUNDUP(Y335/H335,0)*0.00502),"")</f>
        <v/>
      </c>
      <c r="AA335" s="68" t="s">
        <v>45</v>
      </c>
      <c r="AB335" s="69" t="s">
        <v>45</v>
      </c>
      <c r="AC335" s="428" t="s">
        <v>558</v>
      </c>
      <c r="AG335" s="78"/>
      <c r="AJ335" s="84"/>
      <c r="AK335" s="84"/>
      <c r="BB335" s="42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788"/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9"/>
      <c r="P336" s="785" t="s">
        <v>40</v>
      </c>
      <c r="Q336" s="786"/>
      <c r="R336" s="786"/>
      <c r="S336" s="786"/>
      <c r="T336" s="786"/>
      <c r="U336" s="786"/>
      <c r="V336" s="787"/>
      <c r="W336" s="42" t="s">
        <v>39</v>
      </c>
      <c r="X336" s="43">
        <f>IFERROR(X332/H332,"0")+IFERROR(X333/H333,"0")+IFERROR(X334/H334,"0")+IFERROR(X335/H335,"0")</f>
        <v>0</v>
      </c>
      <c r="Y336" s="43">
        <f>IFERROR(Y332/H332,"0")+IFERROR(Y333/H333,"0")+IFERROR(Y334/H334,"0")+IFERROR(Y335/H335,"0")</f>
        <v>0</v>
      </c>
      <c r="Z336" s="43">
        <f>IFERROR(IF(Z332="",0,Z332),"0")+IFERROR(IF(Z333="",0,Z333),"0")+IFERROR(IF(Z334="",0,Z334),"0")+IFERROR(IF(Z335="",0,Z335),"0")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788"/>
      <c r="B337" s="788"/>
      <c r="C337" s="788"/>
      <c r="D337" s="788"/>
      <c r="E337" s="788"/>
      <c r="F337" s="788"/>
      <c r="G337" s="788"/>
      <c r="H337" s="788"/>
      <c r="I337" s="788"/>
      <c r="J337" s="788"/>
      <c r="K337" s="788"/>
      <c r="L337" s="788"/>
      <c r="M337" s="788"/>
      <c r="N337" s="788"/>
      <c r="O337" s="789"/>
      <c r="P337" s="785" t="s">
        <v>40</v>
      </c>
      <c r="Q337" s="786"/>
      <c r="R337" s="786"/>
      <c r="S337" s="786"/>
      <c r="T337" s="786"/>
      <c r="U337" s="786"/>
      <c r="V337" s="787"/>
      <c r="W337" s="42" t="s">
        <v>0</v>
      </c>
      <c r="X337" s="43">
        <f>IFERROR(SUM(X332:X335),"0")</f>
        <v>0</v>
      </c>
      <c r="Y337" s="43">
        <f>IFERROR(SUM(Y332:Y335),"0")</f>
        <v>0</v>
      </c>
      <c r="Z337" s="42"/>
      <c r="AA337" s="67"/>
      <c r="AB337" s="67"/>
      <c r="AC337" s="67"/>
    </row>
    <row r="338" spans="1:68" ht="14.25" customHeight="1" x14ac:dyDescent="0.25">
      <c r="A338" s="780" t="s">
        <v>84</v>
      </c>
      <c r="B338" s="780"/>
      <c r="C338" s="780"/>
      <c r="D338" s="780"/>
      <c r="E338" s="780"/>
      <c r="F338" s="780"/>
      <c r="G338" s="780"/>
      <c r="H338" s="780"/>
      <c r="I338" s="780"/>
      <c r="J338" s="780"/>
      <c r="K338" s="780"/>
      <c r="L338" s="780"/>
      <c r="M338" s="780"/>
      <c r="N338" s="780"/>
      <c r="O338" s="780"/>
      <c r="P338" s="780"/>
      <c r="Q338" s="780"/>
      <c r="R338" s="780"/>
      <c r="S338" s="780"/>
      <c r="T338" s="780"/>
      <c r="U338" s="780"/>
      <c r="V338" s="780"/>
      <c r="W338" s="780"/>
      <c r="X338" s="780"/>
      <c r="Y338" s="780"/>
      <c r="Z338" s="780"/>
      <c r="AA338" s="66"/>
      <c r="AB338" s="66"/>
      <c r="AC338" s="80"/>
    </row>
    <row r="339" spans="1:68" ht="37.5" customHeight="1" x14ac:dyDescent="0.25">
      <c r="A339" s="63" t="s">
        <v>564</v>
      </c>
      <c r="B339" s="63" t="s">
        <v>565</v>
      </c>
      <c r="C339" s="36">
        <v>4301051100</v>
      </c>
      <c r="D339" s="781">
        <v>4607091387766</v>
      </c>
      <c r="E339" s="781"/>
      <c r="F339" s="62">
        <v>1.3</v>
      </c>
      <c r="G339" s="37">
        <v>6</v>
      </c>
      <c r="H339" s="62">
        <v>7.8</v>
      </c>
      <c r="I339" s="62">
        <v>8.3580000000000005</v>
      </c>
      <c r="J339" s="37">
        <v>56</v>
      </c>
      <c r="K339" s="37" t="s">
        <v>130</v>
      </c>
      <c r="L339" s="37"/>
      <c r="M339" s="38" t="s">
        <v>133</v>
      </c>
      <c r="N339" s="38"/>
      <c r="O339" s="37">
        <v>40</v>
      </c>
      <c r="P339" s="9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83"/>
      <c r="R339" s="783"/>
      <c r="S339" s="783"/>
      <c r="T339" s="784"/>
      <c r="U339" s="39" t="s">
        <v>45</v>
      </c>
      <c r="V339" s="39" t="s">
        <v>45</v>
      </c>
      <c r="W339" s="40" t="s">
        <v>0</v>
      </c>
      <c r="X339" s="58">
        <v>0</v>
      </c>
      <c r="Y339" s="55">
        <f t="shared" ref="Y339:Y344" si="62">IFERROR(IF(X339="",0,CEILING((X339/$H339),1)*$H339),"")</f>
        <v>0</v>
      </c>
      <c r="Z339" s="41" t="str">
        <f>IFERROR(IF(Y339=0,"",ROUNDUP(Y339/H339,0)*0.02175),"")</f>
        <v/>
      </c>
      <c r="AA339" s="68" t="s">
        <v>45</v>
      </c>
      <c r="AB339" s="69" t="s">
        <v>45</v>
      </c>
      <c r="AC339" s="430" t="s">
        <v>566</v>
      </c>
      <c r="AG339" s="78"/>
      <c r="AJ339" s="84"/>
      <c r="AK339" s="84"/>
      <c r="BB339" s="431" t="s">
        <v>66</v>
      </c>
      <c r="BM339" s="78">
        <f t="shared" ref="BM339:BM344" si="63">IFERROR(X339*I339/H339,"0")</f>
        <v>0</v>
      </c>
      <c r="BN339" s="78">
        <f t="shared" ref="BN339:BN344" si="64">IFERROR(Y339*I339/H339,"0")</f>
        <v>0</v>
      </c>
      <c r="BO339" s="78">
        <f t="shared" ref="BO339:BO344" si="65">IFERROR(1/J339*(X339/H339),"0")</f>
        <v>0</v>
      </c>
      <c r="BP339" s="78">
        <f t="shared" ref="BP339:BP344" si="66">IFERROR(1/J339*(Y339/H339),"0")</f>
        <v>0</v>
      </c>
    </row>
    <row r="340" spans="1:68" ht="27" customHeight="1" x14ac:dyDescent="0.25">
      <c r="A340" s="63" t="s">
        <v>567</v>
      </c>
      <c r="B340" s="63" t="s">
        <v>568</v>
      </c>
      <c r="C340" s="36">
        <v>4301051116</v>
      </c>
      <c r="D340" s="781">
        <v>4607091387957</v>
      </c>
      <c r="E340" s="781"/>
      <c r="F340" s="62">
        <v>1.3</v>
      </c>
      <c r="G340" s="37">
        <v>6</v>
      </c>
      <c r="H340" s="62">
        <v>7.8</v>
      </c>
      <c r="I340" s="62">
        <v>8.3640000000000008</v>
      </c>
      <c r="J340" s="37">
        <v>56</v>
      </c>
      <c r="K340" s="37" t="s">
        <v>130</v>
      </c>
      <c r="L340" s="37"/>
      <c r="M340" s="38" t="s">
        <v>82</v>
      </c>
      <c r="N340" s="38"/>
      <c r="O340" s="37">
        <v>40</v>
      </c>
      <c r="P340" s="96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83"/>
      <c r="R340" s="783"/>
      <c r="S340" s="783"/>
      <c r="T340" s="784"/>
      <c r="U340" s="39" t="s">
        <v>45</v>
      </c>
      <c r="V340" s="39" t="s">
        <v>45</v>
      </c>
      <c r="W340" s="40" t="s">
        <v>0</v>
      </c>
      <c r="X340" s="58">
        <v>0</v>
      </c>
      <c r="Y340" s="55">
        <f t="shared" si="62"/>
        <v>0</v>
      </c>
      <c r="Z340" s="41" t="str">
        <f>IFERROR(IF(Y340=0,"",ROUNDUP(Y340/H340,0)*0.02175),"")</f>
        <v/>
      </c>
      <c r="AA340" s="68" t="s">
        <v>45</v>
      </c>
      <c r="AB340" s="69" t="s">
        <v>45</v>
      </c>
      <c r="AC340" s="432" t="s">
        <v>569</v>
      </c>
      <c r="AG340" s="78"/>
      <c r="AJ340" s="84"/>
      <c r="AK340" s="84"/>
      <c r="BB340" s="433" t="s">
        <v>66</v>
      </c>
      <c r="BM340" s="78">
        <f t="shared" si="63"/>
        <v>0</v>
      </c>
      <c r="BN340" s="78">
        <f t="shared" si="64"/>
        <v>0</v>
      </c>
      <c r="BO340" s="78">
        <f t="shared" si="65"/>
        <v>0</v>
      </c>
      <c r="BP340" s="78">
        <f t="shared" si="66"/>
        <v>0</v>
      </c>
    </row>
    <row r="341" spans="1:68" ht="27" customHeight="1" x14ac:dyDescent="0.25">
      <c r="A341" s="63" t="s">
        <v>570</v>
      </c>
      <c r="B341" s="63" t="s">
        <v>571</v>
      </c>
      <c r="C341" s="36">
        <v>4301051115</v>
      </c>
      <c r="D341" s="781">
        <v>4607091387964</v>
      </c>
      <c r="E341" s="781"/>
      <c r="F341" s="62">
        <v>1.35</v>
      </c>
      <c r="G341" s="37">
        <v>6</v>
      </c>
      <c r="H341" s="62">
        <v>8.1</v>
      </c>
      <c r="I341" s="62">
        <v>8.6460000000000008</v>
      </c>
      <c r="J341" s="37">
        <v>56</v>
      </c>
      <c r="K341" s="37" t="s">
        <v>130</v>
      </c>
      <c r="L341" s="37"/>
      <c r="M341" s="38" t="s">
        <v>82</v>
      </c>
      <c r="N341" s="38"/>
      <c r="O341" s="37">
        <v>40</v>
      </c>
      <c r="P341" s="9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83"/>
      <c r="R341" s="783"/>
      <c r="S341" s="783"/>
      <c r="T341" s="784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si="62"/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34" t="s">
        <v>572</v>
      </c>
      <c r="AG341" s="78"/>
      <c r="AJ341" s="84"/>
      <c r="AK341" s="84"/>
      <c r="BB341" s="435" t="s">
        <v>66</v>
      </c>
      <c r="BM341" s="78">
        <f t="shared" si="63"/>
        <v>0</v>
      </c>
      <c r="BN341" s="78">
        <f t="shared" si="64"/>
        <v>0</v>
      </c>
      <c r="BO341" s="78">
        <f t="shared" si="65"/>
        <v>0</v>
      </c>
      <c r="BP341" s="78">
        <f t="shared" si="66"/>
        <v>0</v>
      </c>
    </row>
    <row r="342" spans="1:68" ht="27" customHeight="1" x14ac:dyDescent="0.25">
      <c r="A342" s="63" t="s">
        <v>573</v>
      </c>
      <c r="B342" s="63" t="s">
        <v>574</v>
      </c>
      <c r="C342" s="36">
        <v>4301051705</v>
      </c>
      <c r="D342" s="781">
        <v>4680115884588</v>
      </c>
      <c r="E342" s="781"/>
      <c r="F342" s="62">
        <v>0.5</v>
      </c>
      <c r="G342" s="37">
        <v>6</v>
      </c>
      <c r="H342" s="62">
        <v>3</v>
      </c>
      <c r="I342" s="62">
        <v>3.266</v>
      </c>
      <c r="J342" s="37">
        <v>156</v>
      </c>
      <c r="K342" s="37" t="s">
        <v>89</v>
      </c>
      <c r="L342" s="37"/>
      <c r="M342" s="38" t="s">
        <v>82</v>
      </c>
      <c r="N342" s="38"/>
      <c r="O342" s="37">
        <v>40</v>
      </c>
      <c r="P342" s="9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83"/>
      <c r="R342" s="783"/>
      <c r="S342" s="783"/>
      <c r="T342" s="784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62"/>
        <v>0</v>
      </c>
      <c r="Z342" s="41" t="str">
        <f>IFERROR(IF(Y342=0,"",ROUNDUP(Y342/H342,0)*0.00753),"")</f>
        <v/>
      </c>
      <c r="AA342" s="68" t="s">
        <v>45</v>
      </c>
      <c r="AB342" s="69" t="s">
        <v>45</v>
      </c>
      <c r="AC342" s="436" t="s">
        <v>575</v>
      </c>
      <c r="AG342" s="78"/>
      <c r="AJ342" s="84"/>
      <c r="AK342" s="84"/>
      <c r="BB342" s="437" t="s">
        <v>66</v>
      </c>
      <c r="BM342" s="78">
        <f t="shared" si="63"/>
        <v>0</v>
      </c>
      <c r="BN342" s="78">
        <f t="shared" si="64"/>
        <v>0</v>
      </c>
      <c r="BO342" s="78">
        <f t="shared" si="65"/>
        <v>0</v>
      </c>
      <c r="BP342" s="78">
        <f t="shared" si="66"/>
        <v>0</v>
      </c>
    </row>
    <row r="343" spans="1:68" ht="37.5" customHeight="1" x14ac:dyDescent="0.25">
      <c r="A343" s="63" t="s">
        <v>576</v>
      </c>
      <c r="B343" s="63" t="s">
        <v>577</v>
      </c>
      <c r="C343" s="36">
        <v>4301051130</v>
      </c>
      <c r="D343" s="781">
        <v>4607091387537</v>
      </c>
      <c r="E343" s="781"/>
      <c r="F343" s="62">
        <v>0.45</v>
      </c>
      <c r="G343" s="37">
        <v>6</v>
      </c>
      <c r="H343" s="62">
        <v>2.7</v>
      </c>
      <c r="I343" s="62">
        <v>2.99</v>
      </c>
      <c r="J343" s="37">
        <v>156</v>
      </c>
      <c r="K343" s="37" t="s">
        <v>89</v>
      </c>
      <c r="L343" s="37"/>
      <c r="M343" s="38" t="s">
        <v>82</v>
      </c>
      <c r="N343" s="38"/>
      <c r="O343" s="37">
        <v>40</v>
      </c>
      <c r="P343" s="9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83"/>
      <c r="R343" s="783"/>
      <c r="S343" s="783"/>
      <c r="T343" s="78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62"/>
        <v>0</v>
      </c>
      <c r="Z343" s="41" t="str">
        <f>IFERROR(IF(Y343=0,"",ROUNDUP(Y343/H343,0)*0.00753),"")</f>
        <v/>
      </c>
      <c r="AA343" s="68" t="s">
        <v>45</v>
      </c>
      <c r="AB343" s="69" t="s">
        <v>45</v>
      </c>
      <c r="AC343" s="438" t="s">
        <v>578</v>
      </c>
      <c r="AG343" s="78"/>
      <c r="AJ343" s="84"/>
      <c r="AK343" s="84"/>
      <c r="BB343" s="439" t="s">
        <v>66</v>
      </c>
      <c r="BM343" s="78">
        <f t="shared" si="63"/>
        <v>0</v>
      </c>
      <c r="BN343" s="78">
        <f t="shared" si="64"/>
        <v>0</v>
      </c>
      <c r="BO343" s="78">
        <f t="shared" si="65"/>
        <v>0</v>
      </c>
      <c r="BP343" s="78">
        <f t="shared" si="66"/>
        <v>0</v>
      </c>
    </row>
    <row r="344" spans="1:68" ht="37.5" customHeight="1" x14ac:dyDescent="0.25">
      <c r="A344" s="63" t="s">
        <v>579</v>
      </c>
      <c r="B344" s="63" t="s">
        <v>580</v>
      </c>
      <c r="C344" s="36">
        <v>4301051132</v>
      </c>
      <c r="D344" s="781">
        <v>4607091387513</v>
      </c>
      <c r="E344" s="781"/>
      <c r="F344" s="62">
        <v>0.45</v>
      </c>
      <c r="G344" s="37">
        <v>6</v>
      </c>
      <c r="H344" s="62">
        <v>2.7</v>
      </c>
      <c r="I344" s="62">
        <v>2.9780000000000002</v>
      </c>
      <c r="J344" s="37">
        <v>156</v>
      </c>
      <c r="K344" s="37" t="s">
        <v>89</v>
      </c>
      <c r="L344" s="37"/>
      <c r="M344" s="38" t="s">
        <v>82</v>
      </c>
      <c r="N344" s="38"/>
      <c r="O344" s="37">
        <v>40</v>
      </c>
      <c r="P344" s="9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83"/>
      <c r="R344" s="783"/>
      <c r="S344" s="783"/>
      <c r="T344" s="784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62"/>
        <v>0</v>
      </c>
      <c r="Z344" s="41" t="str">
        <f>IFERROR(IF(Y344=0,"",ROUNDUP(Y344/H344,0)*0.00753),"")</f>
        <v/>
      </c>
      <c r="AA344" s="68" t="s">
        <v>45</v>
      </c>
      <c r="AB344" s="69" t="s">
        <v>45</v>
      </c>
      <c r="AC344" s="440" t="s">
        <v>581</v>
      </c>
      <c r="AG344" s="78"/>
      <c r="AJ344" s="84"/>
      <c r="AK344" s="84"/>
      <c r="BB344" s="441" t="s">
        <v>66</v>
      </c>
      <c r="BM344" s="78">
        <f t="shared" si="63"/>
        <v>0</v>
      </c>
      <c r="BN344" s="78">
        <f t="shared" si="64"/>
        <v>0</v>
      </c>
      <c r="BO344" s="78">
        <f t="shared" si="65"/>
        <v>0</v>
      </c>
      <c r="BP344" s="78">
        <f t="shared" si="66"/>
        <v>0</v>
      </c>
    </row>
    <row r="345" spans="1:68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89"/>
      <c r="P345" s="785" t="s">
        <v>40</v>
      </c>
      <c r="Q345" s="786"/>
      <c r="R345" s="786"/>
      <c r="S345" s="786"/>
      <c r="T345" s="786"/>
      <c r="U345" s="786"/>
      <c r="V345" s="787"/>
      <c r="W345" s="42" t="s">
        <v>39</v>
      </c>
      <c r="X345" s="43">
        <f>IFERROR(X339/H339,"0")+IFERROR(X340/H340,"0")+IFERROR(X341/H341,"0")+IFERROR(X342/H342,"0")+IFERROR(X343/H343,"0")+IFERROR(X344/H344,"0")</f>
        <v>0</v>
      </c>
      <c r="Y345" s="43">
        <f>IFERROR(Y339/H339,"0")+IFERROR(Y340/H340,"0")+IFERROR(Y341/H341,"0")+IFERROR(Y342/H342,"0")+IFERROR(Y343/H343,"0")+IFERROR(Y344/H344,"0")</f>
        <v>0</v>
      </c>
      <c r="Z345" s="43">
        <f>IFERROR(IF(Z339="",0,Z339),"0")+IFERROR(IF(Z340="",0,Z340),"0")+IFERROR(IF(Z341="",0,Z341),"0")+IFERROR(IF(Z342="",0,Z342),"0")+IFERROR(IF(Z343="",0,Z343),"0")+IFERROR(IF(Z344="",0,Z344),"0")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788"/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9"/>
      <c r="P346" s="785" t="s">
        <v>40</v>
      </c>
      <c r="Q346" s="786"/>
      <c r="R346" s="786"/>
      <c r="S346" s="786"/>
      <c r="T346" s="786"/>
      <c r="U346" s="786"/>
      <c r="V346" s="787"/>
      <c r="W346" s="42" t="s">
        <v>0</v>
      </c>
      <c r="X346" s="43">
        <f>IFERROR(SUM(X339:X344),"0")</f>
        <v>0</v>
      </c>
      <c r="Y346" s="43">
        <f>IFERROR(SUM(Y339:Y344),"0")</f>
        <v>0</v>
      </c>
      <c r="Z346" s="42"/>
      <c r="AA346" s="67"/>
      <c r="AB346" s="67"/>
      <c r="AC346" s="67"/>
    </row>
    <row r="347" spans="1:68" ht="14.25" customHeight="1" x14ac:dyDescent="0.25">
      <c r="A347" s="780" t="s">
        <v>216</v>
      </c>
      <c r="B347" s="780"/>
      <c r="C347" s="780"/>
      <c r="D347" s="780"/>
      <c r="E347" s="780"/>
      <c r="F347" s="780"/>
      <c r="G347" s="780"/>
      <c r="H347" s="780"/>
      <c r="I347" s="780"/>
      <c r="J347" s="780"/>
      <c r="K347" s="780"/>
      <c r="L347" s="780"/>
      <c r="M347" s="780"/>
      <c r="N347" s="780"/>
      <c r="O347" s="780"/>
      <c r="P347" s="780"/>
      <c r="Q347" s="780"/>
      <c r="R347" s="780"/>
      <c r="S347" s="780"/>
      <c r="T347" s="780"/>
      <c r="U347" s="780"/>
      <c r="V347" s="780"/>
      <c r="W347" s="780"/>
      <c r="X347" s="780"/>
      <c r="Y347" s="780"/>
      <c r="Z347" s="780"/>
      <c r="AA347" s="66"/>
      <c r="AB347" s="66"/>
      <c r="AC347" s="80"/>
    </row>
    <row r="348" spans="1:68" ht="27" customHeight="1" x14ac:dyDescent="0.25">
      <c r="A348" s="63" t="s">
        <v>582</v>
      </c>
      <c r="B348" s="63" t="s">
        <v>583</v>
      </c>
      <c r="C348" s="36">
        <v>4301060379</v>
      </c>
      <c r="D348" s="781">
        <v>4607091380880</v>
      </c>
      <c r="E348" s="781"/>
      <c r="F348" s="62">
        <v>1.4</v>
      </c>
      <c r="G348" s="37">
        <v>6</v>
      </c>
      <c r="H348" s="62">
        <v>8.4</v>
      </c>
      <c r="I348" s="62">
        <v>8.9640000000000004</v>
      </c>
      <c r="J348" s="37">
        <v>56</v>
      </c>
      <c r="K348" s="37" t="s">
        <v>130</v>
      </c>
      <c r="L348" s="37"/>
      <c r="M348" s="38" t="s">
        <v>82</v>
      </c>
      <c r="N348" s="38"/>
      <c r="O348" s="37">
        <v>30</v>
      </c>
      <c r="P348" s="96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83"/>
      <c r="R348" s="783"/>
      <c r="S348" s="783"/>
      <c r="T348" s="784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42" t="s">
        <v>584</v>
      </c>
      <c r="AG348" s="78"/>
      <c r="AJ348" s="84"/>
      <c r="AK348" s="84"/>
      <c r="BB348" s="443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585</v>
      </c>
      <c r="B349" s="63" t="s">
        <v>586</v>
      </c>
      <c r="C349" s="36">
        <v>4301060308</v>
      </c>
      <c r="D349" s="781">
        <v>4607091384482</v>
      </c>
      <c r="E349" s="781"/>
      <c r="F349" s="62">
        <v>1.3</v>
      </c>
      <c r="G349" s="37">
        <v>6</v>
      </c>
      <c r="H349" s="62">
        <v>7.8</v>
      </c>
      <c r="I349" s="62">
        <v>8.3640000000000008</v>
      </c>
      <c r="J349" s="37">
        <v>56</v>
      </c>
      <c r="K349" s="37" t="s">
        <v>130</v>
      </c>
      <c r="L349" s="37"/>
      <c r="M349" s="38" t="s">
        <v>82</v>
      </c>
      <c r="N349" s="38"/>
      <c r="O349" s="37">
        <v>30</v>
      </c>
      <c r="P349" s="96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83"/>
      <c r="R349" s="783"/>
      <c r="S349" s="783"/>
      <c r="T349" s="784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44" t="s">
        <v>587</v>
      </c>
      <c r="AG349" s="78"/>
      <c r="AJ349" s="84"/>
      <c r="AK349" s="84"/>
      <c r="BB349" s="445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16.5" customHeight="1" x14ac:dyDescent="0.25">
      <c r="A350" s="63" t="s">
        <v>588</v>
      </c>
      <c r="B350" s="63" t="s">
        <v>589</v>
      </c>
      <c r="C350" s="36">
        <v>4301060325</v>
      </c>
      <c r="D350" s="781">
        <v>4607091380897</v>
      </c>
      <c r="E350" s="781"/>
      <c r="F350" s="62">
        <v>1.4</v>
      </c>
      <c r="G350" s="37">
        <v>6</v>
      </c>
      <c r="H350" s="62">
        <v>8.4</v>
      </c>
      <c r="I350" s="62">
        <v>8.9640000000000004</v>
      </c>
      <c r="J350" s="37">
        <v>56</v>
      </c>
      <c r="K350" s="37" t="s">
        <v>130</v>
      </c>
      <c r="L350" s="37"/>
      <c r="M350" s="38" t="s">
        <v>82</v>
      </c>
      <c r="N350" s="38"/>
      <c r="O350" s="37">
        <v>30</v>
      </c>
      <c r="P350" s="96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83"/>
      <c r="R350" s="783"/>
      <c r="S350" s="783"/>
      <c r="T350" s="784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46" t="s">
        <v>590</v>
      </c>
      <c r="AG350" s="78"/>
      <c r="AJ350" s="84"/>
      <c r="AK350" s="84"/>
      <c r="BB350" s="447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788"/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9"/>
      <c r="P351" s="785" t="s">
        <v>40</v>
      </c>
      <c r="Q351" s="786"/>
      <c r="R351" s="786"/>
      <c r="S351" s="786"/>
      <c r="T351" s="786"/>
      <c r="U351" s="786"/>
      <c r="V351" s="787"/>
      <c r="W351" s="42" t="s">
        <v>39</v>
      </c>
      <c r="X351" s="43">
        <f>IFERROR(X348/H348,"0")+IFERROR(X349/H349,"0")+IFERROR(X350/H350,"0")</f>
        <v>0</v>
      </c>
      <c r="Y351" s="43">
        <f>IFERROR(Y348/H348,"0")+IFERROR(Y349/H349,"0")+IFERROR(Y350/H350,"0")</f>
        <v>0</v>
      </c>
      <c r="Z351" s="43">
        <f>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788"/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9"/>
      <c r="P352" s="785" t="s">
        <v>40</v>
      </c>
      <c r="Q352" s="786"/>
      <c r="R352" s="786"/>
      <c r="S352" s="786"/>
      <c r="T352" s="786"/>
      <c r="U352" s="786"/>
      <c r="V352" s="787"/>
      <c r="W352" s="42" t="s">
        <v>0</v>
      </c>
      <c r="X352" s="43">
        <f>IFERROR(SUM(X348:X350),"0")</f>
        <v>0</v>
      </c>
      <c r="Y352" s="43">
        <f>IFERROR(SUM(Y348:Y350),"0")</f>
        <v>0</v>
      </c>
      <c r="Z352" s="42"/>
      <c r="AA352" s="67"/>
      <c r="AB352" s="67"/>
      <c r="AC352" s="67"/>
    </row>
    <row r="353" spans="1:68" ht="14.25" customHeight="1" x14ac:dyDescent="0.25">
      <c r="A353" s="780" t="s">
        <v>114</v>
      </c>
      <c r="B353" s="780"/>
      <c r="C353" s="780"/>
      <c r="D353" s="780"/>
      <c r="E353" s="780"/>
      <c r="F353" s="780"/>
      <c r="G353" s="780"/>
      <c r="H353" s="780"/>
      <c r="I353" s="780"/>
      <c r="J353" s="780"/>
      <c r="K353" s="780"/>
      <c r="L353" s="780"/>
      <c r="M353" s="780"/>
      <c r="N353" s="780"/>
      <c r="O353" s="780"/>
      <c r="P353" s="780"/>
      <c r="Q353" s="780"/>
      <c r="R353" s="780"/>
      <c r="S353" s="780"/>
      <c r="T353" s="780"/>
      <c r="U353" s="780"/>
      <c r="V353" s="780"/>
      <c r="W353" s="780"/>
      <c r="X353" s="780"/>
      <c r="Y353" s="780"/>
      <c r="Z353" s="780"/>
      <c r="AA353" s="66"/>
      <c r="AB353" s="66"/>
      <c r="AC353" s="80"/>
    </row>
    <row r="354" spans="1:68" ht="16.5" customHeight="1" x14ac:dyDescent="0.25">
      <c r="A354" s="63" t="s">
        <v>591</v>
      </c>
      <c r="B354" s="63" t="s">
        <v>592</v>
      </c>
      <c r="C354" s="36">
        <v>4301030232</v>
      </c>
      <c r="D354" s="781">
        <v>4607091388374</v>
      </c>
      <c r="E354" s="781"/>
      <c r="F354" s="62">
        <v>0.38</v>
      </c>
      <c r="G354" s="37">
        <v>8</v>
      </c>
      <c r="H354" s="62">
        <v>3.04</v>
      </c>
      <c r="I354" s="62">
        <v>3.28</v>
      </c>
      <c r="J354" s="37">
        <v>156</v>
      </c>
      <c r="K354" s="37" t="s">
        <v>89</v>
      </c>
      <c r="L354" s="37"/>
      <c r="M354" s="38" t="s">
        <v>119</v>
      </c>
      <c r="N354" s="38"/>
      <c r="O354" s="37">
        <v>180</v>
      </c>
      <c r="P354" s="970" t="s">
        <v>593</v>
      </c>
      <c r="Q354" s="783"/>
      <c r="R354" s="783"/>
      <c r="S354" s="783"/>
      <c r="T354" s="78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IFERROR(IF(Y354=0,"",ROUNDUP(Y354/H354,0)*0.00753),"")</f>
        <v/>
      </c>
      <c r="AA354" s="68" t="s">
        <v>45</v>
      </c>
      <c r="AB354" s="69" t="s">
        <v>45</v>
      </c>
      <c r="AC354" s="448" t="s">
        <v>594</v>
      </c>
      <c r="AG354" s="78"/>
      <c r="AJ354" s="84"/>
      <c r="AK354" s="84"/>
      <c r="BB354" s="449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27" customHeight="1" x14ac:dyDescent="0.25">
      <c r="A355" s="63" t="s">
        <v>595</v>
      </c>
      <c r="B355" s="63" t="s">
        <v>596</v>
      </c>
      <c r="C355" s="36">
        <v>4301030235</v>
      </c>
      <c r="D355" s="781">
        <v>4607091388381</v>
      </c>
      <c r="E355" s="781"/>
      <c r="F355" s="62">
        <v>0.38</v>
      </c>
      <c r="G355" s="37">
        <v>8</v>
      </c>
      <c r="H355" s="62">
        <v>3.04</v>
      </c>
      <c r="I355" s="62">
        <v>3.32</v>
      </c>
      <c r="J355" s="37">
        <v>156</v>
      </c>
      <c r="K355" s="37" t="s">
        <v>89</v>
      </c>
      <c r="L355" s="37"/>
      <c r="M355" s="38" t="s">
        <v>119</v>
      </c>
      <c r="N355" s="38"/>
      <c r="O355" s="37">
        <v>180</v>
      </c>
      <c r="P355" s="971" t="s">
        <v>597</v>
      </c>
      <c r="Q355" s="783"/>
      <c r="R355" s="783"/>
      <c r="S355" s="783"/>
      <c r="T355" s="784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IFERROR(IF(Y355=0,"",ROUNDUP(Y355/H355,0)*0.00753),"")</f>
        <v/>
      </c>
      <c r="AA355" s="68" t="s">
        <v>45</v>
      </c>
      <c r="AB355" s="69" t="s">
        <v>45</v>
      </c>
      <c r="AC355" s="450" t="s">
        <v>594</v>
      </c>
      <c r="AG355" s="78"/>
      <c r="AJ355" s="84"/>
      <c r="AK355" s="84"/>
      <c r="BB355" s="451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27" customHeight="1" x14ac:dyDescent="0.25">
      <c r="A356" s="63" t="s">
        <v>598</v>
      </c>
      <c r="B356" s="63" t="s">
        <v>599</v>
      </c>
      <c r="C356" s="36">
        <v>4301032015</v>
      </c>
      <c r="D356" s="781">
        <v>4607091383102</v>
      </c>
      <c r="E356" s="781"/>
      <c r="F356" s="62">
        <v>0.17</v>
      </c>
      <c r="G356" s="37">
        <v>15</v>
      </c>
      <c r="H356" s="62">
        <v>2.5499999999999998</v>
      </c>
      <c r="I356" s="62">
        <v>2.9750000000000001</v>
      </c>
      <c r="J356" s="37">
        <v>156</v>
      </c>
      <c r="K356" s="37" t="s">
        <v>89</v>
      </c>
      <c r="L356" s="37"/>
      <c r="M356" s="38" t="s">
        <v>119</v>
      </c>
      <c r="N356" s="38"/>
      <c r="O356" s="37">
        <v>180</v>
      </c>
      <c r="P356" s="9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83"/>
      <c r="R356" s="783"/>
      <c r="S356" s="783"/>
      <c r="T356" s="784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IFERROR(IF(Y356=0,"",ROUNDUP(Y356/H356,0)*0.00753),"")</f>
        <v/>
      </c>
      <c r="AA356" s="68" t="s">
        <v>45</v>
      </c>
      <c r="AB356" s="69" t="s">
        <v>45</v>
      </c>
      <c r="AC356" s="452" t="s">
        <v>600</v>
      </c>
      <c r="AG356" s="78"/>
      <c r="AJ356" s="84"/>
      <c r="AK356" s="84"/>
      <c r="BB356" s="453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601</v>
      </c>
      <c r="B357" s="63" t="s">
        <v>602</v>
      </c>
      <c r="C357" s="36">
        <v>4301030233</v>
      </c>
      <c r="D357" s="781">
        <v>4607091388404</v>
      </c>
      <c r="E357" s="781"/>
      <c r="F357" s="62">
        <v>0.17</v>
      </c>
      <c r="G357" s="37">
        <v>15</v>
      </c>
      <c r="H357" s="62">
        <v>2.5499999999999998</v>
      </c>
      <c r="I357" s="62">
        <v>2.9</v>
      </c>
      <c r="J357" s="37">
        <v>156</v>
      </c>
      <c r="K357" s="37" t="s">
        <v>89</v>
      </c>
      <c r="L357" s="37"/>
      <c r="M357" s="38" t="s">
        <v>119</v>
      </c>
      <c r="N357" s="38"/>
      <c r="O357" s="37">
        <v>180</v>
      </c>
      <c r="P357" s="97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83"/>
      <c r="R357" s="783"/>
      <c r="S357" s="783"/>
      <c r="T357" s="784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IFERROR(IF(Y357=0,"",ROUNDUP(Y357/H357,0)*0.00753),"")</f>
        <v/>
      </c>
      <c r="AA357" s="68" t="s">
        <v>45</v>
      </c>
      <c r="AB357" s="69" t="s">
        <v>45</v>
      </c>
      <c r="AC357" s="454" t="s">
        <v>594</v>
      </c>
      <c r="AG357" s="78"/>
      <c r="AJ357" s="84"/>
      <c r="AK357" s="84"/>
      <c r="BB357" s="455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788"/>
      <c r="B358" s="788"/>
      <c r="C358" s="788"/>
      <c r="D358" s="788"/>
      <c r="E358" s="788"/>
      <c r="F358" s="788"/>
      <c r="G358" s="788"/>
      <c r="H358" s="788"/>
      <c r="I358" s="788"/>
      <c r="J358" s="788"/>
      <c r="K358" s="788"/>
      <c r="L358" s="788"/>
      <c r="M358" s="788"/>
      <c r="N358" s="788"/>
      <c r="O358" s="789"/>
      <c r="P358" s="785" t="s">
        <v>40</v>
      </c>
      <c r="Q358" s="786"/>
      <c r="R358" s="786"/>
      <c r="S358" s="786"/>
      <c r="T358" s="786"/>
      <c r="U358" s="786"/>
      <c r="V358" s="787"/>
      <c r="W358" s="42" t="s">
        <v>39</v>
      </c>
      <c r="X358" s="43">
        <f>IFERROR(X354/H354,"0")+IFERROR(X355/H355,"0")+IFERROR(X356/H356,"0")+IFERROR(X357/H357,"0")</f>
        <v>0</v>
      </c>
      <c r="Y358" s="43">
        <f>IFERROR(Y354/H354,"0")+IFERROR(Y355/H355,"0")+IFERROR(Y356/H356,"0")+IFERROR(Y357/H357,"0")</f>
        <v>0</v>
      </c>
      <c r="Z358" s="43">
        <f>IFERROR(IF(Z354="",0,Z354),"0")+IFERROR(IF(Z355="",0,Z355),"0")+IFERROR(IF(Z356="",0,Z356),"0")+IFERROR(IF(Z357="",0,Z357),"0")</f>
        <v>0</v>
      </c>
      <c r="AA358" s="67"/>
      <c r="AB358" s="67"/>
      <c r="AC358" s="67"/>
    </row>
    <row r="359" spans="1:68" x14ac:dyDescent="0.2">
      <c r="A359" s="788"/>
      <c r="B359" s="788"/>
      <c r="C359" s="788"/>
      <c r="D359" s="788"/>
      <c r="E359" s="788"/>
      <c r="F359" s="788"/>
      <c r="G359" s="788"/>
      <c r="H359" s="788"/>
      <c r="I359" s="788"/>
      <c r="J359" s="788"/>
      <c r="K359" s="788"/>
      <c r="L359" s="788"/>
      <c r="M359" s="788"/>
      <c r="N359" s="788"/>
      <c r="O359" s="789"/>
      <c r="P359" s="785" t="s">
        <v>40</v>
      </c>
      <c r="Q359" s="786"/>
      <c r="R359" s="786"/>
      <c r="S359" s="786"/>
      <c r="T359" s="786"/>
      <c r="U359" s="786"/>
      <c r="V359" s="787"/>
      <c r="W359" s="42" t="s">
        <v>0</v>
      </c>
      <c r="X359" s="43">
        <f>IFERROR(SUM(X354:X357),"0")</f>
        <v>0</v>
      </c>
      <c r="Y359" s="43">
        <f>IFERROR(SUM(Y354:Y357),"0")</f>
        <v>0</v>
      </c>
      <c r="Z359" s="42"/>
      <c r="AA359" s="67"/>
      <c r="AB359" s="67"/>
      <c r="AC359" s="67"/>
    </row>
    <row r="360" spans="1:68" ht="14.25" customHeight="1" x14ac:dyDescent="0.25">
      <c r="A360" s="780" t="s">
        <v>603</v>
      </c>
      <c r="B360" s="780"/>
      <c r="C360" s="780"/>
      <c r="D360" s="780"/>
      <c r="E360" s="780"/>
      <c r="F360" s="780"/>
      <c r="G360" s="780"/>
      <c r="H360" s="780"/>
      <c r="I360" s="780"/>
      <c r="J360" s="780"/>
      <c r="K360" s="780"/>
      <c r="L360" s="780"/>
      <c r="M360" s="780"/>
      <c r="N360" s="780"/>
      <c r="O360" s="780"/>
      <c r="P360" s="780"/>
      <c r="Q360" s="780"/>
      <c r="R360" s="780"/>
      <c r="S360" s="780"/>
      <c r="T360" s="780"/>
      <c r="U360" s="780"/>
      <c r="V360" s="780"/>
      <c r="W360" s="780"/>
      <c r="X360" s="780"/>
      <c r="Y360" s="780"/>
      <c r="Z360" s="780"/>
      <c r="AA360" s="66"/>
      <c r="AB360" s="66"/>
      <c r="AC360" s="80"/>
    </row>
    <row r="361" spans="1:68" ht="16.5" customHeight="1" x14ac:dyDescent="0.25">
      <c r="A361" s="63" t="s">
        <v>604</v>
      </c>
      <c r="B361" s="63" t="s">
        <v>605</v>
      </c>
      <c r="C361" s="36">
        <v>4301180007</v>
      </c>
      <c r="D361" s="781">
        <v>4680115881808</v>
      </c>
      <c r="E361" s="781"/>
      <c r="F361" s="62">
        <v>0.1</v>
      </c>
      <c r="G361" s="37">
        <v>20</v>
      </c>
      <c r="H361" s="62">
        <v>2</v>
      </c>
      <c r="I361" s="62">
        <v>2.2400000000000002</v>
      </c>
      <c r="J361" s="37">
        <v>238</v>
      </c>
      <c r="K361" s="37" t="s">
        <v>608</v>
      </c>
      <c r="L361" s="37"/>
      <c r="M361" s="38" t="s">
        <v>607</v>
      </c>
      <c r="N361" s="38"/>
      <c r="O361" s="37">
        <v>730</v>
      </c>
      <c r="P361" s="9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83"/>
      <c r="R361" s="783"/>
      <c r="S361" s="783"/>
      <c r="T361" s="784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IFERROR(IF(Y361=0,"",ROUNDUP(Y361/H361,0)*0.00474),"")</f>
        <v/>
      </c>
      <c r="AA361" s="68" t="s">
        <v>45</v>
      </c>
      <c r="AB361" s="69" t="s">
        <v>45</v>
      </c>
      <c r="AC361" s="456" t="s">
        <v>606</v>
      </c>
      <c r="AG361" s="78"/>
      <c r="AJ361" s="84"/>
      <c r="AK361" s="84"/>
      <c r="BB361" s="45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t="27" customHeight="1" x14ac:dyDescent="0.25">
      <c r="A362" s="63" t="s">
        <v>609</v>
      </c>
      <c r="B362" s="63" t="s">
        <v>610</v>
      </c>
      <c r="C362" s="36">
        <v>4301180006</v>
      </c>
      <c r="D362" s="781">
        <v>4680115881822</v>
      </c>
      <c r="E362" s="781"/>
      <c r="F362" s="62">
        <v>0.1</v>
      </c>
      <c r="G362" s="37">
        <v>20</v>
      </c>
      <c r="H362" s="62">
        <v>2</v>
      </c>
      <c r="I362" s="62">
        <v>2.2400000000000002</v>
      </c>
      <c r="J362" s="37">
        <v>238</v>
      </c>
      <c r="K362" s="37" t="s">
        <v>608</v>
      </c>
      <c r="L362" s="37"/>
      <c r="M362" s="38" t="s">
        <v>607</v>
      </c>
      <c r="N362" s="38"/>
      <c r="O362" s="37">
        <v>730</v>
      </c>
      <c r="P362" s="9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83"/>
      <c r="R362" s="783"/>
      <c r="S362" s="783"/>
      <c r="T362" s="784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IFERROR(IF(Y362=0,"",ROUNDUP(Y362/H362,0)*0.00474),"")</f>
        <v/>
      </c>
      <c r="AA362" s="68" t="s">
        <v>45</v>
      </c>
      <c r="AB362" s="69" t="s">
        <v>45</v>
      </c>
      <c r="AC362" s="458" t="s">
        <v>606</v>
      </c>
      <c r="AG362" s="78"/>
      <c r="AJ362" s="84"/>
      <c r="AK362" s="84"/>
      <c r="BB362" s="459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ht="27" customHeight="1" x14ac:dyDescent="0.25">
      <c r="A363" s="63" t="s">
        <v>611</v>
      </c>
      <c r="B363" s="63" t="s">
        <v>612</v>
      </c>
      <c r="C363" s="36">
        <v>4301180001</v>
      </c>
      <c r="D363" s="781">
        <v>4680115880016</v>
      </c>
      <c r="E363" s="781"/>
      <c r="F363" s="62">
        <v>0.1</v>
      </c>
      <c r="G363" s="37">
        <v>20</v>
      </c>
      <c r="H363" s="62">
        <v>2</v>
      </c>
      <c r="I363" s="62">
        <v>2.2400000000000002</v>
      </c>
      <c r="J363" s="37">
        <v>238</v>
      </c>
      <c r="K363" s="37" t="s">
        <v>608</v>
      </c>
      <c r="L363" s="37"/>
      <c r="M363" s="38" t="s">
        <v>607</v>
      </c>
      <c r="N363" s="38"/>
      <c r="O363" s="37">
        <v>730</v>
      </c>
      <c r="P363" s="9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83"/>
      <c r="R363" s="783"/>
      <c r="S363" s="783"/>
      <c r="T363" s="78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IFERROR(IF(Y363=0,"",ROUNDUP(Y363/H363,0)*0.00474),"")</f>
        <v/>
      </c>
      <c r="AA363" s="68" t="s">
        <v>45</v>
      </c>
      <c r="AB363" s="69" t="s">
        <v>45</v>
      </c>
      <c r="AC363" s="460" t="s">
        <v>606</v>
      </c>
      <c r="AG363" s="78"/>
      <c r="AJ363" s="84"/>
      <c r="AK363" s="84"/>
      <c r="BB363" s="461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788"/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9"/>
      <c r="P364" s="785" t="s">
        <v>40</v>
      </c>
      <c r="Q364" s="786"/>
      <c r="R364" s="786"/>
      <c r="S364" s="786"/>
      <c r="T364" s="786"/>
      <c r="U364" s="786"/>
      <c r="V364" s="787"/>
      <c r="W364" s="42" t="s">
        <v>39</v>
      </c>
      <c r="X364" s="43">
        <f>IFERROR(X361/H361,"0")+IFERROR(X362/H362,"0")+IFERROR(X363/H363,"0")</f>
        <v>0</v>
      </c>
      <c r="Y364" s="43">
        <f>IFERROR(Y361/H361,"0")+IFERROR(Y362/H362,"0")+IFERROR(Y363/H363,"0")</f>
        <v>0</v>
      </c>
      <c r="Z364" s="43">
        <f>IFERROR(IF(Z361="",0,Z361),"0")+IFERROR(IF(Z362="",0,Z362),"0")+IFERROR(IF(Z363="",0,Z363),"0")</f>
        <v>0</v>
      </c>
      <c r="AA364" s="67"/>
      <c r="AB364" s="67"/>
      <c r="AC364" s="67"/>
    </row>
    <row r="365" spans="1:68" x14ac:dyDescent="0.2">
      <c r="A365" s="788"/>
      <c r="B365" s="788"/>
      <c r="C365" s="788"/>
      <c r="D365" s="788"/>
      <c r="E365" s="788"/>
      <c r="F365" s="788"/>
      <c r="G365" s="788"/>
      <c r="H365" s="788"/>
      <c r="I365" s="788"/>
      <c r="J365" s="788"/>
      <c r="K365" s="788"/>
      <c r="L365" s="788"/>
      <c r="M365" s="788"/>
      <c r="N365" s="788"/>
      <c r="O365" s="789"/>
      <c r="P365" s="785" t="s">
        <v>40</v>
      </c>
      <c r="Q365" s="786"/>
      <c r="R365" s="786"/>
      <c r="S365" s="786"/>
      <c r="T365" s="786"/>
      <c r="U365" s="786"/>
      <c r="V365" s="787"/>
      <c r="W365" s="42" t="s">
        <v>0</v>
      </c>
      <c r="X365" s="43">
        <f>IFERROR(SUM(X361:X363),"0")</f>
        <v>0</v>
      </c>
      <c r="Y365" s="43">
        <f>IFERROR(SUM(Y361:Y363),"0")</f>
        <v>0</v>
      </c>
      <c r="Z365" s="42"/>
      <c r="AA365" s="67"/>
      <c r="AB365" s="67"/>
      <c r="AC365" s="67"/>
    </row>
    <row r="366" spans="1:68" ht="16.5" customHeight="1" x14ac:dyDescent="0.25">
      <c r="A366" s="779" t="s">
        <v>613</v>
      </c>
      <c r="B366" s="779"/>
      <c r="C366" s="779"/>
      <c r="D366" s="779"/>
      <c r="E366" s="779"/>
      <c r="F366" s="779"/>
      <c r="G366" s="779"/>
      <c r="H366" s="779"/>
      <c r="I366" s="779"/>
      <c r="J366" s="779"/>
      <c r="K366" s="779"/>
      <c r="L366" s="779"/>
      <c r="M366" s="779"/>
      <c r="N366" s="779"/>
      <c r="O366" s="779"/>
      <c r="P366" s="779"/>
      <c r="Q366" s="779"/>
      <c r="R366" s="779"/>
      <c r="S366" s="779"/>
      <c r="T366" s="779"/>
      <c r="U366" s="779"/>
      <c r="V366" s="779"/>
      <c r="W366" s="779"/>
      <c r="X366" s="779"/>
      <c r="Y366" s="779"/>
      <c r="Z366" s="779"/>
      <c r="AA366" s="65"/>
      <c r="AB366" s="65"/>
      <c r="AC366" s="79"/>
    </row>
    <row r="367" spans="1:68" ht="14.25" customHeight="1" x14ac:dyDescent="0.25">
      <c r="A367" s="780" t="s">
        <v>78</v>
      </c>
      <c r="B367" s="780"/>
      <c r="C367" s="780"/>
      <c r="D367" s="780"/>
      <c r="E367" s="780"/>
      <c r="F367" s="780"/>
      <c r="G367" s="780"/>
      <c r="H367" s="780"/>
      <c r="I367" s="780"/>
      <c r="J367" s="780"/>
      <c r="K367" s="780"/>
      <c r="L367" s="780"/>
      <c r="M367" s="780"/>
      <c r="N367" s="780"/>
      <c r="O367" s="780"/>
      <c r="P367" s="780"/>
      <c r="Q367" s="780"/>
      <c r="R367" s="780"/>
      <c r="S367" s="780"/>
      <c r="T367" s="780"/>
      <c r="U367" s="780"/>
      <c r="V367" s="780"/>
      <c r="W367" s="780"/>
      <c r="X367" s="780"/>
      <c r="Y367" s="780"/>
      <c r="Z367" s="780"/>
      <c r="AA367" s="66"/>
      <c r="AB367" s="66"/>
      <c r="AC367" s="80"/>
    </row>
    <row r="368" spans="1:68" ht="27" customHeight="1" x14ac:dyDescent="0.25">
      <c r="A368" s="63" t="s">
        <v>614</v>
      </c>
      <c r="B368" s="63" t="s">
        <v>615</v>
      </c>
      <c r="C368" s="36">
        <v>4301031066</v>
      </c>
      <c r="D368" s="781">
        <v>4607091383836</v>
      </c>
      <c r="E368" s="781"/>
      <c r="F368" s="62">
        <v>0.3</v>
      </c>
      <c r="G368" s="37">
        <v>6</v>
      </c>
      <c r="H368" s="62">
        <v>1.8</v>
      </c>
      <c r="I368" s="62">
        <v>2.048</v>
      </c>
      <c r="J368" s="37">
        <v>156</v>
      </c>
      <c r="K368" s="37" t="s">
        <v>89</v>
      </c>
      <c r="L368" s="37"/>
      <c r="M368" s="38" t="s">
        <v>82</v>
      </c>
      <c r="N368" s="38"/>
      <c r="O368" s="37">
        <v>40</v>
      </c>
      <c r="P368" s="9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83"/>
      <c r="R368" s="783"/>
      <c r="S368" s="783"/>
      <c r="T368" s="78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IFERROR(IF(Y368=0,"",ROUNDUP(Y368/H368,0)*0.00753),"")</f>
        <v/>
      </c>
      <c r="AA368" s="68" t="s">
        <v>45</v>
      </c>
      <c r="AB368" s="69" t="s">
        <v>45</v>
      </c>
      <c r="AC368" s="462" t="s">
        <v>616</v>
      </c>
      <c r="AG368" s="78"/>
      <c r="AJ368" s="84"/>
      <c r="AK368" s="84"/>
      <c r="BB368" s="46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788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89"/>
      <c r="P369" s="785" t="s">
        <v>40</v>
      </c>
      <c r="Q369" s="786"/>
      <c r="R369" s="786"/>
      <c r="S369" s="786"/>
      <c r="T369" s="786"/>
      <c r="U369" s="786"/>
      <c r="V369" s="787"/>
      <c r="W369" s="42" t="s">
        <v>39</v>
      </c>
      <c r="X369" s="43">
        <f>IFERROR(X368/H368,"0")</f>
        <v>0</v>
      </c>
      <c r="Y369" s="43">
        <f>IFERROR(Y368/H368,"0")</f>
        <v>0</v>
      </c>
      <c r="Z369" s="43">
        <f>IFERROR(IF(Z368="",0,Z368),"0")</f>
        <v>0</v>
      </c>
      <c r="AA369" s="67"/>
      <c r="AB369" s="67"/>
      <c r="AC369" s="67"/>
    </row>
    <row r="370" spans="1:68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89"/>
      <c r="P370" s="785" t="s">
        <v>40</v>
      </c>
      <c r="Q370" s="786"/>
      <c r="R370" s="786"/>
      <c r="S370" s="786"/>
      <c r="T370" s="786"/>
      <c r="U370" s="786"/>
      <c r="V370" s="787"/>
      <c r="W370" s="42" t="s">
        <v>0</v>
      </c>
      <c r="X370" s="43">
        <f>IFERROR(SUM(X368:X368),"0")</f>
        <v>0</v>
      </c>
      <c r="Y370" s="43">
        <f>IFERROR(SUM(Y368:Y368),"0")</f>
        <v>0</v>
      </c>
      <c r="Z370" s="42"/>
      <c r="AA370" s="67"/>
      <c r="AB370" s="67"/>
      <c r="AC370" s="67"/>
    </row>
    <row r="371" spans="1:68" ht="14.25" customHeight="1" x14ac:dyDescent="0.25">
      <c r="A371" s="780" t="s">
        <v>84</v>
      </c>
      <c r="B371" s="780"/>
      <c r="C371" s="780"/>
      <c r="D371" s="780"/>
      <c r="E371" s="780"/>
      <c r="F371" s="780"/>
      <c r="G371" s="780"/>
      <c r="H371" s="780"/>
      <c r="I371" s="780"/>
      <c r="J371" s="780"/>
      <c r="K371" s="780"/>
      <c r="L371" s="780"/>
      <c r="M371" s="780"/>
      <c r="N371" s="780"/>
      <c r="O371" s="780"/>
      <c r="P371" s="780"/>
      <c r="Q371" s="780"/>
      <c r="R371" s="780"/>
      <c r="S371" s="780"/>
      <c r="T371" s="780"/>
      <c r="U371" s="780"/>
      <c r="V371" s="780"/>
      <c r="W371" s="780"/>
      <c r="X371" s="780"/>
      <c r="Y371" s="780"/>
      <c r="Z371" s="780"/>
      <c r="AA371" s="66"/>
      <c r="AB371" s="66"/>
      <c r="AC371" s="80"/>
    </row>
    <row r="372" spans="1:68" ht="27" customHeight="1" x14ac:dyDescent="0.25">
      <c r="A372" s="63" t="s">
        <v>617</v>
      </c>
      <c r="B372" s="63" t="s">
        <v>618</v>
      </c>
      <c r="C372" s="36">
        <v>4301051142</v>
      </c>
      <c r="D372" s="781">
        <v>4607091387919</v>
      </c>
      <c r="E372" s="781"/>
      <c r="F372" s="62">
        <v>1.35</v>
      </c>
      <c r="G372" s="37">
        <v>6</v>
      </c>
      <c r="H372" s="62">
        <v>8.1</v>
      </c>
      <c r="I372" s="62">
        <v>8.6639999999999997</v>
      </c>
      <c r="J372" s="37">
        <v>56</v>
      </c>
      <c r="K372" s="37" t="s">
        <v>130</v>
      </c>
      <c r="L372" s="37"/>
      <c r="M372" s="38" t="s">
        <v>82</v>
      </c>
      <c r="N372" s="38"/>
      <c r="O372" s="37">
        <v>45</v>
      </c>
      <c r="P372" s="9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83"/>
      <c r="R372" s="783"/>
      <c r="S372" s="783"/>
      <c r="T372" s="784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IFERROR(IF(Y372=0,"",ROUNDUP(Y372/H372,0)*0.02175),"")</f>
        <v/>
      </c>
      <c r="AA372" s="68" t="s">
        <v>45</v>
      </c>
      <c r="AB372" s="69" t="s">
        <v>45</v>
      </c>
      <c r="AC372" s="464" t="s">
        <v>619</v>
      </c>
      <c r="AG372" s="78"/>
      <c r="AJ372" s="84"/>
      <c r="AK372" s="84"/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620</v>
      </c>
      <c r="B373" s="63" t="s">
        <v>621</v>
      </c>
      <c r="C373" s="36">
        <v>4301051461</v>
      </c>
      <c r="D373" s="781">
        <v>4680115883604</v>
      </c>
      <c r="E373" s="781"/>
      <c r="F373" s="62">
        <v>0.35</v>
      </c>
      <c r="G373" s="37">
        <v>6</v>
      </c>
      <c r="H373" s="62">
        <v>2.1</v>
      </c>
      <c r="I373" s="62">
        <v>2.3719999999999999</v>
      </c>
      <c r="J373" s="37">
        <v>156</v>
      </c>
      <c r="K373" s="37" t="s">
        <v>89</v>
      </c>
      <c r="L373" s="37"/>
      <c r="M373" s="38" t="s">
        <v>133</v>
      </c>
      <c r="N373" s="38"/>
      <c r="O373" s="37">
        <v>45</v>
      </c>
      <c r="P373" s="97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83"/>
      <c r="R373" s="783"/>
      <c r="S373" s="783"/>
      <c r="T373" s="78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IFERROR(IF(Y373=0,"",ROUNDUP(Y373/H373,0)*0.00753),"")</f>
        <v/>
      </c>
      <c r="AA373" s="68" t="s">
        <v>45</v>
      </c>
      <c r="AB373" s="69" t="s">
        <v>45</v>
      </c>
      <c r="AC373" s="466" t="s">
        <v>622</v>
      </c>
      <c r="AG373" s="78"/>
      <c r="AJ373" s="84"/>
      <c r="AK373" s="84"/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623</v>
      </c>
      <c r="B374" s="63" t="s">
        <v>624</v>
      </c>
      <c r="C374" s="36">
        <v>4301051485</v>
      </c>
      <c r="D374" s="781">
        <v>4680115883567</v>
      </c>
      <c r="E374" s="781"/>
      <c r="F374" s="62">
        <v>0.35</v>
      </c>
      <c r="G374" s="37">
        <v>6</v>
      </c>
      <c r="H374" s="62">
        <v>2.1</v>
      </c>
      <c r="I374" s="62">
        <v>2.36</v>
      </c>
      <c r="J374" s="37">
        <v>156</v>
      </c>
      <c r="K374" s="37" t="s">
        <v>89</v>
      </c>
      <c r="L374" s="37"/>
      <c r="M374" s="38" t="s">
        <v>82</v>
      </c>
      <c r="N374" s="38"/>
      <c r="O374" s="37">
        <v>40</v>
      </c>
      <c r="P374" s="98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83"/>
      <c r="R374" s="783"/>
      <c r="S374" s="783"/>
      <c r="T374" s="78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IFERROR(IF(Y374=0,"",ROUNDUP(Y374/H374,0)*0.00753),"")</f>
        <v/>
      </c>
      <c r="AA374" s="68" t="s">
        <v>45</v>
      </c>
      <c r="AB374" s="69" t="s">
        <v>45</v>
      </c>
      <c r="AC374" s="468" t="s">
        <v>625</v>
      </c>
      <c r="AG374" s="78"/>
      <c r="AJ374" s="84"/>
      <c r="AK374" s="84"/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788"/>
      <c r="B375" s="788"/>
      <c r="C375" s="788"/>
      <c r="D375" s="788"/>
      <c r="E375" s="788"/>
      <c r="F375" s="788"/>
      <c r="G375" s="788"/>
      <c r="H375" s="788"/>
      <c r="I375" s="788"/>
      <c r="J375" s="788"/>
      <c r="K375" s="788"/>
      <c r="L375" s="788"/>
      <c r="M375" s="788"/>
      <c r="N375" s="788"/>
      <c r="O375" s="789"/>
      <c r="P375" s="785" t="s">
        <v>40</v>
      </c>
      <c r="Q375" s="786"/>
      <c r="R375" s="786"/>
      <c r="S375" s="786"/>
      <c r="T375" s="786"/>
      <c r="U375" s="786"/>
      <c r="V375" s="787"/>
      <c r="W375" s="42" t="s">
        <v>39</v>
      </c>
      <c r="X375" s="43">
        <f>IFERROR(X372/H372,"0")+IFERROR(X373/H373,"0")+IFERROR(X374/H374,"0")</f>
        <v>0</v>
      </c>
      <c r="Y375" s="43">
        <f>IFERROR(Y372/H372,"0")+IFERROR(Y373/H373,"0")+IFERROR(Y374/H374,"0")</f>
        <v>0</v>
      </c>
      <c r="Z375" s="43">
        <f>IFERROR(IF(Z372="",0,Z372),"0")+IFERROR(IF(Z373="",0,Z373),"0")+IFERROR(IF(Z374="",0,Z374),"0")</f>
        <v>0</v>
      </c>
      <c r="AA375" s="67"/>
      <c r="AB375" s="67"/>
      <c r="AC375" s="67"/>
    </row>
    <row r="376" spans="1:68" x14ac:dyDescent="0.2">
      <c r="A376" s="788"/>
      <c r="B376" s="788"/>
      <c r="C376" s="788"/>
      <c r="D376" s="788"/>
      <c r="E376" s="788"/>
      <c r="F376" s="788"/>
      <c r="G376" s="788"/>
      <c r="H376" s="788"/>
      <c r="I376" s="788"/>
      <c r="J376" s="788"/>
      <c r="K376" s="788"/>
      <c r="L376" s="788"/>
      <c r="M376" s="788"/>
      <c r="N376" s="788"/>
      <c r="O376" s="789"/>
      <c r="P376" s="785" t="s">
        <v>40</v>
      </c>
      <c r="Q376" s="786"/>
      <c r="R376" s="786"/>
      <c r="S376" s="786"/>
      <c r="T376" s="786"/>
      <c r="U376" s="786"/>
      <c r="V376" s="787"/>
      <c r="W376" s="42" t="s">
        <v>0</v>
      </c>
      <c r="X376" s="43">
        <f>IFERROR(SUM(X372:X374),"0")</f>
        <v>0</v>
      </c>
      <c r="Y376" s="43">
        <f>IFERROR(SUM(Y372:Y374),"0")</f>
        <v>0</v>
      </c>
      <c r="Z376" s="42"/>
      <c r="AA376" s="67"/>
      <c r="AB376" s="67"/>
      <c r="AC376" s="67"/>
    </row>
    <row r="377" spans="1:68" ht="27.75" customHeight="1" x14ac:dyDescent="0.2">
      <c r="A377" s="778" t="s">
        <v>626</v>
      </c>
      <c r="B377" s="778"/>
      <c r="C377" s="778"/>
      <c r="D377" s="778"/>
      <c r="E377" s="778"/>
      <c r="F377" s="778"/>
      <c r="G377" s="778"/>
      <c r="H377" s="778"/>
      <c r="I377" s="778"/>
      <c r="J377" s="778"/>
      <c r="K377" s="778"/>
      <c r="L377" s="778"/>
      <c r="M377" s="778"/>
      <c r="N377" s="778"/>
      <c r="O377" s="778"/>
      <c r="P377" s="778"/>
      <c r="Q377" s="778"/>
      <c r="R377" s="778"/>
      <c r="S377" s="778"/>
      <c r="T377" s="778"/>
      <c r="U377" s="778"/>
      <c r="V377" s="778"/>
      <c r="W377" s="778"/>
      <c r="X377" s="778"/>
      <c r="Y377" s="778"/>
      <c r="Z377" s="778"/>
      <c r="AA377" s="54"/>
      <c r="AB377" s="54"/>
      <c r="AC377" s="54"/>
    </row>
    <row r="378" spans="1:68" ht="16.5" customHeight="1" x14ac:dyDescent="0.25">
      <c r="A378" s="779" t="s">
        <v>627</v>
      </c>
      <c r="B378" s="779"/>
      <c r="C378" s="779"/>
      <c r="D378" s="779"/>
      <c r="E378" s="779"/>
      <c r="F378" s="779"/>
      <c r="G378" s="779"/>
      <c r="H378" s="779"/>
      <c r="I378" s="779"/>
      <c r="J378" s="779"/>
      <c r="K378" s="779"/>
      <c r="L378" s="779"/>
      <c r="M378" s="779"/>
      <c r="N378" s="779"/>
      <c r="O378" s="779"/>
      <c r="P378" s="779"/>
      <c r="Q378" s="779"/>
      <c r="R378" s="779"/>
      <c r="S378" s="779"/>
      <c r="T378" s="779"/>
      <c r="U378" s="779"/>
      <c r="V378" s="779"/>
      <c r="W378" s="779"/>
      <c r="X378" s="779"/>
      <c r="Y378" s="779"/>
      <c r="Z378" s="779"/>
      <c r="AA378" s="65"/>
      <c r="AB378" s="65"/>
      <c r="AC378" s="79"/>
    </row>
    <row r="379" spans="1:68" ht="14.25" customHeight="1" x14ac:dyDescent="0.25">
      <c r="A379" s="780" t="s">
        <v>125</v>
      </c>
      <c r="B379" s="780"/>
      <c r="C379" s="780"/>
      <c r="D379" s="780"/>
      <c r="E379" s="780"/>
      <c r="F379" s="780"/>
      <c r="G379" s="780"/>
      <c r="H379" s="780"/>
      <c r="I379" s="780"/>
      <c r="J379" s="780"/>
      <c r="K379" s="780"/>
      <c r="L379" s="780"/>
      <c r="M379" s="780"/>
      <c r="N379" s="780"/>
      <c r="O379" s="780"/>
      <c r="P379" s="780"/>
      <c r="Q379" s="780"/>
      <c r="R379" s="780"/>
      <c r="S379" s="780"/>
      <c r="T379" s="780"/>
      <c r="U379" s="780"/>
      <c r="V379" s="780"/>
      <c r="W379" s="780"/>
      <c r="X379" s="780"/>
      <c r="Y379" s="780"/>
      <c r="Z379" s="780"/>
      <c r="AA379" s="66"/>
      <c r="AB379" s="66"/>
      <c r="AC379" s="80"/>
    </row>
    <row r="380" spans="1:68" ht="27" customHeight="1" x14ac:dyDescent="0.25">
      <c r="A380" s="63" t="s">
        <v>628</v>
      </c>
      <c r="B380" s="63" t="s">
        <v>629</v>
      </c>
      <c r="C380" s="36">
        <v>4301011869</v>
      </c>
      <c r="D380" s="781">
        <v>4680115884847</v>
      </c>
      <c r="E380" s="781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130</v>
      </c>
      <c r="L380" s="37"/>
      <c r="M380" s="38" t="s">
        <v>82</v>
      </c>
      <c r="N380" s="38"/>
      <c r="O380" s="37">
        <v>60</v>
      </c>
      <c r="P380" s="98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83"/>
      <c r="R380" s="783"/>
      <c r="S380" s="783"/>
      <c r="T380" s="784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ref="Y380:Y390" si="67">IFERROR(IF(X380="",0,CEILING((X380/$H380),1)*$H380),"")</f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70" t="s">
        <v>630</v>
      </c>
      <c r="AG380" s="78"/>
      <c r="AJ380" s="84"/>
      <c r="AK380" s="84"/>
      <c r="BB380" s="471" t="s">
        <v>66</v>
      </c>
      <c r="BM380" s="78">
        <f t="shared" ref="BM380:BM390" si="68">IFERROR(X380*I380/H380,"0")</f>
        <v>0</v>
      </c>
      <c r="BN380" s="78">
        <f t="shared" ref="BN380:BN390" si="69">IFERROR(Y380*I380/H380,"0")</f>
        <v>0</v>
      </c>
      <c r="BO380" s="78">
        <f t="shared" ref="BO380:BO390" si="70">IFERROR(1/J380*(X380/H380),"0")</f>
        <v>0</v>
      </c>
      <c r="BP380" s="78">
        <f t="shared" ref="BP380:BP390" si="71">IFERROR(1/J380*(Y380/H380),"0")</f>
        <v>0</v>
      </c>
    </row>
    <row r="381" spans="1:68" ht="27" customHeight="1" x14ac:dyDescent="0.25">
      <c r="A381" s="63" t="s">
        <v>628</v>
      </c>
      <c r="B381" s="63" t="s">
        <v>631</v>
      </c>
      <c r="C381" s="36">
        <v>4301011946</v>
      </c>
      <c r="D381" s="781">
        <v>4680115884847</v>
      </c>
      <c r="E381" s="781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130</v>
      </c>
      <c r="L381" s="37"/>
      <c r="M381" s="38" t="s">
        <v>156</v>
      </c>
      <c r="N381" s="38"/>
      <c r="O381" s="37">
        <v>60</v>
      </c>
      <c r="P381" s="98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83"/>
      <c r="R381" s="783"/>
      <c r="S381" s="783"/>
      <c r="T381" s="784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67"/>
        <v>0</v>
      </c>
      <c r="Z381" s="41" t="str">
        <f>IFERROR(IF(Y381=0,"",ROUNDUP(Y381/H381,0)*0.02039),"")</f>
        <v/>
      </c>
      <c r="AA381" s="68" t="s">
        <v>45</v>
      </c>
      <c r="AB381" s="69" t="s">
        <v>45</v>
      </c>
      <c r="AC381" s="472" t="s">
        <v>632</v>
      </c>
      <c r="AG381" s="78"/>
      <c r="AJ381" s="84"/>
      <c r="AK381" s="84"/>
      <c r="BB381" s="473" t="s">
        <v>66</v>
      </c>
      <c r="BM381" s="78">
        <f t="shared" si="68"/>
        <v>0</v>
      </c>
      <c r="BN381" s="78">
        <f t="shared" si="69"/>
        <v>0</v>
      </c>
      <c r="BO381" s="78">
        <f t="shared" si="70"/>
        <v>0</v>
      </c>
      <c r="BP381" s="78">
        <f t="shared" si="71"/>
        <v>0</v>
      </c>
    </row>
    <row r="382" spans="1:68" ht="27" customHeight="1" x14ac:dyDescent="0.25">
      <c r="A382" s="63" t="s">
        <v>633</v>
      </c>
      <c r="B382" s="63" t="s">
        <v>634</v>
      </c>
      <c r="C382" s="36">
        <v>4301011870</v>
      </c>
      <c r="D382" s="781">
        <v>4680115884854</v>
      </c>
      <c r="E382" s="781"/>
      <c r="F382" s="62">
        <v>2.5</v>
      </c>
      <c r="G382" s="37">
        <v>6</v>
      </c>
      <c r="H382" s="62">
        <v>15</v>
      </c>
      <c r="I382" s="62">
        <v>15.48</v>
      </c>
      <c r="J382" s="37">
        <v>48</v>
      </c>
      <c r="K382" s="37" t="s">
        <v>130</v>
      </c>
      <c r="L382" s="37"/>
      <c r="M382" s="38" t="s">
        <v>82</v>
      </c>
      <c r="N382" s="38"/>
      <c r="O382" s="37">
        <v>60</v>
      </c>
      <c r="P382" s="9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83"/>
      <c r="R382" s="783"/>
      <c r="S382" s="783"/>
      <c r="T382" s="784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67"/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4" t="s">
        <v>635</v>
      </c>
      <c r="AG382" s="78"/>
      <c r="AJ382" s="84"/>
      <c r="AK382" s="84"/>
      <c r="BB382" s="475" t="s">
        <v>66</v>
      </c>
      <c r="BM382" s="78">
        <f t="shared" si="68"/>
        <v>0</v>
      </c>
      <c r="BN382" s="78">
        <f t="shared" si="69"/>
        <v>0</v>
      </c>
      <c r="BO382" s="78">
        <f t="shared" si="70"/>
        <v>0</v>
      </c>
      <c r="BP382" s="78">
        <f t="shared" si="71"/>
        <v>0</v>
      </c>
    </row>
    <row r="383" spans="1:68" ht="27" customHeight="1" x14ac:dyDescent="0.25">
      <c r="A383" s="63" t="s">
        <v>633</v>
      </c>
      <c r="B383" s="63" t="s">
        <v>636</v>
      </c>
      <c r="C383" s="36">
        <v>4301011947</v>
      </c>
      <c r="D383" s="781">
        <v>4680115884854</v>
      </c>
      <c r="E383" s="781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130</v>
      </c>
      <c r="L383" s="37"/>
      <c r="M383" s="38" t="s">
        <v>156</v>
      </c>
      <c r="N383" s="38"/>
      <c r="O383" s="37">
        <v>60</v>
      </c>
      <c r="P383" s="9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83"/>
      <c r="R383" s="783"/>
      <c r="S383" s="783"/>
      <c r="T383" s="784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67"/>
        <v>0</v>
      </c>
      <c r="Z383" s="41" t="str">
        <f>IFERROR(IF(Y383=0,"",ROUNDUP(Y383/H383,0)*0.02039),"")</f>
        <v/>
      </c>
      <c r="AA383" s="68" t="s">
        <v>45</v>
      </c>
      <c r="AB383" s="69" t="s">
        <v>45</v>
      </c>
      <c r="AC383" s="476" t="s">
        <v>632</v>
      </c>
      <c r="AG383" s="78"/>
      <c r="AJ383" s="84"/>
      <c r="AK383" s="84"/>
      <c r="BB383" s="477" t="s">
        <v>66</v>
      </c>
      <c r="BM383" s="78">
        <f t="shared" si="68"/>
        <v>0</v>
      </c>
      <c r="BN383" s="78">
        <f t="shared" si="69"/>
        <v>0</v>
      </c>
      <c r="BO383" s="78">
        <f t="shared" si="70"/>
        <v>0</v>
      </c>
      <c r="BP383" s="78">
        <f t="shared" si="71"/>
        <v>0</v>
      </c>
    </row>
    <row r="384" spans="1:68" ht="27" customHeight="1" x14ac:dyDescent="0.25">
      <c r="A384" s="63" t="s">
        <v>637</v>
      </c>
      <c r="B384" s="63" t="s">
        <v>638</v>
      </c>
      <c r="C384" s="36">
        <v>4301011339</v>
      </c>
      <c r="D384" s="781">
        <v>4607091383997</v>
      </c>
      <c r="E384" s="781"/>
      <c r="F384" s="62">
        <v>2.5</v>
      </c>
      <c r="G384" s="37">
        <v>6</v>
      </c>
      <c r="H384" s="62">
        <v>15</v>
      </c>
      <c r="I384" s="62">
        <v>15.48</v>
      </c>
      <c r="J384" s="37">
        <v>48</v>
      </c>
      <c r="K384" s="37" t="s">
        <v>130</v>
      </c>
      <c r="L384" s="37"/>
      <c r="M384" s="38" t="s">
        <v>82</v>
      </c>
      <c r="N384" s="38"/>
      <c r="O384" s="37">
        <v>60</v>
      </c>
      <c r="P384" s="9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83"/>
      <c r="R384" s="783"/>
      <c r="S384" s="783"/>
      <c r="T384" s="784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67"/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8" t="s">
        <v>639</v>
      </c>
      <c r="AG384" s="78"/>
      <c r="AJ384" s="84"/>
      <c r="AK384" s="84"/>
      <c r="BB384" s="479" t="s">
        <v>66</v>
      </c>
      <c r="BM384" s="78">
        <f t="shared" si="68"/>
        <v>0</v>
      </c>
      <c r="BN384" s="78">
        <f t="shared" si="69"/>
        <v>0</v>
      </c>
      <c r="BO384" s="78">
        <f t="shared" si="70"/>
        <v>0</v>
      </c>
      <c r="BP384" s="78">
        <f t="shared" si="71"/>
        <v>0</v>
      </c>
    </row>
    <row r="385" spans="1:68" ht="27" customHeight="1" x14ac:dyDescent="0.25">
      <c r="A385" s="63" t="s">
        <v>640</v>
      </c>
      <c r="B385" s="63" t="s">
        <v>641</v>
      </c>
      <c r="C385" s="36">
        <v>4301011943</v>
      </c>
      <c r="D385" s="781">
        <v>4680115884830</v>
      </c>
      <c r="E385" s="781"/>
      <c r="F385" s="62">
        <v>2.5</v>
      </c>
      <c r="G385" s="37">
        <v>6</v>
      </c>
      <c r="H385" s="62">
        <v>15</v>
      </c>
      <c r="I385" s="62">
        <v>15.48</v>
      </c>
      <c r="J385" s="37">
        <v>48</v>
      </c>
      <c r="K385" s="37" t="s">
        <v>130</v>
      </c>
      <c r="L385" s="37"/>
      <c r="M385" s="38" t="s">
        <v>156</v>
      </c>
      <c r="N385" s="38"/>
      <c r="O385" s="37">
        <v>60</v>
      </c>
      <c r="P385" s="9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83"/>
      <c r="R385" s="783"/>
      <c r="S385" s="783"/>
      <c r="T385" s="784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67"/>
        <v>0</v>
      </c>
      <c r="Z385" s="41" t="str">
        <f>IFERROR(IF(Y385=0,"",ROUNDUP(Y385/H385,0)*0.02039),"")</f>
        <v/>
      </c>
      <c r="AA385" s="68" t="s">
        <v>45</v>
      </c>
      <c r="AB385" s="69" t="s">
        <v>45</v>
      </c>
      <c r="AC385" s="480" t="s">
        <v>632</v>
      </c>
      <c r="AG385" s="78"/>
      <c r="AJ385" s="84"/>
      <c r="AK385" s="84"/>
      <c r="BB385" s="481" t="s">
        <v>66</v>
      </c>
      <c r="BM385" s="78">
        <f t="shared" si="68"/>
        <v>0</v>
      </c>
      <c r="BN385" s="78">
        <f t="shared" si="69"/>
        <v>0</v>
      </c>
      <c r="BO385" s="78">
        <f t="shared" si="70"/>
        <v>0</v>
      </c>
      <c r="BP385" s="78">
        <f t="shared" si="71"/>
        <v>0</v>
      </c>
    </row>
    <row r="386" spans="1:68" ht="27" customHeight="1" x14ac:dyDescent="0.25">
      <c r="A386" s="63" t="s">
        <v>640</v>
      </c>
      <c r="B386" s="63" t="s">
        <v>642</v>
      </c>
      <c r="C386" s="36">
        <v>4301011867</v>
      </c>
      <c r="D386" s="781">
        <v>4680115884830</v>
      </c>
      <c r="E386" s="781"/>
      <c r="F386" s="62">
        <v>2.5</v>
      </c>
      <c r="G386" s="37">
        <v>6</v>
      </c>
      <c r="H386" s="62">
        <v>15</v>
      </c>
      <c r="I386" s="62">
        <v>15.48</v>
      </c>
      <c r="J386" s="37">
        <v>48</v>
      </c>
      <c r="K386" s="37" t="s">
        <v>130</v>
      </c>
      <c r="L386" s="37"/>
      <c r="M386" s="38" t="s">
        <v>82</v>
      </c>
      <c r="N386" s="38"/>
      <c r="O386" s="37">
        <v>60</v>
      </c>
      <c r="P386" s="98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83"/>
      <c r="R386" s="783"/>
      <c r="S386" s="783"/>
      <c r="T386" s="784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67"/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2" t="s">
        <v>643</v>
      </c>
      <c r="AG386" s="78"/>
      <c r="AJ386" s="84"/>
      <c r="AK386" s="84"/>
      <c r="BB386" s="483" t="s">
        <v>66</v>
      </c>
      <c r="BM386" s="78">
        <f t="shared" si="68"/>
        <v>0</v>
      </c>
      <c r="BN386" s="78">
        <f t="shared" si="69"/>
        <v>0</v>
      </c>
      <c r="BO386" s="78">
        <f t="shared" si="70"/>
        <v>0</v>
      </c>
      <c r="BP386" s="78">
        <f t="shared" si="71"/>
        <v>0</v>
      </c>
    </row>
    <row r="387" spans="1:68" ht="27" customHeight="1" x14ac:dyDescent="0.25">
      <c r="A387" s="63" t="s">
        <v>644</v>
      </c>
      <c r="B387" s="63" t="s">
        <v>645</v>
      </c>
      <c r="C387" s="36">
        <v>4301011433</v>
      </c>
      <c r="D387" s="781">
        <v>4680115882638</v>
      </c>
      <c r="E387" s="781"/>
      <c r="F387" s="62">
        <v>0.4</v>
      </c>
      <c r="G387" s="37">
        <v>10</v>
      </c>
      <c r="H387" s="62">
        <v>4</v>
      </c>
      <c r="I387" s="62">
        <v>4.21</v>
      </c>
      <c r="J387" s="37">
        <v>132</v>
      </c>
      <c r="K387" s="37" t="s">
        <v>89</v>
      </c>
      <c r="L387" s="37"/>
      <c r="M387" s="38" t="s">
        <v>129</v>
      </c>
      <c r="N387" s="38"/>
      <c r="O387" s="37">
        <v>90</v>
      </c>
      <c r="P387" s="98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83"/>
      <c r="R387" s="783"/>
      <c r="S387" s="783"/>
      <c r="T387" s="784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67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84" t="s">
        <v>646</v>
      </c>
      <c r="AG387" s="78"/>
      <c r="AJ387" s="84"/>
      <c r="AK387" s="84"/>
      <c r="BB387" s="485" t="s">
        <v>66</v>
      </c>
      <c r="BM387" s="78">
        <f t="shared" si="68"/>
        <v>0</v>
      </c>
      <c r="BN387" s="78">
        <f t="shared" si="69"/>
        <v>0</v>
      </c>
      <c r="BO387" s="78">
        <f t="shared" si="70"/>
        <v>0</v>
      </c>
      <c r="BP387" s="78">
        <f t="shared" si="71"/>
        <v>0</v>
      </c>
    </row>
    <row r="388" spans="1:68" ht="27" customHeight="1" x14ac:dyDescent="0.25">
      <c r="A388" s="63" t="s">
        <v>647</v>
      </c>
      <c r="B388" s="63" t="s">
        <v>648</v>
      </c>
      <c r="C388" s="36">
        <v>4301011952</v>
      </c>
      <c r="D388" s="781">
        <v>4680115884922</v>
      </c>
      <c r="E388" s="781"/>
      <c r="F388" s="62">
        <v>0.5</v>
      </c>
      <c r="G388" s="37">
        <v>10</v>
      </c>
      <c r="H388" s="62">
        <v>5</v>
      </c>
      <c r="I388" s="62">
        <v>5.21</v>
      </c>
      <c r="J388" s="37">
        <v>132</v>
      </c>
      <c r="K388" s="37" t="s">
        <v>89</v>
      </c>
      <c r="L388" s="37"/>
      <c r="M388" s="38" t="s">
        <v>82</v>
      </c>
      <c r="N388" s="38"/>
      <c r="O388" s="37">
        <v>60</v>
      </c>
      <c r="P388" s="98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83"/>
      <c r="R388" s="783"/>
      <c r="S388" s="783"/>
      <c r="T388" s="784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67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86" t="s">
        <v>635</v>
      </c>
      <c r="AG388" s="78"/>
      <c r="AJ388" s="84"/>
      <c r="AK388" s="84"/>
      <c r="BB388" s="487" t="s">
        <v>66</v>
      </c>
      <c r="BM388" s="78">
        <f t="shared" si="68"/>
        <v>0</v>
      </c>
      <c r="BN388" s="78">
        <f t="shared" si="69"/>
        <v>0</v>
      </c>
      <c r="BO388" s="78">
        <f t="shared" si="70"/>
        <v>0</v>
      </c>
      <c r="BP388" s="78">
        <f t="shared" si="71"/>
        <v>0</v>
      </c>
    </row>
    <row r="389" spans="1:68" ht="27" customHeight="1" x14ac:dyDescent="0.25">
      <c r="A389" s="63" t="s">
        <v>649</v>
      </c>
      <c r="B389" s="63" t="s">
        <v>650</v>
      </c>
      <c r="C389" s="36">
        <v>4301011866</v>
      </c>
      <c r="D389" s="781">
        <v>4680115884878</v>
      </c>
      <c r="E389" s="781"/>
      <c r="F389" s="62">
        <v>0.5</v>
      </c>
      <c r="G389" s="37">
        <v>10</v>
      </c>
      <c r="H389" s="62">
        <v>5</v>
      </c>
      <c r="I389" s="62">
        <v>5.21</v>
      </c>
      <c r="J389" s="37">
        <v>132</v>
      </c>
      <c r="K389" s="37" t="s">
        <v>89</v>
      </c>
      <c r="L389" s="37"/>
      <c r="M389" s="38" t="s">
        <v>82</v>
      </c>
      <c r="N389" s="38"/>
      <c r="O389" s="37">
        <v>60</v>
      </c>
      <c r="P389" s="99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83"/>
      <c r="R389" s="783"/>
      <c r="S389" s="783"/>
      <c r="T389" s="784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6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88" t="s">
        <v>651</v>
      </c>
      <c r="AG389" s="78"/>
      <c r="AJ389" s="84"/>
      <c r="AK389" s="84"/>
      <c r="BB389" s="489" t="s">
        <v>66</v>
      </c>
      <c r="BM389" s="78">
        <f t="shared" si="68"/>
        <v>0</v>
      </c>
      <c r="BN389" s="78">
        <f t="shared" si="69"/>
        <v>0</v>
      </c>
      <c r="BO389" s="78">
        <f t="shared" si="70"/>
        <v>0</v>
      </c>
      <c r="BP389" s="78">
        <f t="shared" si="71"/>
        <v>0</v>
      </c>
    </row>
    <row r="390" spans="1:68" ht="27" customHeight="1" x14ac:dyDescent="0.25">
      <c r="A390" s="63" t="s">
        <v>652</v>
      </c>
      <c r="B390" s="63" t="s">
        <v>653</v>
      </c>
      <c r="C390" s="36">
        <v>4301011868</v>
      </c>
      <c r="D390" s="781">
        <v>4680115884861</v>
      </c>
      <c r="E390" s="781"/>
      <c r="F390" s="62">
        <v>0.5</v>
      </c>
      <c r="G390" s="37">
        <v>10</v>
      </c>
      <c r="H390" s="62">
        <v>5</v>
      </c>
      <c r="I390" s="62">
        <v>5.21</v>
      </c>
      <c r="J390" s="37">
        <v>132</v>
      </c>
      <c r="K390" s="37" t="s">
        <v>89</v>
      </c>
      <c r="L390" s="37"/>
      <c r="M390" s="38" t="s">
        <v>82</v>
      </c>
      <c r="N390" s="38"/>
      <c r="O390" s="37">
        <v>60</v>
      </c>
      <c r="P390" s="99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83"/>
      <c r="R390" s="783"/>
      <c r="S390" s="783"/>
      <c r="T390" s="78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6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90" t="s">
        <v>643</v>
      </c>
      <c r="AG390" s="78"/>
      <c r="AJ390" s="84"/>
      <c r="AK390" s="84"/>
      <c r="BB390" s="491" t="s">
        <v>66</v>
      </c>
      <c r="BM390" s="78">
        <f t="shared" si="68"/>
        <v>0</v>
      </c>
      <c r="BN390" s="78">
        <f t="shared" si="69"/>
        <v>0</v>
      </c>
      <c r="BO390" s="78">
        <f t="shared" si="70"/>
        <v>0</v>
      </c>
      <c r="BP390" s="78">
        <f t="shared" si="71"/>
        <v>0</v>
      </c>
    </row>
    <row r="391" spans="1:68" x14ac:dyDescent="0.2">
      <c r="A391" s="788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89"/>
      <c r="P391" s="785" t="s">
        <v>40</v>
      </c>
      <c r="Q391" s="786"/>
      <c r="R391" s="786"/>
      <c r="S391" s="786"/>
      <c r="T391" s="786"/>
      <c r="U391" s="786"/>
      <c r="V391" s="787"/>
      <c r="W391" s="42" t="s">
        <v>39</v>
      </c>
      <c r="X391" s="4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0</v>
      </c>
      <c r="Y391" s="4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0</v>
      </c>
      <c r="Z391" s="4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0</v>
      </c>
      <c r="AA391" s="67"/>
      <c r="AB391" s="67"/>
      <c r="AC391" s="67"/>
    </row>
    <row r="392" spans="1:68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89"/>
      <c r="P392" s="785" t="s">
        <v>40</v>
      </c>
      <c r="Q392" s="786"/>
      <c r="R392" s="786"/>
      <c r="S392" s="786"/>
      <c r="T392" s="786"/>
      <c r="U392" s="786"/>
      <c r="V392" s="787"/>
      <c r="W392" s="42" t="s">
        <v>0</v>
      </c>
      <c r="X392" s="43">
        <f>IFERROR(SUM(X380:X390),"0")</f>
        <v>0</v>
      </c>
      <c r="Y392" s="43">
        <f>IFERROR(SUM(Y380:Y390),"0")</f>
        <v>0</v>
      </c>
      <c r="Z392" s="42"/>
      <c r="AA392" s="67"/>
      <c r="AB392" s="67"/>
      <c r="AC392" s="67"/>
    </row>
    <row r="393" spans="1:68" ht="14.25" customHeight="1" x14ac:dyDescent="0.25">
      <c r="A393" s="780" t="s">
        <v>173</v>
      </c>
      <c r="B393" s="780"/>
      <c r="C393" s="780"/>
      <c r="D393" s="780"/>
      <c r="E393" s="780"/>
      <c r="F393" s="780"/>
      <c r="G393" s="780"/>
      <c r="H393" s="780"/>
      <c r="I393" s="780"/>
      <c r="J393" s="780"/>
      <c r="K393" s="780"/>
      <c r="L393" s="780"/>
      <c r="M393" s="780"/>
      <c r="N393" s="780"/>
      <c r="O393" s="780"/>
      <c r="P393" s="780"/>
      <c r="Q393" s="780"/>
      <c r="R393" s="780"/>
      <c r="S393" s="780"/>
      <c r="T393" s="780"/>
      <c r="U393" s="780"/>
      <c r="V393" s="780"/>
      <c r="W393" s="780"/>
      <c r="X393" s="780"/>
      <c r="Y393" s="780"/>
      <c r="Z393" s="780"/>
      <c r="AA393" s="66"/>
      <c r="AB393" s="66"/>
      <c r="AC393" s="80"/>
    </row>
    <row r="394" spans="1:68" ht="27" customHeight="1" x14ac:dyDescent="0.25">
      <c r="A394" s="63" t="s">
        <v>654</v>
      </c>
      <c r="B394" s="63" t="s">
        <v>655</v>
      </c>
      <c r="C394" s="36">
        <v>4301020178</v>
      </c>
      <c r="D394" s="781">
        <v>4607091383980</v>
      </c>
      <c r="E394" s="781"/>
      <c r="F394" s="62">
        <v>2.5</v>
      </c>
      <c r="G394" s="37">
        <v>6</v>
      </c>
      <c r="H394" s="62">
        <v>15</v>
      </c>
      <c r="I394" s="62">
        <v>15.48</v>
      </c>
      <c r="J394" s="37">
        <v>48</v>
      </c>
      <c r="K394" s="37" t="s">
        <v>130</v>
      </c>
      <c r="L394" s="37"/>
      <c r="M394" s="38" t="s">
        <v>129</v>
      </c>
      <c r="N394" s="38"/>
      <c r="O394" s="37">
        <v>50</v>
      </c>
      <c r="P394" s="9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83"/>
      <c r="R394" s="783"/>
      <c r="S394" s="783"/>
      <c r="T394" s="78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IFERROR(IF(Y394=0,"",ROUNDUP(Y394/H394,0)*0.02175),"")</f>
        <v/>
      </c>
      <c r="AA394" s="68" t="s">
        <v>45</v>
      </c>
      <c r="AB394" s="69" t="s">
        <v>45</v>
      </c>
      <c r="AC394" s="492" t="s">
        <v>656</v>
      </c>
      <c r="AG394" s="78"/>
      <c r="AJ394" s="84"/>
      <c r="AK394" s="84"/>
      <c r="BB394" s="493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657</v>
      </c>
      <c r="B395" s="63" t="s">
        <v>658</v>
      </c>
      <c r="C395" s="36">
        <v>4301020179</v>
      </c>
      <c r="D395" s="781">
        <v>4607091384178</v>
      </c>
      <c r="E395" s="781"/>
      <c r="F395" s="62">
        <v>0.4</v>
      </c>
      <c r="G395" s="37">
        <v>10</v>
      </c>
      <c r="H395" s="62">
        <v>4</v>
      </c>
      <c r="I395" s="62">
        <v>4.21</v>
      </c>
      <c r="J395" s="37">
        <v>132</v>
      </c>
      <c r="K395" s="37" t="s">
        <v>89</v>
      </c>
      <c r="L395" s="37"/>
      <c r="M395" s="38" t="s">
        <v>129</v>
      </c>
      <c r="N395" s="38"/>
      <c r="O395" s="37">
        <v>50</v>
      </c>
      <c r="P395" s="9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83"/>
      <c r="R395" s="783"/>
      <c r="S395" s="783"/>
      <c r="T395" s="784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94" t="s">
        <v>656</v>
      </c>
      <c r="AG395" s="78"/>
      <c r="AJ395" s="84"/>
      <c r="AK395" s="84"/>
      <c r="BB395" s="495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x14ac:dyDescent="0.2">
      <c r="A396" s="788"/>
      <c r="B396" s="788"/>
      <c r="C396" s="788"/>
      <c r="D396" s="788"/>
      <c r="E396" s="788"/>
      <c r="F396" s="788"/>
      <c r="G396" s="788"/>
      <c r="H396" s="788"/>
      <c r="I396" s="788"/>
      <c r="J396" s="788"/>
      <c r="K396" s="788"/>
      <c r="L396" s="788"/>
      <c r="M396" s="788"/>
      <c r="N396" s="788"/>
      <c r="O396" s="789"/>
      <c r="P396" s="785" t="s">
        <v>40</v>
      </c>
      <c r="Q396" s="786"/>
      <c r="R396" s="786"/>
      <c r="S396" s="786"/>
      <c r="T396" s="786"/>
      <c r="U396" s="786"/>
      <c r="V396" s="787"/>
      <c r="W396" s="42" t="s">
        <v>39</v>
      </c>
      <c r="X396" s="43">
        <f>IFERROR(X394/H394,"0")+IFERROR(X395/H395,"0")</f>
        <v>0</v>
      </c>
      <c r="Y396" s="43">
        <f>IFERROR(Y394/H394,"0")+IFERROR(Y395/H395,"0")</f>
        <v>0</v>
      </c>
      <c r="Z396" s="43">
        <f>IFERROR(IF(Z394="",0,Z394),"0")+IFERROR(IF(Z395="",0,Z395),"0")</f>
        <v>0</v>
      </c>
      <c r="AA396" s="67"/>
      <c r="AB396" s="67"/>
      <c r="AC396" s="67"/>
    </row>
    <row r="397" spans="1:68" x14ac:dyDescent="0.2">
      <c r="A397" s="788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89"/>
      <c r="P397" s="785" t="s">
        <v>40</v>
      </c>
      <c r="Q397" s="786"/>
      <c r="R397" s="786"/>
      <c r="S397" s="786"/>
      <c r="T397" s="786"/>
      <c r="U397" s="786"/>
      <c r="V397" s="787"/>
      <c r="W397" s="42" t="s">
        <v>0</v>
      </c>
      <c r="X397" s="43">
        <f>IFERROR(SUM(X394:X395),"0")</f>
        <v>0</v>
      </c>
      <c r="Y397" s="43">
        <f>IFERROR(SUM(Y394:Y395),"0")</f>
        <v>0</v>
      </c>
      <c r="Z397" s="42"/>
      <c r="AA397" s="67"/>
      <c r="AB397" s="67"/>
      <c r="AC397" s="67"/>
    </row>
    <row r="398" spans="1:68" ht="14.25" customHeight="1" x14ac:dyDescent="0.25">
      <c r="A398" s="780" t="s">
        <v>84</v>
      </c>
      <c r="B398" s="780"/>
      <c r="C398" s="780"/>
      <c r="D398" s="780"/>
      <c r="E398" s="780"/>
      <c r="F398" s="780"/>
      <c r="G398" s="780"/>
      <c r="H398" s="780"/>
      <c r="I398" s="780"/>
      <c r="J398" s="780"/>
      <c r="K398" s="780"/>
      <c r="L398" s="780"/>
      <c r="M398" s="780"/>
      <c r="N398" s="780"/>
      <c r="O398" s="780"/>
      <c r="P398" s="780"/>
      <c r="Q398" s="780"/>
      <c r="R398" s="780"/>
      <c r="S398" s="780"/>
      <c r="T398" s="780"/>
      <c r="U398" s="780"/>
      <c r="V398" s="780"/>
      <c r="W398" s="780"/>
      <c r="X398" s="780"/>
      <c r="Y398" s="780"/>
      <c r="Z398" s="780"/>
      <c r="AA398" s="66"/>
      <c r="AB398" s="66"/>
      <c r="AC398" s="80"/>
    </row>
    <row r="399" spans="1:68" ht="27" customHeight="1" x14ac:dyDescent="0.25">
      <c r="A399" s="63" t="s">
        <v>659</v>
      </c>
      <c r="B399" s="63" t="s">
        <v>660</v>
      </c>
      <c r="C399" s="36">
        <v>4301051560</v>
      </c>
      <c r="D399" s="781">
        <v>4607091383928</v>
      </c>
      <c r="E399" s="781"/>
      <c r="F399" s="62">
        <v>1.3</v>
      </c>
      <c r="G399" s="37">
        <v>6</v>
      </c>
      <c r="H399" s="62">
        <v>7.8</v>
      </c>
      <c r="I399" s="62">
        <v>8.3699999999999992</v>
      </c>
      <c r="J399" s="37">
        <v>56</v>
      </c>
      <c r="K399" s="37" t="s">
        <v>130</v>
      </c>
      <c r="L399" s="37"/>
      <c r="M399" s="38" t="s">
        <v>133</v>
      </c>
      <c r="N399" s="38"/>
      <c r="O399" s="37">
        <v>40</v>
      </c>
      <c r="P399" s="9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83"/>
      <c r="R399" s="783"/>
      <c r="S399" s="783"/>
      <c r="T399" s="784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IFERROR(IF(Y399=0,"",ROUNDUP(Y399/H399,0)*0.02175),"")</f>
        <v/>
      </c>
      <c r="AA399" s="68" t="s">
        <v>45</v>
      </c>
      <c r="AB399" s="69" t="s">
        <v>45</v>
      </c>
      <c r="AC399" s="496" t="s">
        <v>661</v>
      </c>
      <c r="AG399" s="78"/>
      <c r="AJ399" s="84"/>
      <c r="AK399" s="84"/>
      <c r="BB399" s="497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659</v>
      </c>
      <c r="B400" s="63" t="s">
        <v>662</v>
      </c>
      <c r="C400" s="36">
        <v>4301051639</v>
      </c>
      <c r="D400" s="781">
        <v>4607091383928</v>
      </c>
      <c r="E400" s="781"/>
      <c r="F400" s="62">
        <v>1.3</v>
      </c>
      <c r="G400" s="37">
        <v>6</v>
      </c>
      <c r="H400" s="62">
        <v>7.8</v>
      </c>
      <c r="I400" s="62">
        <v>8.3699999999999992</v>
      </c>
      <c r="J400" s="37">
        <v>56</v>
      </c>
      <c r="K400" s="37" t="s">
        <v>130</v>
      </c>
      <c r="L400" s="37"/>
      <c r="M400" s="38" t="s">
        <v>82</v>
      </c>
      <c r="N400" s="38"/>
      <c r="O400" s="37">
        <v>40</v>
      </c>
      <c r="P400" s="9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83"/>
      <c r="R400" s="783"/>
      <c r="S400" s="783"/>
      <c r="T400" s="784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IFERROR(IF(Y400=0,"",ROUNDUP(Y400/H400,0)*0.02175),"")</f>
        <v/>
      </c>
      <c r="AA400" s="68" t="s">
        <v>45</v>
      </c>
      <c r="AB400" s="69" t="s">
        <v>45</v>
      </c>
      <c r="AC400" s="498" t="s">
        <v>663</v>
      </c>
      <c r="AG400" s="78"/>
      <c r="AJ400" s="84"/>
      <c r="AK400" s="84"/>
      <c r="BB400" s="499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37.5" customHeight="1" x14ac:dyDescent="0.25">
      <c r="A401" s="63" t="s">
        <v>664</v>
      </c>
      <c r="B401" s="63" t="s">
        <v>665</v>
      </c>
      <c r="C401" s="36">
        <v>4301051636</v>
      </c>
      <c r="D401" s="781">
        <v>4607091384260</v>
      </c>
      <c r="E401" s="781"/>
      <c r="F401" s="62">
        <v>1.3</v>
      </c>
      <c r="G401" s="37">
        <v>6</v>
      </c>
      <c r="H401" s="62">
        <v>7.8</v>
      </c>
      <c r="I401" s="62">
        <v>8.3640000000000008</v>
      </c>
      <c r="J401" s="37">
        <v>56</v>
      </c>
      <c r="K401" s="37" t="s">
        <v>130</v>
      </c>
      <c r="L401" s="37"/>
      <c r="M401" s="38" t="s">
        <v>82</v>
      </c>
      <c r="N401" s="38"/>
      <c r="O401" s="37">
        <v>40</v>
      </c>
      <c r="P401" s="99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83"/>
      <c r="R401" s="783"/>
      <c r="S401" s="783"/>
      <c r="T401" s="784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IFERROR(IF(Y401=0,"",ROUNDUP(Y401/H401,0)*0.02175),"")</f>
        <v/>
      </c>
      <c r="AA401" s="68" t="s">
        <v>45</v>
      </c>
      <c r="AB401" s="69" t="s">
        <v>45</v>
      </c>
      <c r="AC401" s="500" t="s">
        <v>666</v>
      </c>
      <c r="AG401" s="78"/>
      <c r="AJ401" s="84"/>
      <c r="AK401" s="84"/>
      <c r="BB401" s="501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x14ac:dyDescent="0.2">
      <c r="A402" s="788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89"/>
      <c r="P402" s="785" t="s">
        <v>40</v>
      </c>
      <c r="Q402" s="786"/>
      <c r="R402" s="786"/>
      <c r="S402" s="786"/>
      <c r="T402" s="786"/>
      <c r="U402" s="786"/>
      <c r="V402" s="787"/>
      <c r="W402" s="42" t="s">
        <v>39</v>
      </c>
      <c r="X402" s="43">
        <f>IFERROR(X399/H399,"0")+IFERROR(X400/H400,"0")+IFERROR(X401/H401,"0")</f>
        <v>0</v>
      </c>
      <c r="Y402" s="43">
        <f>IFERROR(Y399/H399,"0")+IFERROR(Y400/H400,"0")+IFERROR(Y401/H401,"0")</f>
        <v>0</v>
      </c>
      <c r="Z402" s="43">
        <f>IFERROR(IF(Z399="",0,Z399),"0")+IFERROR(IF(Z400="",0,Z400),"0")+IFERROR(IF(Z401="",0,Z401),"0")</f>
        <v>0</v>
      </c>
      <c r="AA402" s="67"/>
      <c r="AB402" s="67"/>
      <c r="AC402" s="67"/>
    </row>
    <row r="403" spans="1:68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89"/>
      <c r="P403" s="785" t="s">
        <v>40</v>
      </c>
      <c r="Q403" s="786"/>
      <c r="R403" s="786"/>
      <c r="S403" s="786"/>
      <c r="T403" s="786"/>
      <c r="U403" s="786"/>
      <c r="V403" s="787"/>
      <c r="W403" s="42" t="s">
        <v>0</v>
      </c>
      <c r="X403" s="43">
        <f>IFERROR(SUM(X399:X401),"0")</f>
        <v>0</v>
      </c>
      <c r="Y403" s="43">
        <f>IFERROR(SUM(Y399:Y401),"0")</f>
        <v>0</v>
      </c>
      <c r="Z403" s="42"/>
      <c r="AA403" s="67"/>
      <c r="AB403" s="67"/>
      <c r="AC403" s="67"/>
    </row>
    <row r="404" spans="1:68" ht="14.25" customHeight="1" x14ac:dyDescent="0.25">
      <c r="A404" s="780" t="s">
        <v>216</v>
      </c>
      <c r="B404" s="780"/>
      <c r="C404" s="780"/>
      <c r="D404" s="780"/>
      <c r="E404" s="780"/>
      <c r="F404" s="780"/>
      <c r="G404" s="780"/>
      <c r="H404" s="780"/>
      <c r="I404" s="780"/>
      <c r="J404" s="780"/>
      <c r="K404" s="780"/>
      <c r="L404" s="780"/>
      <c r="M404" s="780"/>
      <c r="N404" s="780"/>
      <c r="O404" s="780"/>
      <c r="P404" s="780"/>
      <c r="Q404" s="780"/>
      <c r="R404" s="780"/>
      <c r="S404" s="780"/>
      <c r="T404" s="780"/>
      <c r="U404" s="780"/>
      <c r="V404" s="780"/>
      <c r="W404" s="780"/>
      <c r="X404" s="780"/>
      <c r="Y404" s="780"/>
      <c r="Z404" s="780"/>
      <c r="AA404" s="66"/>
      <c r="AB404" s="66"/>
      <c r="AC404" s="80"/>
    </row>
    <row r="405" spans="1:68" ht="27" customHeight="1" x14ac:dyDescent="0.25">
      <c r="A405" s="63" t="s">
        <v>667</v>
      </c>
      <c r="B405" s="63" t="s">
        <v>668</v>
      </c>
      <c r="C405" s="36">
        <v>4301060314</v>
      </c>
      <c r="D405" s="781">
        <v>4607091384673</v>
      </c>
      <c r="E405" s="781"/>
      <c r="F405" s="62">
        <v>1.3</v>
      </c>
      <c r="G405" s="37">
        <v>6</v>
      </c>
      <c r="H405" s="62">
        <v>7.8</v>
      </c>
      <c r="I405" s="62">
        <v>8.3640000000000008</v>
      </c>
      <c r="J405" s="37">
        <v>56</v>
      </c>
      <c r="K405" s="37" t="s">
        <v>130</v>
      </c>
      <c r="L405" s="37"/>
      <c r="M405" s="38" t="s">
        <v>82</v>
      </c>
      <c r="N405" s="38"/>
      <c r="O405" s="37">
        <v>30</v>
      </c>
      <c r="P405" s="9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83"/>
      <c r="R405" s="783"/>
      <c r="S405" s="783"/>
      <c r="T405" s="784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502" t="s">
        <v>669</v>
      </c>
      <c r="AG405" s="78"/>
      <c r="AJ405" s="84"/>
      <c r="AK405" s="84"/>
      <c r="BB405" s="503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37.5" customHeight="1" x14ac:dyDescent="0.25">
      <c r="A406" s="63" t="s">
        <v>667</v>
      </c>
      <c r="B406" s="63" t="s">
        <v>670</v>
      </c>
      <c r="C406" s="36">
        <v>4301060345</v>
      </c>
      <c r="D406" s="781">
        <v>4607091384673</v>
      </c>
      <c r="E406" s="781"/>
      <c r="F406" s="62">
        <v>1.3</v>
      </c>
      <c r="G406" s="37">
        <v>6</v>
      </c>
      <c r="H406" s="62">
        <v>7.8</v>
      </c>
      <c r="I406" s="62">
        <v>8.3640000000000008</v>
      </c>
      <c r="J406" s="37">
        <v>56</v>
      </c>
      <c r="K406" s="37" t="s">
        <v>130</v>
      </c>
      <c r="L406" s="37"/>
      <c r="M406" s="38" t="s">
        <v>82</v>
      </c>
      <c r="N406" s="38"/>
      <c r="O406" s="37">
        <v>30</v>
      </c>
      <c r="P406" s="99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83"/>
      <c r="R406" s="783"/>
      <c r="S406" s="783"/>
      <c r="T406" s="784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504" t="s">
        <v>671</v>
      </c>
      <c r="AG406" s="78"/>
      <c r="AJ406" s="84"/>
      <c r="AK406" s="84"/>
      <c r="BB406" s="505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x14ac:dyDescent="0.2">
      <c r="A407" s="788"/>
      <c r="B407" s="788"/>
      <c r="C407" s="788"/>
      <c r="D407" s="788"/>
      <c r="E407" s="788"/>
      <c r="F407" s="788"/>
      <c r="G407" s="788"/>
      <c r="H407" s="788"/>
      <c r="I407" s="788"/>
      <c r="J407" s="788"/>
      <c r="K407" s="788"/>
      <c r="L407" s="788"/>
      <c r="M407" s="788"/>
      <c r="N407" s="788"/>
      <c r="O407" s="789"/>
      <c r="P407" s="785" t="s">
        <v>40</v>
      </c>
      <c r="Q407" s="786"/>
      <c r="R407" s="786"/>
      <c r="S407" s="786"/>
      <c r="T407" s="786"/>
      <c r="U407" s="786"/>
      <c r="V407" s="787"/>
      <c r="W407" s="42" t="s">
        <v>39</v>
      </c>
      <c r="X407" s="43">
        <f>IFERROR(X405/H405,"0")+IFERROR(X406/H406,"0")</f>
        <v>0</v>
      </c>
      <c r="Y407" s="43">
        <f>IFERROR(Y405/H405,"0")+IFERROR(Y406/H406,"0")</f>
        <v>0</v>
      </c>
      <c r="Z407" s="43">
        <f>IFERROR(IF(Z405="",0,Z405),"0")+IFERROR(IF(Z406="",0,Z406),"0")</f>
        <v>0</v>
      </c>
      <c r="AA407" s="67"/>
      <c r="AB407" s="67"/>
      <c r="AC407" s="67"/>
    </row>
    <row r="408" spans="1:68" x14ac:dyDescent="0.2">
      <c r="A408" s="788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89"/>
      <c r="P408" s="785" t="s">
        <v>40</v>
      </c>
      <c r="Q408" s="786"/>
      <c r="R408" s="786"/>
      <c r="S408" s="786"/>
      <c r="T408" s="786"/>
      <c r="U408" s="786"/>
      <c r="V408" s="787"/>
      <c r="W408" s="42" t="s">
        <v>0</v>
      </c>
      <c r="X408" s="43">
        <f>IFERROR(SUM(X405:X406),"0")</f>
        <v>0</v>
      </c>
      <c r="Y408" s="43">
        <f>IFERROR(SUM(Y405:Y406),"0")</f>
        <v>0</v>
      </c>
      <c r="Z408" s="42"/>
      <c r="AA408" s="67"/>
      <c r="AB408" s="67"/>
      <c r="AC408" s="67"/>
    </row>
    <row r="409" spans="1:68" ht="16.5" customHeight="1" x14ac:dyDescent="0.25">
      <c r="A409" s="779" t="s">
        <v>672</v>
      </c>
      <c r="B409" s="779"/>
      <c r="C409" s="779"/>
      <c r="D409" s="779"/>
      <c r="E409" s="779"/>
      <c r="F409" s="779"/>
      <c r="G409" s="779"/>
      <c r="H409" s="779"/>
      <c r="I409" s="779"/>
      <c r="J409" s="779"/>
      <c r="K409" s="779"/>
      <c r="L409" s="779"/>
      <c r="M409" s="779"/>
      <c r="N409" s="779"/>
      <c r="O409" s="779"/>
      <c r="P409" s="779"/>
      <c r="Q409" s="779"/>
      <c r="R409" s="779"/>
      <c r="S409" s="779"/>
      <c r="T409" s="779"/>
      <c r="U409" s="779"/>
      <c r="V409" s="779"/>
      <c r="W409" s="779"/>
      <c r="X409" s="779"/>
      <c r="Y409" s="779"/>
      <c r="Z409" s="779"/>
      <c r="AA409" s="65"/>
      <c r="AB409" s="65"/>
      <c r="AC409" s="79"/>
    </row>
    <row r="410" spans="1:68" ht="14.25" customHeight="1" x14ac:dyDescent="0.25">
      <c r="A410" s="780" t="s">
        <v>125</v>
      </c>
      <c r="B410" s="780"/>
      <c r="C410" s="780"/>
      <c r="D410" s="780"/>
      <c r="E410" s="780"/>
      <c r="F410" s="780"/>
      <c r="G410" s="780"/>
      <c r="H410" s="780"/>
      <c r="I410" s="780"/>
      <c r="J410" s="780"/>
      <c r="K410" s="780"/>
      <c r="L410" s="780"/>
      <c r="M410" s="780"/>
      <c r="N410" s="780"/>
      <c r="O410" s="780"/>
      <c r="P410" s="780"/>
      <c r="Q410" s="780"/>
      <c r="R410" s="780"/>
      <c r="S410" s="780"/>
      <c r="T410" s="780"/>
      <c r="U410" s="780"/>
      <c r="V410" s="780"/>
      <c r="W410" s="780"/>
      <c r="X410" s="780"/>
      <c r="Y410" s="780"/>
      <c r="Z410" s="780"/>
      <c r="AA410" s="66"/>
      <c r="AB410" s="66"/>
      <c r="AC410" s="80"/>
    </row>
    <row r="411" spans="1:68" ht="27" customHeight="1" x14ac:dyDescent="0.25">
      <c r="A411" s="63" t="s">
        <v>673</v>
      </c>
      <c r="B411" s="63" t="s">
        <v>674</v>
      </c>
      <c r="C411" s="36">
        <v>4301011483</v>
      </c>
      <c r="D411" s="781">
        <v>4680115881907</v>
      </c>
      <c r="E411" s="781"/>
      <c r="F411" s="62">
        <v>1.8</v>
      </c>
      <c r="G411" s="37">
        <v>6</v>
      </c>
      <c r="H411" s="62">
        <v>10.8</v>
      </c>
      <c r="I411" s="62">
        <v>11.28</v>
      </c>
      <c r="J411" s="37">
        <v>56</v>
      </c>
      <c r="K411" s="37" t="s">
        <v>130</v>
      </c>
      <c r="L411" s="37"/>
      <c r="M411" s="38" t="s">
        <v>82</v>
      </c>
      <c r="N411" s="38"/>
      <c r="O411" s="37">
        <v>60</v>
      </c>
      <c r="P411" s="99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1" s="783"/>
      <c r="R411" s="783"/>
      <c r="S411" s="783"/>
      <c r="T411" s="784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ref="Y411:Y417" si="72">IFERROR(IF(X411="",0,CEILING((X411/$H411),1)*$H411),"")</f>
        <v>0</v>
      </c>
      <c r="Z411" s="41" t="str">
        <f t="shared" ref="Z411:Z416" si="73">IFERROR(IF(Y411=0,"",ROUNDUP(Y411/H411,0)*0.02175),"")</f>
        <v/>
      </c>
      <c r="AA411" s="68" t="s">
        <v>45</v>
      </c>
      <c r="AB411" s="69" t="s">
        <v>45</v>
      </c>
      <c r="AC411" s="506" t="s">
        <v>675</v>
      </c>
      <c r="AG411" s="78"/>
      <c r="AJ411" s="84"/>
      <c r="AK411" s="84"/>
      <c r="BB411" s="507" t="s">
        <v>66</v>
      </c>
      <c r="BM411" s="78">
        <f t="shared" ref="BM411:BM417" si="74">IFERROR(X411*I411/H411,"0")</f>
        <v>0</v>
      </c>
      <c r="BN411" s="78">
        <f t="shared" ref="BN411:BN417" si="75">IFERROR(Y411*I411/H411,"0")</f>
        <v>0</v>
      </c>
      <c r="BO411" s="78">
        <f t="shared" ref="BO411:BO417" si="76">IFERROR(1/J411*(X411/H411),"0")</f>
        <v>0</v>
      </c>
      <c r="BP411" s="78">
        <f t="shared" ref="BP411:BP417" si="77">IFERROR(1/J411*(Y411/H411),"0")</f>
        <v>0</v>
      </c>
    </row>
    <row r="412" spans="1:68" ht="27" customHeight="1" x14ac:dyDescent="0.25">
      <c r="A412" s="63" t="s">
        <v>673</v>
      </c>
      <c r="B412" s="63" t="s">
        <v>676</v>
      </c>
      <c r="C412" s="36">
        <v>4301011873</v>
      </c>
      <c r="D412" s="781">
        <v>4680115881907</v>
      </c>
      <c r="E412" s="781"/>
      <c r="F412" s="62">
        <v>1.8</v>
      </c>
      <c r="G412" s="37">
        <v>6</v>
      </c>
      <c r="H412" s="62">
        <v>10.8</v>
      </c>
      <c r="I412" s="62">
        <v>11.28</v>
      </c>
      <c r="J412" s="37">
        <v>56</v>
      </c>
      <c r="K412" s="37" t="s">
        <v>130</v>
      </c>
      <c r="L412" s="37"/>
      <c r="M412" s="38" t="s">
        <v>82</v>
      </c>
      <c r="N412" s="38"/>
      <c r="O412" s="37">
        <v>60</v>
      </c>
      <c r="P412" s="1000" t="s">
        <v>677</v>
      </c>
      <c r="Q412" s="783"/>
      <c r="R412" s="783"/>
      <c r="S412" s="783"/>
      <c r="T412" s="784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72"/>
        <v>0</v>
      </c>
      <c r="Z412" s="41" t="str">
        <f t="shared" si="73"/>
        <v/>
      </c>
      <c r="AA412" s="68" t="s">
        <v>45</v>
      </c>
      <c r="AB412" s="69" t="s">
        <v>45</v>
      </c>
      <c r="AC412" s="508" t="s">
        <v>678</v>
      </c>
      <c r="AG412" s="78"/>
      <c r="AJ412" s="84"/>
      <c r="AK412" s="84"/>
      <c r="BB412" s="509" t="s">
        <v>66</v>
      </c>
      <c r="BM412" s="78">
        <f t="shared" si="74"/>
        <v>0</v>
      </c>
      <c r="BN412" s="78">
        <f t="shared" si="75"/>
        <v>0</v>
      </c>
      <c r="BO412" s="78">
        <f t="shared" si="76"/>
        <v>0</v>
      </c>
      <c r="BP412" s="78">
        <f t="shared" si="77"/>
        <v>0</v>
      </c>
    </row>
    <row r="413" spans="1:68" ht="27" customHeight="1" x14ac:dyDescent="0.25">
      <c r="A413" s="63" t="s">
        <v>679</v>
      </c>
      <c r="B413" s="63" t="s">
        <v>680</v>
      </c>
      <c r="C413" s="36">
        <v>4301011655</v>
      </c>
      <c r="D413" s="781">
        <v>4680115883925</v>
      </c>
      <c r="E413" s="781"/>
      <c r="F413" s="62">
        <v>2.5</v>
      </c>
      <c r="G413" s="37">
        <v>6</v>
      </c>
      <c r="H413" s="62">
        <v>15</v>
      </c>
      <c r="I413" s="62">
        <v>15.48</v>
      </c>
      <c r="J413" s="37">
        <v>48</v>
      </c>
      <c r="K413" s="37" t="s">
        <v>130</v>
      </c>
      <c r="L413" s="37"/>
      <c r="M413" s="38" t="s">
        <v>82</v>
      </c>
      <c r="N413" s="38"/>
      <c r="O413" s="37">
        <v>60</v>
      </c>
      <c r="P413" s="100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83"/>
      <c r="R413" s="783"/>
      <c r="S413" s="783"/>
      <c r="T413" s="784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72"/>
        <v>0</v>
      </c>
      <c r="Z413" s="41" t="str">
        <f t="shared" si="73"/>
        <v/>
      </c>
      <c r="AA413" s="68" t="s">
        <v>45</v>
      </c>
      <c r="AB413" s="69" t="s">
        <v>45</v>
      </c>
      <c r="AC413" s="510" t="s">
        <v>675</v>
      </c>
      <c r="AG413" s="78"/>
      <c r="AJ413" s="84"/>
      <c r="AK413" s="84"/>
      <c r="BB413" s="511" t="s">
        <v>66</v>
      </c>
      <c r="BM413" s="78">
        <f t="shared" si="74"/>
        <v>0</v>
      </c>
      <c r="BN413" s="78">
        <f t="shared" si="75"/>
        <v>0</v>
      </c>
      <c r="BO413" s="78">
        <f t="shared" si="76"/>
        <v>0</v>
      </c>
      <c r="BP413" s="78">
        <f t="shared" si="77"/>
        <v>0</v>
      </c>
    </row>
    <row r="414" spans="1:68" ht="37.5" customHeight="1" x14ac:dyDescent="0.25">
      <c r="A414" s="63" t="s">
        <v>681</v>
      </c>
      <c r="B414" s="63" t="s">
        <v>682</v>
      </c>
      <c r="C414" s="36">
        <v>4301011312</v>
      </c>
      <c r="D414" s="781">
        <v>4607091384192</v>
      </c>
      <c r="E414" s="781"/>
      <c r="F414" s="62">
        <v>1.8</v>
      </c>
      <c r="G414" s="37">
        <v>6</v>
      </c>
      <c r="H414" s="62">
        <v>10.8</v>
      </c>
      <c r="I414" s="62">
        <v>11.28</v>
      </c>
      <c r="J414" s="37">
        <v>56</v>
      </c>
      <c r="K414" s="37" t="s">
        <v>130</v>
      </c>
      <c r="L414" s="37"/>
      <c r="M414" s="38" t="s">
        <v>129</v>
      </c>
      <c r="N414" s="38"/>
      <c r="O414" s="37">
        <v>60</v>
      </c>
      <c r="P414" s="10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83"/>
      <c r="R414" s="783"/>
      <c r="S414" s="783"/>
      <c r="T414" s="784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2"/>
        <v>0</v>
      </c>
      <c r="Z414" s="41" t="str">
        <f t="shared" si="73"/>
        <v/>
      </c>
      <c r="AA414" s="68" t="s">
        <v>45</v>
      </c>
      <c r="AB414" s="69" t="s">
        <v>45</v>
      </c>
      <c r="AC414" s="512" t="s">
        <v>683</v>
      </c>
      <c r="AG414" s="78"/>
      <c r="AJ414" s="84"/>
      <c r="AK414" s="84"/>
      <c r="BB414" s="513" t="s">
        <v>66</v>
      </c>
      <c r="BM414" s="78">
        <f t="shared" si="74"/>
        <v>0</v>
      </c>
      <c r="BN414" s="78">
        <f t="shared" si="75"/>
        <v>0</v>
      </c>
      <c r="BO414" s="78">
        <f t="shared" si="76"/>
        <v>0</v>
      </c>
      <c r="BP414" s="78">
        <f t="shared" si="77"/>
        <v>0</v>
      </c>
    </row>
    <row r="415" spans="1:68" ht="37.5" customHeight="1" x14ac:dyDescent="0.25">
      <c r="A415" s="63" t="s">
        <v>684</v>
      </c>
      <c r="B415" s="63" t="s">
        <v>685</v>
      </c>
      <c r="C415" s="36">
        <v>4301011874</v>
      </c>
      <c r="D415" s="781">
        <v>4680115884892</v>
      </c>
      <c r="E415" s="781"/>
      <c r="F415" s="62">
        <v>1.8</v>
      </c>
      <c r="G415" s="37">
        <v>6</v>
      </c>
      <c r="H415" s="62">
        <v>10.8</v>
      </c>
      <c r="I415" s="62">
        <v>11.28</v>
      </c>
      <c r="J415" s="37">
        <v>56</v>
      </c>
      <c r="K415" s="37" t="s">
        <v>130</v>
      </c>
      <c r="L415" s="37"/>
      <c r="M415" s="38" t="s">
        <v>82</v>
      </c>
      <c r="N415" s="38"/>
      <c r="O415" s="37">
        <v>60</v>
      </c>
      <c r="P415" s="100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83"/>
      <c r="R415" s="783"/>
      <c r="S415" s="783"/>
      <c r="T415" s="784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2"/>
        <v>0</v>
      </c>
      <c r="Z415" s="41" t="str">
        <f t="shared" si="73"/>
        <v/>
      </c>
      <c r="AA415" s="68" t="s">
        <v>45</v>
      </c>
      <c r="AB415" s="69" t="s">
        <v>45</v>
      </c>
      <c r="AC415" s="514" t="s">
        <v>686</v>
      </c>
      <c r="AG415" s="78"/>
      <c r="AJ415" s="84"/>
      <c r="AK415" s="84"/>
      <c r="BB415" s="515" t="s">
        <v>66</v>
      </c>
      <c r="BM415" s="78">
        <f t="shared" si="74"/>
        <v>0</v>
      </c>
      <c r="BN415" s="78">
        <f t="shared" si="75"/>
        <v>0</v>
      </c>
      <c r="BO415" s="78">
        <f t="shared" si="76"/>
        <v>0</v>
      </c>
      <c r="BP415" s="78">
        <f t="shared" si="77"/>
        <v>0</v>
      </c>
    </row>
    <row r="416" spans="1:68" ht="27" customHeight="1" x14ac:dyDescent="0.25">
      <c r="A416" s="63" t="s">
        <v>687</v>
      </c>
      <c r="B416" s="63" t="s">
        <v>688</v>
      </c>
      <c r="C416" s="36">
        <v>4301011875</v>
      </c>
      <c r="D416" s="781">
        <v>4680115884885</v>
      </c>
      <c r="E416" s="781"/>
      <c r="F416" s="62">
        <v>0.8</v>
      </c>
      <c r="G416" s="37">
        <v>15</v>
      </c>
      <c r="H416" s="62">
        <v>12</v>
      </c>
      <c r="I416" s="62">
        <v>12.48</v>
      </c>
      <c r="J416" s="37">
        <v>56</v>
      </c>
      <c r="K416" s="37" t="s">
        <v>130</v>
      </c>
      <c r="L416" s="37"/>
      <c r="M416" s="38" t="s">
        <v>82</v>
      </c>
      <c r="N416" s="38"/>
      <c r="O416" s="37">
        <v>60</v>
      </c>
      <c r="P416" s="100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83"/>
      <c r="R416" s="783"/>
      <c r="S416" s="783"/>
      <c r="T416" s="784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2"/>
        <v>0</v>
      </c>
      <c r="Z416" s="41" t="str">
        <f t="shared" si="73"/>
        <v/>
      </c>
      <c r="AA416" s="68" t="s">
        <v>45</v>
      </c>
      <c r="AB416" s="69" t="s">
        <v>45</v>
      </c>
      <c r="AC416" s="516" t="s">
        <v>686</v>
      </c>
      <c r="AG416" s="78"/>
      <c r="AJ416" s="84"/>
      <c r="AK416" s="84"/>
      <c r="BB416" s="517" t="s">
        <v>66</v>
      </c>
      <c r="BM416" s="78">
        <f t="shared" si="74"/>
        <v>0</v>
      </c>
      <c r="BN416" s="78">
        <f t="shared" si="75"/>
        <v>0</v>
      </c>
      <c r="BO416" s="78">
        <f t="shared" si="76"/>
        <v>0</v>
      </c>
      <c r="BP416" s="78">
        <f t="shared" si="77"/>
        <v>0</v>
      </c>
    </row>
    <row r="417" spans="1:68" ht="37.5" customHeight="1" x14ac:dyDescent="0.25">
      <c r="A417" s="63" t="s">
        <v>689</v>
      </c>
      <c r="B417" s="63" t="s">
        <v>690</v>
      </c>
      <c r="C417" s="36">
        <v>4301011871</v>
      </c>
      <c r="D417" s="781">
        <v>4680115884908</v>
      </c>
      <c r="E417" s="781"/>
      <c r="F417" s="62">
        <v>0.4</v>
      </c>
      <c r="G417" s="37">
        <v>10</v>
      </c>
      <c r="H417" s="62">
        <v>4</v>
      </c>
      <c r="I417" s="62">
        <v>4.21</v>
      </c>
      <c r="J417" s="37">
        <v>132</v>
      </c>
      <c r="K417" s="37" t="s">
        <v>89</v>
      </c>
      <c r="L417" s="37"/>
      <c r="M417" s="38" t="s">
        <v>82</v>
      </c>
      <c r="N417" s="38"/>
      <c r="O417" s="37">
        <v>60</v>
      </c>
      <c r="P417" s="100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83"/>
      <c r="R417" s="783"/>
      <c r="S417" s="783"/>
      <c r="T417" s="784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2"/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518" t="s">
        <v>686</v>
      </c>
      <c r="AG417" s="78"/>
      <c r="AJ417" s="84"/>
      <c r="AK417" s="84"/>
      <c r="BB417" s="519" t="s">
        <v>66</v>
      </c>
      <c r="BM417" s="78">
        <f t="shared" si="74"/>
        <v>0</v>
      </c>
      <c r="BN417" s="78">
        <f t="shared" si="75"/>
        <v>0</v>
      </c>
      <c r="BO417" s="78">
        <f t="shared" si="76"/>
        <v>0</v>
      </c>
      <c r="BP417" s="78">
        <f t="shared" si="77"/>
        <v>0</v>
      </c>
    </row>
    <row r="418" spans="1:68" x14ac:dyDescent="0.2">
      <c r="A418" s="788"/>
      <c r="B418" s="788"/>
      <c r="C418" s="788"/>
      <c r="D418" s="788"/>
      <c r="E418" s="788"/>
      <c r="F418" s="788"/>
      <c r="G418" s="788"/>
      <c r="H418" s="788"/>
      <c r="I418" s="788"/>
      <c r="J418" s="788"/>
      <c r="K418" s="788"/>
      <c r="L418" s="788"/>
      <c r="M418" s="788"/>
      <c r="N418" s="788"/>
      <c r="O418" s="789"/>
      <c r="P418" s="785" t="s">
        <v>40</v>
      </c>
      <c r="Q418" s="786"/>
      <c r="R418" s="786"/>
      <c r="S418" s="786"/>
      <c r="T418" s="786"/>
      <c r="U418" s="786"/>
      <c r="V418" s="787"/>
      <c r="W418" s="42" t="s">
        <v>39</v>
      </c>
      <c r="X418" s="43">
        <f>IFERROR(X411/H411,"0")+IFERROR(X412/H412,"0")+IFERROR(X413/H413,"0")+IFERROR(X414/H414,"0")+IFERROR(X415/H415,"0")+IFERROR(X416/H416,"0")+IFERROR(X417/H417,"0")</f>
        <v>0</v>
      </c>
      <c r="Y418" s="43">
        <f>IFERROR(Y411/H411,"0")+IFERROR(Y412/H412,"0")+IFERROR(Y413/H413,"0")+IFERROR(Y414/H414,"0")+IFERROR(Y415/H415,"0")+IFERROR(Y416/H416,"0")+IFERROR(Y417/H417,"0")</f>
        <v>0</v>
      </c>
      <c r="Z418" s="4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 x14ac:dyDescent="0.2">
      <c r="A419" s="788"/>
      <c r="B419" s="788"/>
      <c r="C419" s="788"/>
      <c r="D419" s="788"/>
      <c r="E419" s="788"/>
      <c r="F419" s="788"/>
      <c r="G419" s="788"/>
      <c r="H419" s="788"/>
      <c r="I419" s="788"/>
      <c r="J419" s="788"/>
      <c r="K419" s="788"/>
      <c r="L419" s="788"/>
      <c r="M419" s="788"/>
      <c r="N419" s="788"/>
      <c r="O419" s="789"/>
      <c r="P419" s="785" t="s">
        <v>40</v>
      </c>
      <c r="Q419" s="786"/>
      <c r="R419" s="786"/>
      <c r="S419" s="786"/>
      <c r="T419" s="786"/>
      <c r="U419" s="786"/>
      <c r="V419" s="787"/>
      <c r="W419" s="42" t="s">
        <v>0</v>
      </c>
      <c r="X419" s="43">
        <f>IFERROR(SUM(X411:X417),"0")</f>
        <v>0</v>
      </c>
      <c r="Y419" s="43">
        <f>IFERROR(SUM(Y411:Y417),"0")</f>
        <v>0</v>
      </c>
      <c r="Z419" s="42"/>
      <c r="AA419" s="67"/>
      <c r="AB419" s="67"/>
      <c r="AC419" s="67"/>
    </row>
    <row r="420" spans="1:68" ht="14.25" customHeight="1" x14ac:dyDescent="0.25">
      <c r="A420" s="780" t="s">
        <v>78</v>
      </c>
      <c r="B420" s="780"/>
      <c r="C420" s="780"/>
      <c r="D420" s="780"/>
      <c r="E420" s="780"/>
      <c r="F420" s="780"/>
      <c r="G420" s="780"/>
      <c r="H420" s="780"/>
      <c r="I420" s="780"/>
      <c r="J420" s="780"/>
      <c r="K420" s="780"/>
      <c r="L420" s="780"/>
      <c r="M420" s="780"/>
      <c r="N420" s="780"/>
      <c r="O420" s="780"/>
      <c r="P420" s="780"/>
      <c r="Q420" s="780"/>
      <c r="R420" s="780"/>
      <c r="S420" s="780"/>
      <c r="T420" s="780"/>
      <c r="U420" s="780"/>
      <c r="V420" s="780"/>
      <c r="W420" s="780"/>
      <c r="X420" s="780"/>
      <c r="Y420" s="780"/>
      <c r="Z420" s="780"/>
      <c r="AA420" s="66"/>
      <c r="AB420" s="66"/>
      <c r="AC420" s="80"/>
    </row>
    <row r="421" spans="1:68" ht="27" customHeight="1" x14ac:dyDescent="0.25">
      <c r="A421" s="63" t="s">
        <v>691</v>
      </c>
      <c r="B421" s="63" t="s">
        <v>692</v>
      </c>
      <c r="C421" s="36">
        <v>4301031303</v>
      </c>
      <c r="D421" s="781">
        <v>4607091384802</v>
      </c>
      <c r="E421" s="781"/>
      <c r="F421" s="62">
        <v>0.73</v>
      </c>
      <c r="G421" s="37">
        <v>6</v>
      </c>
      <c r="H421" s="62">
        <v>4.38</v>
      </c>
      <c r="I421" s="62">
        <v>4.6399999999999997</v>
      </c>
      <c r="J421" s="37">
        <v>156</v>
      </c>
      <c r="K421" s="37" t="s">
        <v>89</v>
      </c>
      <c r="L421" s="37"/>
      <c r="M421" s="38" t="s">
        <v>82</v>
      </c>
      <c r="N421" s="38"/>
      <c r="O421" s="37">
        <v>35</v>
      </c>
      <c r="P421" s="10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83"/>
      <c r="R421" s="783"/>
      <c r="S421" s="783"/>
      <c r="T421" s="784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IFERROR(IF(Y421=0,"",ROUNDUP(Y421/H421,0)*0.00753),"")</f>
        <v/>
      </c>
      <c r="AA421" s="68" t="s">
        <v>45</v>
      </c>
      <c r="AB421" s="69" t="s">
        <v>45</v>
      </c>
      <c r="AC421" s="520" t="s">
        <v>693</v>
      </c>
      <c r="AG421" s="78"/>
      <c r="AJ421" s="84"/>
      <c r="AK421" s="84"/>
      <c r="BB421" s="52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694</v>
      </c>
      <c r="B422" s="63" t="s">
        <v>695</v>
      </c>
      <c r="C422" s="36">
        <v>4301031304</v>
      </c>
      <c r="D422" s="781">
        <v>4607091384826</v>
      </c>
      <c r="E422" s="781"/>
      <c r="F422" s="62">
        <v>0.35</v>
      </c>
      <c r="G422" s="37">
        <v>8</v>
      </c>
      <c r="H422" s="62">
        <v>2.8</v>
      </c>
      <c r="I422" s="62">
        <v>2.98</v>
      </c>
      <c r="J422" s="37">
        <v>234</v>
      </c>
      <c r="K422" s="37" t="s">
        <v>83</v>
      </c>
      <c r="L422" s="37"/>
      <c r="M422" s="38" t="s">
        <v>82</v>
      </c>
      <c r="N422" s="38"/>
      <c r="O422" s="37">
        <v>35</v>
      </c>
      <c r="P422" s="100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83"/>
      <c r="R422" s="783"/>
      <c r="S422" s="783"/>
      <c r="T422" s="784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522" t="s">
        <v>693</v>
      </c>
      <c r="AG422" s="78"/>
      <c r="AJ422" s="84"/>
      <c r="AK422" s="84"/>
      <c r="BB422" s="52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788"/>
      <c r="B423" s="788"/>
      <c r="C423" s="788"/>
      <c r="D423" s="788"/>
      <c r="E423" s="788"/>
      <c r="F423" s="788"/>
      <c r="G423" s="788"/>
      <c r="H423" s="788"/>
      <c r="I423" s="788"/>
      <c r="J423" s="788"/>
      <c r="K423" s="788"/>
      <c r="L423" s="788"/>
      <c r="M423" s="788"/>
      <c r="N423" s="788"/>
      <c r="O423" s="789"/>
      <c r="P423" s="785" t="s">
        <v>40</v>
      </c>
      <c r="Q423" s="786"/>
      <c r="R423" s="786"/>
      <c r="S423" s="786"/>
      <c r="T423" s="786"/>
      <c r="U423" s="786"/>
      <c r="V423" s="787"/>
      <c r="W423" s="42" t="s">
        <v>39</v>
      </c>
      <c r="X423" s="43">
        <f>IFERROR(X421/H421,"0")+IFERROR(X422/H422,"0")</f>
        <v>0</v>
      </c>
      <c r="Y423" s="43">
        <f>IFERROR(Y421/H421,"0")+IFERROR(Y422/H422,"0")</f>
        <v>0</v>
      </c>
      <c r="Z423" s="43">
        <f>IFERROR(IF(Z421="",0,Z421),"0")+IFERROR(IF(Z422="",0,Z422),"0")</f>
        <v>0</v>
      </c>
      <c r="AA423" s="67"/>
      <c r="AB423" s="67"/>
      <c r="AC423" s="67"/>
    </row>
    <row r="424" spans="1:68" x14ac:dyDescent="0.2">
      <c r="A424" s="788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89"/>
      <c r="P424" s="785" t="s">
        <v>40</v>
      </c>
      <c r="Q424" s="786"/>
      <c r="R424" s="786"/>
      <c r="S424" s="786"/>
      <c r="T424" s="786"/>
      <c r="U424" s="786"/>
      <c r="V424" s="787"/>
      <c r="W424" s="42" t="s">
        <v>0</v>
      </c>
      <c r="X424" s="43">
        <f>IFERROR(SUM(X421:X422),"0")</f>
        <v>0</v>
      </c>
      <c r="Y424" s="43">
        <f>IFERROR(SUM(Y421:Y422),"0")</f>
        <v>0</v>
      </c>
      <c r="Z424" s="42"/>
      <c r="AA424" s="67"/>
      <c r="AB424" s="67"/>
      <c r="AC424" s="67"/>
    </row>
    <row r="425" spans="1:68" ht="14.25" customHeight="1" x14ac:dyDescent="0.25">
      <c r="A425" s="780" t="s">
        <v>84</v>
      </c>
      <c r="B425" s="780"/>
      <c r="C425" s="780"/>
      <c r="D425" s="780"/>
      <c r="E425" s="780"/>
      <c r="F425" s="780"/>
      <c r="G425" s="780"/>
      <c r="H425" s="780"/>
      <c r="I425" s="780"/>
      <c r="J425" s="780"/>
      <c r="K425" s="780"/>
      <c r="L425" s="780"/>
      <c r="M425" s="780"/>
      <c r="N425" s="780"/>
      <c r="O425" s="780"/>
      <c r="P425" s="780"/>
      <c r="Q425" s="780"/>
      <c r="R425" s="780"/>
      <c r="S425" s="780"/>
      <c r="T425" s="780"/>
      <c r="U425" s="780"/>
      <c r="V425" s="780"/>
      <c r="W425" s="780"/>
      <c r="X425" s="780"/>
      <c r="Y425" s="780"/>
      <c r="Z425" s="780"/>
      <c r="AA425" s="66"/>
      <c r="AB425" s="66"/>
      <c r="AC425" s="80"/>
    </row>
    <row r="426" spans="1:68" ht="37.5" customHeight="1" x14ac:dyDescent="0.25">
      <c r="A426" s="63" t="s">
        <v>696</v>
      </c>
      <c r="B426" s="63" t="s">
        <v>697</v>
      </c>
      <c r="C426" s="36">
        <v>4301051635</v>
      </c>
      <c r="D426" s="781">
        <v>4607091384246</v>
      </c>
      <c r="E426" s="781"/>
      <c r="F426" s="62">
        <v>1.3</v>
      </c>
      <c r="G426" s="37">
        <v>6</v>
      </c>
      <c r="H426" s="62">
        <v>7.8</v>
      </c>
      <c r="I426" s="62">
        <v>8.3640000000000008</v>
      </c>
      <c r="J426" s="37">
        <v>56</v>
      </c>
      <c r="K426" s="37" t="s">
        <v>130</v>
      </c>
      <c r="L426" s="37"/>
      <c r="M426" s="38" t="s">
        <v>82</v>
      </c>
      <c r="N426" s="38"/>
      <c r="O426" s="37">
        <v>40</v>
      </c>
      <c r="P426" s="100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83"/>
      <c r="R426" s="783"/>
      <c r="S426" s="783"/>
      <c r="T426" s="784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IFERROR(IF(Y426=0,"",ROUNDUP(Y426/H426,0)*0.02175),"")</f>
        <v/>
      </c>
      <c r="AA426" s="68" t="s">
        <v>45</v>
      </c>
      <c r="AB426" s="69" t="s">
        <v>45</v>
      </c>
      <c r="AC426" s="524" t="s">
        <v>698</v>
      </c>
      <c r="AG426" s="78"/>
      <c r="AJ426" s="84"/>
      <c r="AK426" s="84"/>
      <c r="BB426" s="525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t="27" customHeight="1" x14ac:dyDescent="0.25">
      <c r="A427" s="63" t="s">
        <v>699</v>
      </c>
      <c r="B427" s="63" t="s">
        <v>700</v>
      </c>
      <c r="C427" s="36">
        <v>4301051445</v>
      </c>
      <c r="D427" s="781">
        <v>4680115881976</v>
      </c>
      <c r="E427" s="781"/>
      <c r="F427" s="62">
        <v>1.3</v>
      </c>
      <c r="G427" s="37">
        <v>6</v>
      </c>
      <c r="H427" s="62">
        <v>7.8</v>
      </c>
      <c r="I427" s="62">
        <v>8.2799999999999994</v>
      </c>
      <c r="J427" s="37">
        <v>56</v>
      </c>
      <c r="K427" s="37" t="s">
        <v>130</v>
      </c>
      <c r="L427" s="37"/>
      <c r="M427" s="38" t="s">
        <v>82</v>
      </c>
      <c r="N427" s="38"/>
      <c r="O427" s="37">
        <v>40</v>
      </c>
      <c r="P427" s="10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83"/>
      <c r="R427" s="783"/>
      <c r="S427" s="783"/>
      <c r="T427" s="784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IFERROR(IF(Y427=0,"",ROUNDUP(Y427/H427,0)*0.02175),"")</f>
        <v/>
      </c>
      <c r="AA427" s="68" t="s">
        <v>45</v>
      </c>
      <c r="AB427" s="69" t="s">
        <v>45</v>
      </c>
      <c r="AC427" s="526" t="s">
        <v>701</v>
      </c>
      <c r="AG427" s="78"/>
      <c r="AJ427" s="84"/>
      <c r="AK427" s="84"/>
      <c r="BB427" s="527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702</v>
      </c>
      <c r="B428" s="63" t="s">
        <v>703</v>
      </c>
      <c r="C428" s="36">
        <v>4301051297</v>
      </c>
      <c r="D428" s="781">
        <v>4607091384253</v>
      </c>
      <c r="E428" s="781"/>
      <c r="F428" s="62">
        <v>0.4</v>
      </c>
      <c r="G428" s="37">
        <v>6</v>
      </c>
      <c r="H428" s="62">
        <v>2.4</v>
      </c>
      <c r="I428" s="62">
        <v>2.6840000000000002</v>
      </c>
      <c r="J428" s="37">
        <v>156</v>
      </c>
      <c r="K428" s="37" t="s">
        <v>89</v>
      </c>
      <c r="L428" s="37"/>
      <c r="M428" s="38" t="s">
        <v>82</v>
      </c>
      <c r="N428" s="38"/>
      <c r="O428" s="37">
        <v>40</v>
      </c>
      <c r="P428" s="10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83"/>
      <c r="R428" s="783"/>
      <c r="S428" s="783"/>
      <c r="T428" s="784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IFERROR(IF(Y428=0,"",ROUNDUP(Y428/H428,0)*0.00753),"")</f>
        <v/>
      </c>
      <c r="AA428" s="68" t="s">
        <v>45</v>
      </c>
      <c r="AB428" s="69" t="s">
        <v>45</v>
      </c>
      <c r="AC428" s="528" t="s">
        <v>704</v>
      </c>
      <c r="AG428" s="78"/>
      <c r="AJ428" s="84"/>
      <c r="AK428" s="84"/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37.5" customHeight="1" x14ac:dyDescent="0.25">
      <c r="A429" s="63" t="s">
        <v>702</v>
      </c>
      <c r="B429" s="63" t="s">
        <v>705</v>
      </c>
      <c r="C429" s="36">
        <v>4301051634</v>
      </c>
      <c r="D429" s="781">
        <v>4607091384253</v>
      </c>
      <c r="E429" s="781"/>
      <c r="F429" s="62">
        <v>0.4</v>
      </c>
      <c r="G429" s="37">
        <v>6</v>
      </c>
      <c r="H429" s="62">
        <v>2.4</v>
      </c>
      <c r="I429" s="62">
        <v>2.6840000000000002</v>
      </c>
      <c r="J429" s="37">
        <v>156</v>
      </c>
      <c r="K429" s="37" t="s">
        <v>89</v>
      </c>
      <c r="L429" s="37"/>
      <c r="M429" s="38" t="s">
        <v>82</v>
      </c>
      <c r="N429" s="38"/>
      <c r="O429" s="37">
        <v>40</v>
      </c>
      <c r="P429" s="10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83"/>
      <c r="R429" s="783"/>
      <c r="S429" s="783"/>
      <c r="T429" s="784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IFERROR(IF(Y429=0,"",ROUNDUP(Y429/H429,0)*0.00753),"")</f>
        <v/>
      </c>
      <c r="AA429" s="68" t="s">
        <v>45</v>
      </c>
      <c r="AB429" s="69" t="s">
        <v>45</v>
      </c>
      <c r="AC429" s="530" t="s">
        <v>698</v>
      </c>
      <c r="AG429" s="78"/>
      <c r="AJ429" s="84"/>
      <c r="AK429" s="84"/>
      <c r="BB429" s="53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27" customHeight="1" x14ac:dyDescent="0.25">
      <c r="A430" s="63" t="s">
        <v>706</v>
      </c>
      <c r="B430" s="63" t="s">
        <v>707</v>
      </c>
      <c r="C430" s="36">
        <v>4301051444</v>
      </c>
      <c r="D430" s="781">
        <v>4680115881969</v>
      </c>
      <c r="E430" s="781"/>
      <c r="F430" s="62">
        <v>0.4</v>
      </c>
      <c r="G430" s="37">
        <v>6</v>
      </c>
      <c r="H430" s="62">
        <v>2.4</v>
      </c>
      <c r="I430" s="62">
        <v>2.6</v>
      </c>
      <c r="J430" s="37">
        <v>156</v>
      </c>
      <c r="K430" s="37" t="s">
        <v>89</v>
      </c>
      <c r="L430" s="37"/>
      <c r="M430" s="38" t="s">
        <v>82</v>
      </c>
      <c r="N430" s="38"/>
      <c r="O430" s="37">
        <v>40</v>
      </c>
      <c r="P430" s="101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83"/>
      <c r="R430" s="783"/>
      <c r="S430" s="783"/>
      <c r="T430" s="784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IFERROR(IF(Y430=0,"",ROUNDUP(Y430/H430,0)*0.00753),"")</f>
        <v/>
      </c>
      <c r="AA430" s="68" t="s">
        <v>45</v>
      </c>
      <c r="AB430" s="69" t="s">
        <v>45</v>
      </c>
      <c r="AC430" s="532" t="s">
        <v>701</v>
      </c>
      <c r="AG430" s="78"/>
      <c r="AJ430" s="84"/>
      <c r="AK430" s="84"/>
      <c r="BB430" s="533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x14ac:dyDescent="0.2">
      <c r="A431" s="788"/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9"/>
      <c r="P431" s="785" t="s">
        <v>40</v>
      </c>
      <c r="Q431" s="786"/>
      <c r="R431" s="786"/>
      <c r="S431" s="786"/>
      <c r="T431" s="786"/>
      <c r="U431" s="786"/>
      <c r="V431" s="787"/>
      <c r="W431" s="42" t="s">
        <v>39</v>
      </c>
      <c r="X431" s="43">
        <f>IFERROR(X426/H426,"0")+IFERROR(X427/H427,"0")+IFERROR(X428/H428,"0")+IFERROR(X429/H429,"0")+IFERROR(X430/H430,"0")</f>
        <v>0</v>
      </c>
      <c r="Y431" s="43">
        <f>IFERROR(Y426/H426,"0")+IFERROR(Y427/H427,"0")+IFERROR(Y428/H428,"0")+IFERROR(Y429/H429,"0")+IFERROR(Y430/H430,"0")</f>
        <v>0</v>
      </c>
      <c r="Z431" s="43">
        <f>IFERROR(IF(Z426="",0,Z426),"0")+IFERROR(IF(Z427="",0,Z427),"0")+IFERROR(IF(Z428="",0,Z428),"0")+IFERROR(IF(Z429="",0,Z429),"0")+IFERROR(IF(Z430="",0,Z430),"0")</f>
        <v>0</v>
      </c>
      <c r="AA431" s="67"/>
      <c r="AB431" s="67"/>
      <c r="AC431" s="67"/>
    </row>
    <row r="432" spans="1:68" x14ac:dyDescent="0.2">
      <c r="A432" s="788"/>
      <c r="B432" s="788"/>
      <c r="C432" s="788"/>
      <c r="D432" s="788"/>
      <c r="E432" s="788"/>
      <c r="F432" s="788"/>
      <c r="G432" s="788"/>
      <c r="H432" s="788"/>
      <c r="I432" s="788"/>
      <c r="J432" s="788"/>
      <c r="K432" s="788"/>
      <c r="L432" s="788"/>
      <c r="M432" s="788"/>
      <c r="N432" s="788"/>
      <c r="O432" s="789"/>
      <c r="P432" s="785" t="s">
        <v>40</v>
      </c>
      <c r="Q432" s="786"/>
      <c r="R432" s="786"/>
      <c r="S432" s="786"/>
      <c r="T432" s="786"/>
      <c r="U432" s="786"/>
      <c r="V432" s="787"/>
      <c r="W432" s="42" t="s">
        <v>0</v>
      </c>
      <c r="X432" s="43">
        <f>IFERROR(SUM(X426:X430),"0")</f>
        <v>0</v>
      </c>
      <c r="Y432" s="43">
        <f>IFERROR(SUM(Y426:Y430),"0")</f>
        <v>0</v>
      </c>
      <c r="Z432" s="42"/>
      <c r="AA432" s="67"/>
      <c r="AB432" s="67"/>
      <c r="AC432" s="67"/>
    </row>
    <row r="433" spans="1:68" ht="14.25" customHeight="1" x14ac:dyDescent="0.25">
      <c r="A433" s="780" t="s">
        <v>216</v>
      </c>
      <c r="B433" s="780"/>
      <c r="C433" s="780"/>
      <c r="D433" s="780"/>
      <c r="E433" s="780"/>
      <c r="F433" s="780"/>
      <c r="G433" s="780"/>
      <c r="H433" s="780"/>
      <c r="I433" s="780"/>
      <c r="J433" s="780"/>
      <c r="K433" s="780"/>
      <c r="L433" s="780"/>
      <c r="M433" s="780"/>
      <c r="N433" s="780"/>
      <c r="O433" s="780"/>
      <c r="P433" s="780"/>
      <c r="Q433" s="780"/>
      <c r="R433" s="780"/>
      <c r="S433" s="780"/>
      <c r="T433" s="780"/>
      <c r="U433" s="780"/>
      <c r="V433" s="780"/>
      <c r="W433" s="780"/>
      <c r="X433" s="780"/>
      <c r="Y433" s="780"/>
      <c r="Z433" s="780"/>
      <c r="AA433" s="66"/>
      <c r="AB433" s="66"/>
      <c r="AC433" s="80"/>
    </row>
    <row r="434" spans="1:68" ht="27" customHeight="1" x14ac:dyDescent="0.25">
      <c r="A434" s="63" t="s">
        <v>708</v>
      </c>
      <c r="B434" s="63" t="s">
        <v>709</v>
      </c>
      <c r="C434" s="36">
        <v>4301060377</v>
      </c>
      <c r="D434" s="781">
        <v>4607091389357</v>
      </c>
      <c r="E434" s="781"/>
      <c r="F434" s="62">
        <v>1.3</v>
      </c>
      <c r="G434" s="37">
        <v>6</v>
      </c>
      <c r="H434" s="62">
        <v>7.8</v>
      </c>
      <c r="I434" s="62">
        <v>8.2799999999999994</v>
      </c>
      <c r="J434" s="37">
        <v>56</v>
      </c>
      <c r="K434" s="37" t="s">
        <v>130</v>
      </c>
      <c r="L434" s="37"/>
      <c r="M434" s="38" t="s">
        <v>82</v>
      </c>
      <c r="N434" s="38"/>
      <c r="O434" s="37">
        <v>40</v>
      </c>
      <c r="P434" s="101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83"/>
      <c r="R434" s="783"/>
      <c r="S434" s="783"/>
      <c r="T434" s="784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710</v>
      </c>
      <c r="AG434" s="78"/>
      <c r="AJ434" s="84"/>
      <c r="AK434" s="84"/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788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89"/>
      <c r="P435" s="785" t="s">
        <v>40</v>
      </c>
      <c r="Q435" s="786"/>
      <c r="R435" s="786"/>
      <c r="S435" s="786"/>
      <c r="T435" s="786"/>
      <c r="U435" s="786"/>
      <c r="V435" s="787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89"/>
      <c r="P436" s="785" t="s">
        <v>40</v>
      </c>
      <c r="Q436" s="786"/>
      <c r="R436" s="786"/>
      <c r="S436" s="786"/>
      <c r="T436" s="786"/>
      <c r="U436" s="786"/>
      <c r="V436" s="787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778" t="s">
        <v>711</v>
      </c>
      <c r="B437" s="778"/>
      <c r="C437" s="778"/>
      <c r="D437" s="778"/>
      <c r="E437" s="778"/>
      <c r="F437" s="778"/>
      <c r="G437" s="778"/>
      <c r="H437" s="778"/>
      <c r="I437" s="778"/>
      <c r="J437" s="778"/>
      <c r="K437" s="778"/>
      <c r="L437" s="778"/>
      <c r="M437" s="778"/>
      <c r="N437" s="778"/>
      <c r="O437" s="778"/>
      <c r="P437" s="778"/>
      <c r="Q437" s="778"/>
      <c r="R437" s="778"/>
      <c r="S437" s="778"/>
      <c r="T437" s="778"/>
      <c r="U437" s="778"/>
      <c r="V437" s="778"/>
      <c r="W437" s="778"/>
      <c r="X437" s="778"/>
      <c r="Y437" s="778"/>
      <c r="Z437" s="778"/>
      <c r="AA437" s="54"/>
      <c r="AB437" s="54"/>
      <c r="AC437" s="54"/>
    </row>
    <row r="438" spans="1:68" ht="16.5" customHeight="1" x14ac:dyDescent="0.25">
      <c r="A438" s="779" t="s">
        <v>712</v>
      </c>
      <c r="B438" s="779"/>
      <c r="C438" s="779"/>
      <c r="D438" s="779"/>
      <c r="E438" s="779"/>
      <c r="F438" s="779"/>
      <c r="G438" s="779"/>
      <c r="H438" s="779"/>
      <c r="I438" s="779"/>
      <c r="J438" s="779"/>
      <c r="K438" s="779"/>
      <c r="L438" s="779"/>
      <c r="M438" s="779"/>
      <c r="N438" s="779"/>
      <c r="O438" s="779"/>
      <c r="P438" s="779"/>
      <c r="Q438" s="779"/>
      <c r="R438" s="779"/>
      <c r="S438" s="779"/>
      <c r="T438" s="779"/>
      <c r="U438" s="779"/>
      <c r="V438" s="779"/>
      <c r="W438" s="779"/>
      <c r="X438" s="779"/>
      <c r="Y438" s="779"/>
      <c r="Z438" s="779"/>
      <c r="AA438" s="65"/>
      <c r="AB438" s="65"/>
      <c r="AC438" s="79"/>
    </row>
    <row r="439" spans="1:68" ht="14.25" customHeight="1" x14ac:dyDescent="0.25">
      <c r="A439" s="780" t="s">
        <v>125</v>
      </c>
      <c r="B439" s="780"/>
      <c r="C439" s="780"/>
      <c r="D439" s="780"/>
      <c r="E439" s="780"/>
      <c r="F439" s="780"/>
      <c r="G439" s="780"/>
      <c r="H439" s="780"/>
      <c r="I439" s="780"/>
      <c r="J439" s="780"/>
      <c r="K439" s="780"/>
      <c r="L439" s="780"/>
      <c r="M439" s="780"/>
      <c r="N439" s="780"/>
      <c r="O439" s="780"/>
      <c r="P439" s="780"/>
      <c r="Q439" s="780"/>
      <c r="R439" s="780"/>
      <c r="S439" s="780"/>
      <c r="T439" s="780"/>
      <c r="U439" s="780"/>
      <c r="V439" s="780"/>
      <c r="W439" s="780"/>
      <c r="X439" s="780"/>
      <c r="Y439" s="780"/>
      <c r="Z439" s="780"/>
      <c r="AA439" s="66"/>
      <c r="AB439" s="66"/>
      <c r="AC439" s="80"/>
    </row>
    <row r="440" spans="1:68" ht="27" customHeight="1" x14ac:dyDescent="0.25">
      <c r="A440" s="63" t="s">
        <v>713</v>
      </c>
      <c r="B440" s="63" t="s">
        <v>714</v>
      </c>
      <c r="C440" s="36">
        <v>4301011428</v>
      </c>
      <c r="D440" s="781">
        <v>4607091389708</v>
      </c>
      <c r="E440" s="781"/>
      <c r="F440" s="62">
        <v>0.45</v>
      </c>
      <c r="G440" s="37">
        <v>6</v>
      </c>
      <c r="H440" s="62">
        <v>2.7</v>
      </c>
      <c r="I440" s="62">
        <v>2.9</v>
      </c>
      <c r="J440" s="37">
        <v>156</v>
      </c>
      <c r="K440" s="37" t="s">
        <v>89</v>
      </c>
      <c r="L440" s="37"/>
      <c r="M440" s="38" t="s">
        <v>129</v>
      </c>
      <c r="N440" s="38"/>
      <c r="O440" s="37">
        <v>50</v>
      </c>
      <c r="P440" s="101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83"/>
      <c r="R440" s="783"/>
      <c r="S440" s="783"/>
      <c r="T440" s="784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IFERROR(IF(Y440=0,"",ROUNDUP(Y440/H440,0)*0.00753),"")</f>
        <v/>
      </c>
      <c r="AA440" s="68" t="s">
        <v>45</v>
      </c>
      <c r="AB440" s="69" t="s">
        <v>45</v>
      </c>
      <c r="AC440" s="536" t="s">
        <v>715</v>
      </c>
      <c r="AG440" s="78"/>
      <c r="AJ440" s="84"/>
      <c r="AK440" s="84"/>
      <c r="BB440" s="537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89"/>
      <c r="P441" s="785" t="s">
        <v>40</v>
      </c>
      <c r="Q441" s="786"/>
      <c r="R441" s="786"/>
      <c r="S441" s="786"/>
      <c r="T441" s="786"/>
      <c r="U441" s="786"/>
      <c r="V441" s="787"/>
      <c r="W441" s="42" t="s">
        <v>39</v>
      </c>
      <c r="X441" s="43">
        <f>IFERROR(X440/H440,"0")</f>
        <v>0</v>
      </c>
      <c r="Y441" s="43">
        <f>IFERROR(Y440/H440,"0")</f>
        <v>0</v>
      </c>
      <c r="Z441" s="43">
        <f>IFERROR(IF(Z440="",0,Z440),"0")</f>
        <v>0</v>
      </c>
      <c r="AA441" s="67"/>
      <c r="AB441" s="67"/>
      <c r="AC441" s="67"/>
    </row>
    <row r="442" spans="1:68" x14ac:dyDescent="0.2">
      <c r="A442" s="788"/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9"/>
      <c r="P442" s="785" t="s">
        <v>40</v>
      </c>
      <c r="Q442" s="786"/>
      <c r="R442" s="786"/>
      <c r="S442" s="786"/>
      <c r="T442" s="786"/>
      <c r="U442" s="786"/>
      <c r="V442" s="787"/>
      <c r="W442" s="42" t="s">
        <v>0</v>
      </c>
      <c r="X442" s="43">
        <f>IFERROR(SUM(X440:X440),"0")</f>
        <v>0</v>
      </c>
      <c r="Y442" s="43">
        <f>IFERROR(SUM(Y440:Y440),"0")</f>
        <v>0</v>
      </c>
      <c r="Z442" s="42"/>
      <c r="AA442" s="67"/>
      <c r="AB442" s="67"/>
      <c r="AC442" s="67"/>
    </row>
    <row r="443" spans="1:68" ht="14.25" customHeight="1" x14ac:dyDescent="0.25">
      <c r="A443" s="780" t="s">
        <v>78</v>
      </c>
      <c r="B443" s="780"/>
      <c r="C443" s="780"/>
      <c r="D443" s="780"/>
      <c r="E443" s="780"/>
      <c r="F443" s="780"/>
      <c r="G443" s="780"/>
      <c r="H443" s="780"/>
      <c r="I443" s="780"/>
      <c r="J443" s="780"/>
      <c r="K443" s="780"/>
      <c r="L443" s="780"/>
      <c r="M443" s="780"/>
      <c r="N443" s="780"/>
      <c r="O443" s="780"/>
      <c r="P443" s="780"/>
      <c r="Q443" s="780"/>
      <c r="R443" s="780"/>
      <c r="S443" s="780"/>
      <c r="T443" s="780"/>
      <c r="U443" s="780"/>
      <c r="V443" s="780"/>
      <c r="W443" s="780"/>
      <c r="X443" s="780"/>
      <c r="Y443" s="780"/>
      <c r="Z443" s="780"/>
      <c r="AA443" s="66"/>
      <c r="AB443" s="66"/>
      <c r="AC443" s="80"/>
    </row>
    <row r="444" spans="1:68" ht="27" customHeight="1" x14ac:dyDescent="0.25">
      <c r="A444" s="63" t="s">
        <v>716</v>
      </c>
      <c r="B444" s="63" t="s">
        <v>717</v>
      </c>
      <c r="C444" s="36">
        <v>4301031322</v>
      </c>
      <c r="D444" s="781">
        <v>4607091389753</v>
      </c>
      <c r="E444" s="781"/>
      <c r="F444" s="62">
        <v>0.7</v>
      </c>
      <c r="G444" s="37">
        <v>6</v>
      </c>
      <c r="H444" s="62">
        <v>4.2</v>
      </c>
      <c r="I444" s="62">
        <v>4.43</v>
      </c>
      <c r="J444" s="37">
        <v>156</v>
      </c>
      <c r="K444" s="37" t="s">
        <v>89</v>
      </c>
      <c r="L444" s="37"/>
      <c r="M444" s="38" t="s">
        <v>82</v>
      </c>
      <c r="N444" s="38"/>
      <c r="O444" s="37">
        <v>50</v>
      </c>
      <c r="P444" s="101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83"/>
      <c r="R444" s="783"/>
      <c r="S444" s="783"/>
      <c r="T444" s="78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63" si="78">IFERROR(IF(X444="",0,CEILING((X444/$H444),1)*$H444),"")</f>
        <v>0</v>
      </c>
      <c r="Z444" s="41" t="str">
        <f>IFERROR(IF(Y444=0,"",ROUNDUP(Y444/H444,0)*0.00753),"")</f>
        <v/>
      </c>
      <c r="AA444" s="68" t="s">
        <v>45</v>
      </c>
      <c r="AB444" s="69" t="s">
        <v>45</v>
      </c>
      <c r="AC444" s="538" t="s">
        <v>718</v>
      </c>
      <c r="AG444" s="78"/>
      <c r="AJ444" s="84"/>
      <c r="AK444" s="84"/>
      <c r="BB444" s="539" t="s">
        <v>66</v>
      </c>
      <c r="BM444" s="78">
        <f t="shared" ref="BM444:BM463" si="79">IFERROR(X444*I444/H444,"0")</f>
        <v>0</v>
      </c>
      <c r="BN444" s="78">
        <f t="shared" ref="BN444:BN463" si="80">IFERROR(Y444*I444/H444,"0")</f>
        <v>0</v>
      </c>
      <c r="BO444" s="78">
        <f t="shared" ref="BO444:BO463" si="81">IFERROR(1/J444*(X444/H444),"0")</f>
        <v>0</v>
      </c>
      <c r="BP444" s="78">
        <f t="shared" ref="BP444:BP463" si="82">IFERROR(1/J444*(Y444/H444),"0")</f>
        <v>0</v>
      </c>
    </row>
    <row r="445" spans="1:68" ht="27" customHeight="1" x14ac:dyDescent="0.25">
      <c r="A445" s="63" t="s">
        <v>716</v>
      </c>
      <c r="B445" s="63" t="s">
        <v>719</v>
      </c>
      <c r="C445" s="36">
        <v>4301031355</v>
      </c>
      <c r="D445" s="781">
        <v>4607091389753</v>
      </c>
      <c r="E445" s="781"/>
      <c r="F445" s="62">
        <v>0.7</v>
      </c>
      <c r="G445" s="37">
        <v>6</v>
      </c>
      <c r="H445" s="62">
        <v>4.2</v>
      </c>
      <c r="I445" s="62">
        <v>4.43</v>
      </c>
      <c r="J445" s="37">
        <v>156</v>
      </c>
      <c r="K445" s="37" t="s">
        <v>89</v>
      </c>
      <c r="L445" s="37"/>
      <c r="M445" s="38" t="s">
        <v>82</v>
      </c>
      <c r="N445" s="38"/>
      <c r="O445" s="37">
        <v>50</v>
      </c>
      <c r="P445" s="101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83"/>
      <c r="R445" s="783"/>
      <c r="S445" s="783"/>
      <c r="T445" s="78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78"/>
        <v>0</v>
      </c>
      <c r="Z445" s="41" t="str">
        <f>IFERROR(IF(Y445=0,"",ROUNDUP(Y445/H445,0)*0.00753),"")</f>
        <v/>
      </c>
      <c r="AA445" s="68" t="s">
        <v>45</v>
      </c>
      <c r="AB445" s="69" t="s">
        <v>45</v>
      </c>
      <c r="AC445" s="540" t="s">
        <v>718</v>
      </c>
      <c r="AG445" s="78"/>
      <c r="AJ445" s="84"/>
      <c r="AK445" s="84"/>
      <c r="BB445" s="541" t="s">
        <v>66</v>
      </c>
      <c r="BM445" s="78">
        <f t="shared" si="79"/>
        <v>0</v>
      </c>
      <c r="BN445" s="78">
        <f t="shared" si="80"/>
        <v>0</v>
      </c>
      <c r="BO445" s="78">
        <f t="shared" si="81"/>
        <v>0</v>
      </c>
      <c r="BP445" s="78">
        <f t="shared" si="82"/>
        <v>0</v>
      </c>
    </row>
    <row r="446" spans="1:68" ht="27" customHeight="1" x14ac:dyDescent="0.25">
      <c r="A446" s="63" t="s">
        <v>720</v>
      </c>
      <c r="B446" s="63" t="s">
        <v>721</v>
      </c>
      <c r="C446" s="36">
        <v>4301031323</v>
      </c>
      <c r="D446" s="781">
        <v>4607091389760</v>
      </c>
      <c r="E446" s="781"/>
      <c r="F446" s="62">
        <v>0.7</v>
      </c>
      <c r="G446" s="37">
        <v>6</v>
      </c>
      <c r="H446" s="62">
        <v>4.2</v>
      </c>
      <c r="I446" s="62">
        <v>4.43</v>
      </c>
      <c r="J446" s="37">
        <v>156</v>
      </c>
      <c r="K446" s="37" t="s">
        <v>89</v>
      </c>
      <c r="L446" s="37"/>
      <c r="M446" s="38" t="s">
        <v>82</v>
      </c>
      <c r="N446" s="38"/>
      <c r="O446" s="37">
        <v>50</v>
      </c>
      <c r="P446" s="101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83"/>
      <c r="R446" s="783"/>
      <c r="S446" s="783"/>
      <c r="T446" s="78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78"/>
        <v>0</v>
      </c>
      <c r="Z446" s="41" t="str">
        <f>IFERROR(IF(Y446=0,"",ROUNDUP(Y446/H446,0)*0.00753),"")</f>
        <v/>
      </c>
      <c r="AA446" s="68" t="s">
        <v>45</v>
      </c>
      <c r="AB446" s="69" t="s">
        <v>45</v>
      </c>
      <c r="AC446" s="542" t="s">
        <v>722</v>
      </c>
      <c r="AG446" s="78"/>
      <c r="AJ446" s="84"/>
      <c r="AK446" s="84"/>
      <c r="BB446" s="543" t="s">
        <v>66</v>
      </c>
      <c r="BM446" s="78">
        <f t="shared" si="79"/>
        <v>0</v>
      </c>
      <c r="BN446" s="78">
        <f t="shared" si="80"/>
        <v>0</v>
      </c>
      <c r="BO446" s="78">
        <f t="shared" si="81"/>
        <v>0</v>
      </c>
      <c r="BP446" s="78">
        <f t="shared" si="82"/>
        <v>0</v>
      </c>
    </row>
    <row r="447" spans="1:68" ht="27" customHeight="1" x14ac:dyDescent="0.25">
      <c r="A447" s="63" t="s">
        <v>723</v>
      </c>
      <c r="B447" s="63" t="s">
        <v>724</v>
      </c>
      <c r="C447" s="36">
        <v>4301031325</v>
      </c>
      <c r="D447" s="781">
        <v>4607091389746</v>
      </c>
      <c r="E447" s="781"/>
      <c r="F447" s="62">
        <v>0.7</v>
      </c>
      <c r="G447" s="37">
        <v>6</v>
      </c>
      <c r="H447" s="62">
        <v>4.2</v>
      </c>
      <c r="I447" s="62">
        <v>4.43</v>
      </c>
      <c r="J447" s="37">
        <v>156</v>
      </c>
      <c r="K447" s="37" t="s">
        <v>89</v>
      </c>
      <c r="L447" s="37"/>
      <c r="M447" s="38" t="s">
        <v>82</v>
      </c>
      <c r="N447" s="38"/>
      <c r="O447" s="37">
        <v>50</v>
      </c>
      <c r="P447" s="101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83"/>
      <c r="R447" s="783"/>
      <c r="S447" s="783"/>
      <c r="T447" s="78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78"/>
        <v>0</v>
      </c>
      <c r="Z447" s="41" t="str">
        <f>IFERROR(IF(Y447=0,"",ROUNDUP(Y447/H447,0)*0.00753),"")</f>
        <v/>
      </c>
      <c r="AA447" s="68" t="s">
        <v>45</v>
      </c>
      <c r="AB447" s="69" t="s">
        <v>45</v>
      </c>
      <c r="AC447" s="544" t="s">
        <v>725</v>
      </c>
      <c r="AG447" s="78"/>
      <c r="AJ447" s="84"/>
      <c r="AK447" s="84"/>
      <c r="BB447" s="545" t="s">
        <v>66</v>
      </c>
      <c r="BM447" s="78">
        <f t="shared" si="79"/>
        <v>0</v>
      </c>
      <c r="BN447" s="78">
        <f t="shared" si="80"/>
        <v>0</v>
      </c>
      <c r="BO447" s="78">
        <f t="shared" si="81"/>
        <v>0</v>
      </c>
      <c r="BP447" s="78">
        <f t="shared" si="82"/>
        <v>0</v>
      </c>
    </row>
    <row r="448" spans="1:68" ht="27" customHeight="1" x14ac:dyDescent="0.25">
      <c r="A448" s="63" t="s">
        <v>723</v>
      </c>
      <c r="B448" s="63" t="s">
        <v>726</v>
      </c>
      <c r="C448" s="36">
        <v>4301031356</v>
      </c>
      <c r="D448" s="781">
        <v>4607091389746</v>
      </c>
      <c r="E448" s="781"/>
      <c r="F448" s="62">
        <v>0.7</v>
      </c>
      <c r="G448" s="37">
        <v>6</v>
      </c>
      <c r="H448" s="62">
        <v>4.2</v>
      </c>
      <c r="I448" s="62">
        <v>4.43</v>
      </c>
      <c r="J448" s="37">
        <v>156</v>
      </c>
      <c r="K448" s="37" t="s">
        <v>89</v>
      </c>
      <c r="L448" s="37"/>
      <c r="M448" s="38" t="s">
        <v>82</v>
      </c>
      <c r="N448" s="38"/>
      <c r="O448" s="37">
        <v>50</v>
      </c>
      <c r="P448" s="10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83"/>
      <c r="R448" s="783"/>
      <c r="S448" s="783"/>
      <c r="T448" s="78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78"/>
        <v>0</v>
      </c>
      <c r="Z448" s="41" t="str">
        <f>IFERROR(IF(Y448=0,"",ROUNDUP(Y448/H448,0)*0.00753),"")</f>
        <v/>
      </c>
      <c r="AA448" s="68" t="s">
        <v>45</v>
      </c>
      <c r="AB448" s="69" t="s">
        <v>45</v>
      </c>
      <c r="AC448" s="546" t="s">
        <v>725</v>
      </c>
      <c r="AG448" s="78"/>
      <c r="AJ448" s="84"/>
      <c r="AK448" s="84"/>
      <c r="BB448" s="547" t="s">
        <v>66</v>
      </c>
      <c r="BM448" s="78">
        <f t="shared" si="79"/>
        <v>0</v>
      </c>
      <c r="BN448" s="78">
        <f t="shared" si="80"/>
        <v>0</v>
      </c>
      <c r="BO448" s="78">
        <f t="shared" si="81"/>
        <v>0</v>
      </c>
      <c r="BP448" s="78">
        <f t="shared" si="82"/>
        <v>0</v>
      </c>
    </row>
    <row r="449" spans="1:68" ht="27" customHeight="1" x14ac:dyDescent="0.25">
      <c r="A449" s="63" t="s">
        <v>727</v>
      </c>
      <c r="B449" s="63" t="s">
        <v>728</v>
      </c>
      <c r="C449" s="36">
        <v>4301031257</v>
      </c>
      <c r="D449" s="781">
        <v>4680115883147</v>
      </c>
      <c r="E449" s="781"/>
      <c r="F449" s="62">
        <v>0.28000000000000003</v>
      </c>
      <c r="G449" s="37">
        <v>6</v>
      </c>
      <c r="H449" s="62">
        <v>1.68</v>
      </c>
      <c r="I449" s="62">
        <v>1.81</v>
      </c>
      <c r="J449" s="37">
        <v>234</v>
      </c>
      <c r="K449" s="37" t="s">
        <v>83</v>
      </c>
      <c r="L449" s="37"/>
      <c r="M449" s="38" t="s">
        <v>82</v>
      </c>
      <c r="N449" s="38"/>
      <c r="O449" s="37">
        <v>45</v>
      </c>
      <c r="P449" s="102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83"/>
      <c r="R449" s="783"/>
      <c r="S449" s="783"/>
      <c r="T449" s="78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78"/>
        <v>0</v>
      </c>
      <c r="Z449" s="41" t="str">
        <f t="shared" ref="Z449:Z462" si="83">IFERROR(IF(Y449=0,"",ROUNDUP(Y449/H449,0)*0.00502),"")</f>
        <v/>
      </c>
      <c r="AA449" s="68" t="s">
        <v>45</v>
      </c>
      <c r="AB449" s="69" t="s">
        <v>45</v>
      </c>
      <c r="AC449" s="548" t="s">
        <v>729</v>
      </c>
      <c r="AG449" s="78"/>
      <c r="AJ449" s="84"/>
      <c r="AK449" s="84"/>
      <c r="BB449" s="549" t="s">
        <v>66</v>
      </c>
      <c r="BM449" s="78">
        <f t="shared" si="79"/>
        <v>0</v>
      </c>
      <c r="BN449" s="78">
        <f t="shared" si="80"/>
        <v>0</v>
      </c>
      <c r="BO449" s="78">
        <f t="shared" si="81"/>
        <v>0</v>
      </c>
      <c r="BP449" s="78">
        <f t="shared" si="82"/>
        <v>0</v>
      </c>
    </row>
    <row r="450" spans="1:68" ht="27" customHeight="1" x14ac:dyDescent="0.25">
      <c r="A450" s="63" t="s">
        <v>727</v>
      </c>
      <c r="B450" s="63" t="s">
        <v>730</v>
      </c>
      <c r="C450" s="36">
        <v>4301031335</v>
      </c>
      <c r="D450" s="781">
        <v>4680115883147</v>
      </c>
      <c r="E450" s="781"/>
      <c r="F450" s="62">
        <v>0.28000000000000003</v>
      </c>
      <c r="G450" s="37">
        <v>6</v>
      </c>
      <c r="H450" s="62">
        <v>1.68</v>
      </c>
      <c r="I450" s="62">
        <v>1.81</v>
      </c>
      <c r="J450" s="37">
        <v>234</v>
      </c>
      <c r="K450" s="37" t="s">
        <v>83</v>
      </c>
      <c r="L450" s="37"/>
      <c r="M450" s="38" t="s">
        <v>82</v>
      </c>
      <c r="N450" s="38"/>
      <c r="O450" s="37">
        <v>50</v>
      </c>
      <c r="P450" s="10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83"/>
      <c r="R450" s="783"/>
      <c r="S450" s="783"/>
      <c r="T450" s="78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78"/>
        <v>0</v>
      </c>
      <c r="Z450" s="41" t="str">
        <f t="shared" si="83"/>
        <v/>
      </c>
      <c r="AA450" s="68" t="s">
        <v>45</v>
      </c>
      <c r="AB450" s="69" t="s">
        <v>45</v>
      </c>
      <c r="AC450" s="550" t="s">
        <v>718</v>
      </c>
      <c r="AG450" s="78"/>
      <c r="AJ450" s="84"/>
      <c r="AK450" s="84"/>
      <c r="BB450" s="551" t="s">
        <v>66</v>
      </c>
      <c r="BM450" s="78">
        <f t="shared" si="79"/>
        <v>0</v>
      </c>
      <c r="BN450" s="78">
        <f t="shared" si="80"/>
        <v>0</v>
      </c>
      <c r="BO450" s="78">
        <f t="shared" si="81"/>
        <v>0</v>
      </c>
      <c r="BP450" s="78">
        <f t="shared" si="82"/>
        <v>0</v>
      </c>
    </row>
    <row r="451" spans="1:68" ht="27" customHeight="1" x14ac:dyDescent="0.25">
      <c r="A451" s="63" t="s">
        <v>731</v>
      </c>
      <c r="B451" s="63" t="s">
        <v>732</v>
      </c>
      <c r="C451" s="36">
        <v>4301031178</v>
      </c>
      <c r="D451" s="781">
        <v>4607091384338</v>
      </c>
      <c r="E451" s="781"/>
      <c r="F451" s="62">
        <v>0.35</v>
      </c>
      <c r="G451" s="37">
        <v>6</v>
      </c>
      <c r="H451" s="62">
        <v>2.1</v>
      </c>
      <c r="I451" s="62">
        <v>2.23</v>
      </c>
      <c r="J451" s="37">
        <v>234</v>
      </c>
      <c r="K451" s="37" t="s">
        <v>83</v>
      </c>
      <c r="L451" s="37"/>
      <c r="M451" s="38" t="s">
        <v>82</v>
      </c>
      <c r="N451" s="38"/>
      <c r="O451" s="37">
        <v>45</v>
      </c>
      <c r="P451" s="102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83"/>
      <c r="R451" s="783"/>
      <c r="S451" s="783"/>
      <c r="T451" s="784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78"/>
        <v>0</v>
      </c>
      <c r="Z451" s="41" t="str">
        <f t="shared" si="83"/>
        <v/>
      </c>
      <c r="AA451" s="68" t="s">
        <v>45</v>
      </c>
      <c r="AB451" s="69" t="s">
        <v>45</v>
      </c>
      <c r="AC451" s="552" t="s">
        <v>729</v>
      </c>
      <c r="AG451" s="78"/>
      <c r="AJ451" s="84"/>
      <c r="AK451" s="84"/>
      <c r="BB451" s="553" t="s">
        <v>66</v>
      </c>
      <c r="BM451" s="78">
        <f t="shared" si="79"/>
        <v>0</v>
      </c>
      <c r="BN451" s="78">
        <f t="shared" si="80"/>
        <v>0</v>
      </c>
      <c r="BO451" s="78">
        <f t="shared" si="81"/>
        <v>0</v>
      </c>
      <c r="BP451" s="78">
        <f t="shared" si="82"/>
        <v>0</v>
      </c>
    </row>
    <row r="452" spans="1:68" ht="27" customHeight="1" x14ac:dyDescent="0.25">
      <c r="A452" s="63" t="s">
        <v>731</v>
      </c>
      <c r="B452" s="63" t="s">
        <v>733</v>
      </c>
      <c r="C452" s="36">
        <v>4301031330</v>
      </c>
      <c r="D452" s="781">
        <v>4607091384338</v>
      </c>
      <c r="E452" s="781"/>
      <c r="F452" s="62">
        <v>0.35</v>
      </c>
      <c r="G452" s="37">
        <v>6</v>
      </c>
      <c r="H452" s="62">
        <v>2.1</v>
      </c>
      <c r="I452" s="62">
        <v>2.23</v>
      </c>
      <c r="J452" s="37">
        <v>234</v>
      </c>
      <c r="K452" s="37" t="s">
        <v>83</v>
      </c>
      <c r="L452" s="37"/>
      <c r="M452" s="38" t="s">
        <v>82</v>
      </c>
      <c r="N452" s="38"/>
      <c r="O452" s="37">
        <v>50</v>
      </c>
      <c r="P452" s="102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83"/>
      <c r="R452" s="783"/>
      <c r="S452" s="783"/>
      <c r="T452" s="784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78"/>
        <v>0</v>
      </c>
      <c r="Z452" s="41" t="str">
        <f t="shared" si="83"/>
        <v/>
      </c>
      <c r="AA452" s="68" t="s">
        <v>45</v>
      </c>
      <c r="AB452" s="69" t="s">
        <v>45</v>
      </c>
      <c r="AC452" s="554" t="s">
        <v>718</v>
      </c>
      <c r="AG452" s="78"/>
      <c r="AJ452" s="84"/>
      <c r="AK452" s="84"/>
      <c r="BB452" s="555" t="s">
        <v>66</v>
      </c>
      <c r="BM452" s="78">
        <f t="shared" si="79"/>
        <v>0</v>
      </c>
      <c r="BN452" s="78">
        <f t="shared" si="80"/>
        <v>0</v>
      </c>
      <c r="BO452" s="78">
        <f t="shared" si="81"/>
        <v>0</v>
      </c>
      <c r="BP452" s="78">
        <f t="shared" si="82"/>
        <v>0</v>
      </c>
    </row>
    <row r="453" spans="1:68" ht="37.5" customHeight="1" x14ac:dyDescent="0.25">
      <c r="A453" s="63" t="s">
        <v>734</v>
      </c>
      <c r="B453" s="63" t="s">
        <v>735</v>
      </c>
      <c r="C453" s="36">
        <v>4301031254</v>
      </c>
      <c r="D453" s="781">
        <v>4680115883154</v>
      </c>
      <c r="E453" s="781"/>
      <c r="F453" s="62">
        <v>0.28000000000000003</v>
      </c>
      <c r="G453" s="37">
        <v>6</v>
      </c>
      <c r="H453" s="62">
        <v>1.68</v>
      </c>
      <c r="I453" s="62">
        <v>1.81</v>
      </c>
      <c r="J453" s="37">
        <v>234</v>
      </c>
      <c r="K453" s="37" t="s">
        <v>83</v>
      </c>
      <c r="L453" s="37"/>
      <c r="M453" s="38" t="s">
        <v>82</v>
      </c>
      <c r="N453" s="38"/>
      <c r="O453" s="37">
        <v>45</v>
      </c>
      <c r="P453" s="102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83"/>
      <c r="R453" s="783"/>
      <c r="S453" s="783"/>
      <c r="T453" s="78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78"/>
        <v>0</v>
      </c>
      <c r="Z453" s="41" t="str">
        <f t="shared" si="83"/>
        <v/>
      </c>
      <c r="AA453" s="68" t="s">
        <v>45</v>
      </c>
      <c r="AB453" s="69" t="s">
        <v>45</v>
      </c>
      <c r="AC453" s="556" t="s">
        <v>736</v>
      </c>
      <c r="AG453" s="78"/>
      <c r="AJ453" s="84"/>
      <c r="AK453" s="84"/>
      <c r="BB453" s="557" t="s">
        <v>66</v>
      </c>
      <c r="BM453" s="78">
        <f t="shared" si="79"/>
        <v>0</v>
      </c>
      <c r="BN453" s="78">
        <f t="shared" si="80"/>
        <v>0</v>
      </c>
      <c r="BO453" s="78">
        <f t="shared" si="81"/>
        <v>0</v>
      </c>
      <c r="BP453" s="78">
        <f t="shared" si="82"/>
        <v>0</v>
      </c>
    </row>
    <row r="454" spans="1:68" ht="37.5" customHeight="1" x14ac:dyDescent="0.25">
      <c r="A454" s="63" t="s">
        <v>734</v>
      </c>
      <c r="B454" s="63" t="s">
        <v>737</v>
      </c>
      <c r="C454" s="36">
        <v>4301031336</v>
      </c>
      <c r="D454" s="781">
        <v>4680115883154</v>
      </c>
      <c r="E454" s="781"/>
      <c r="F454" s="62">
        <v>0.28000000000000003</v>
      </c>
      <c r="G454" s="37">
        <v>6</v>
      </c>
      <c r="H454" s="62">
        <v>1.68</v>
      </c>
      <c r="I454" s="62">
        <v>1.81</v>
      </c>
      <c r="J454" s="37">
        <v>234</v>
      </c>
      <c r="K454" s="37" t="s">
        <v>83</v>
      </c>
      <c r="L454" s="37"/>
      <c r="M454" s="38" t="s">
        <v>82</v>
      </c>
      <c r="N454" s="38"/>
      <c r="O454" s="37">
        <v>50</v>
      </c>
      <c r="P454" s="10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83"/>
      <c r="R454" s="783"/>
      <c r="S454" s="783"/>
      <c r="T454" s="78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78"/>
        <v>0</v>
      </c>
      <c r="Z454" s="41" t="str">
        <f t="shared" si="83"/>
        <v/>
      </c>
      <c r="AA454" s="68" t="s">
        <v>45</v>
      </c>
      <c r="AB454" s="69" t="s">
        <v>45</v>
      </c>
      <c r="AC454" s="558" t="s">
        <v>738</v>
      </c>
      <c r="AG454" s="78"/>
      <c r="AJ454" s="84"/>
      <c r="AK454" s="84"/>
      <c r="BB454" s="559" t="s">
        <v>66</v>
      </c>
      <c r="BM454" s="78">
        <f t="shared" si="79"/>
        <v>0</v>
      </c>
      <c r="BN454" s="78">
        <f t="shared" si="80"/>
        <v>0</v>
      </c>
      <c r="BO454" s="78">
        <f t="shared" si="81"/>
        <v>0</v>
      </c>
      <c r="BP454" s="78">
        <f t="shared" si="82"/>
        <v>0</v>
      </c>
    </row>
    <row r="455" spans="1:68" ht="37.5" customHeight="1" x14ac:dyDescent="0.25">
      <c r="A455" s="63" t="s">
        <v>739</v>
      </c>
      <c r="B455" s="63" t="s">
        <v>740</v>
      </c>
      <c r="C455" s="36">
        <v>4301031331</v>
      </c>
      <c r="D455" s="781">
        <v>4607091389524</v>
      </c>
      <c r="E455" s="781"/>
      <c r="F455" s="62">
        <v>0.35</v>
      </c>
      <c r="G455" s="37">
        <v>6</v>
      </c>
      <c r="H455" s="62">
        <v>2.1</v>
      </c>
      <c r="I455" s="62">
        <v>2.23</v>
      </c>
      <c r="J455" s="37">
        <v>234</v>
      </c>
      <c r="K455" s="37" t="s">
        <v>83</v>
      </c>
      <c r="L455" s="37"/>
      <c r="M455" s="38" t="s">
        <v>82</v>
      </c>
      <c r="N455" s="38"/>
      <c r="O455" s="37">
        <v>50</v>
      </c>
      <c r="P455" s="10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83"/>
      <c r="R455" s="783"/>
      <c r="S455" s="783"/>
      <c r="T455" s="78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78"/>
        <v>0</v>
      </c>
      <c r="Z455" s="41" t="str">
        <f t="shared" si="83"/>
        <v/>
      </c>
      <c r="AA455" s="68" t="s">
        <v>45</v>
      </c>
      <c r="AB455" s="69" t="s">
        <v>45</v>
      </c>
      <c r="AC455" s="560" t="s">
        <v>738</v>
      </c>
      <c r="AG455" s="78"/>
      <c r="AJ455" s="84"/>
      <c r="AK455" s="84"/>
      <c r="BB455" s="561" t="s">
        <v>66</v>
      </c>
      <c r="BM455" s="78">
        <f t="shared" si="79"/>
        <v>0</v>
      </c>
      <c r="BN455" s="78">
        <f t="shared" si="80"/>
        <v>0</v>
      </c>
      <c r="BO455" s="78">
        <f t="shared" si="81"/>
        <v>0</v>
      </c>
      <c r="BP455" s="78">
        <f t="shared" si="82"/>
        <v>0</v>
      </c>
    </row>
    <row r="456" spans="1:68" ht="37.5" customHeight="1" x14ac:dyDescent="0.25">
      <c r="A456" s="63" t="s">
        <v>739</v>
      </c>
      <c r="B456" s="63" t="s">
        <v>741</v>
      </c>
      <c r="C456" s="36">
        <v>4301031361</v>
      </c>
      <c r="D456" s="781">
        <v>4607091389524</v>
      </c>
      <c r="E456" s="781"/>
      <c r="F456" s="62">
        <v>0.35</v>
      </c>
      <c r="G456" s="37">
        <v>6</v>
      </c>
      <c r="H456" s="62">
        <v>2.1</v>
      </c>
      <c r="I456" s="62">
        <v>2.23</v>
      </c>
      <c r="J456" s="37">
        <v>234</v>
      </c>
      <c r="K456" s="37" t="s">
        <v>83</v>
      </c>
      <c r="L456" s="37"/>
      <c r="M456" s="38" t="s">
        <v>82</v>
      </c>
      <c r="N456" s="38"/>
      <c r="O456" s="37">
        <v>50</v>
      </c>
      <c r="P456" s="1027" t="s">
        <v>742</v>
      </c>
      <c r="Q456" s="783"/>
      <c r="R456" s="783"/>
      <c r="S456" s="783"/>
      <c r="T456" s="78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78"/>
        <v>0</v>
      </c>
      <c r="Z456" s="41" t="str">
        <f t="shared" si="83"/>
        <v/>
      </c>
      <c r="AA456" s="68" t="s">
        <v>45</v>
      </c>
      <c r="AB456" s="69" t="s">
        <v>45</v>
      </c>
      <c r="AC456" s="562" t="s">
        <v>738</v>
      </c>
      <c r="AG456" s="78"/>
      <c r="AJ456" s="84"/>
      <c r="AK456" s="84"/>
      <c r="BB456" s="563" t="s">
        <v>66</v>
      </c>
      <c r="BM456" s="78">
        <f t="shared" si="79"/>
        <v>0</v>
      </c>
      <c r="BN456" s="78">
        <f t="shared" si="80"/>
        <v>0</v>
      </c>
      <c r="BO456" s="78">
        <f t="shared" si="81"/>
        <v>0</v>
      </c>
      <c r="BP456" s="78">
        <f t="shared" si="82"/>
        <v>0</v>
      </c>
    </row>
    <row r="457" spans="1:68" ht="27" customHeight="1" x14ac:dyDescent="0.25">
      <c r="A457" s="63" t="s">
        <v>743</v>
      </c>
      <c r="B457" s="63" t="s">
        <v>744</v>
      </c>
      <c r="C457" s="36">
        <v>4301031337</v>
      </c>
      <c r="D457" s="781">
        <v>4680115883161</v>
      </c>
      <c r="E457" s="781"/>
      <c r="F457" s="62">
        <v>0.28000000000000003</v>
      </c>
      <c r="G457" s="37">
        <v>6</v>
      </c>
      <c r="H457" s="62">
        <v>1.68</v>
      </c>
      <c r="I457" s="62">
        <v>1.81</v>
      </c>
      <c r="J457" s="37">
        <v>234</v>
      </c>
      <c r="K457" s="37" t="s">
        <v>83</v>
      </c>
      <c r="L457" s="37"/>
      <c r="M457" s="38" t="s">
        <v>82</v>
      </c>
      <c r="N457" s="38"/>
      <c r="O457" s="37">
        <v>50</v>
      </c>
      <c r="P457" s="102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83"/>
      <c r="R457" s="783"/>
      <c r="S457" s="783"/>
      <c r="T457" s="78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78"/>
        <v>0</v>
      </c>
      <c r="Z457" s="41" t="str">
        <f t="shared" si="83"/>
        <v/>
      </c>
      <c r="AA457" s="68" t="s">
        <v>45</v>
      </c>
      <c r="AB457" s="69" t="s">
        <v>45</v>
      </c>
      <c r="AC457" s="564" t="s">
        <v>745</v>
      </c>
      <c r="AG457" s="78"/>
      <c r="AJ457" s="84"/>
      <c r="AK457" s="84"/>
      <c r="BB457" s="565" t="s">
        <v>66</v>
      </c>
      <c r="BM457" s="78">
        <f t="shared" si="79"/>
        <v>0</v>
      </c>
      <c r="BN457" s="78">
        <f t="shared" si="80"/>
        <v>0</v>
      </c>
      <c r="BO457" s="78">
        <f t="shared" si="81"/>
        <v>0</v>
      </c>
      <c r="BP457" s="78">
        <f t="shared" si="82"/>
        <v>0</v>
      </c>
    </row>
    <row r="458" spans="1:68" ht="27" customHeight="1" x14ac:dyDescent="0.25">
      <c r="A458" s="63" t="s">
        <v>746</v>
      </c>
      <c r="B458" s="63" t="s">
        <v>747</v>
      </c>
      <c r="C458" s="36">
        <v>4301031333</v>
      </c>
      <c r="D458" s="781">
        <v>4607091389531</v>
      </c>
      <c r="E458" s="781"/>
      <c r="F458" s="62">
        <v>0.35</v>
      </c>
      <c r="G458" s="37">
        <v>6</v>
      </c>
      <c r="H458" s="62">
        <v>2.1</v>
      </c>
      <c r="I458" s="62">
        <v>2.23</v>
      </c>
      <c r="J458" s="37">
        <v>234</v>
      </c>
      <c r="K458" s="37" t="s">
        <v>83</v>
      </c>
      <c r="L458" s="37"/>
      <c r="M458" s="38" t="s">
        <v>82</v>
      </c>
      <c r="N458" s="38"/>
      <c r="O458" s="37">
        <v>50</v>
      </c>
      <c r="P458" s="10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83"/>
      <c r="R458" s="783"/>
      <c r="S458" s="783"/>
      <c r="T458" s="78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78"/>
        <v>0</v>
      </c>
      <c r="Z458" s="41" t="str">
        <f t="shared" si="83"/>
        <v/>
      </c>
      <c r="AA458" s="68" t="s">
        <v>45</v>
      </c>
      <c r="AB458" s="69" t="s">
        <v>45</v>
      </c>
      <c r="AC458" s="566" t="s">
        <v>748</v>
      </c>
      <c r="AG458" s="78"/>
      <c r="AJ458" s="84"/>
      <c r="AK458" s="84"/>
      <c r="BB458" s="567" t="s">
        <v>66</v>
      </c>
      <c r="BM458" s="78">
        <f t="shared" si="79"/>
        <v>0</v>
      </c>
      <c r="BN458" s="78">
        <f t="shared" si="80"/>
        <v>0</v>
      </c>
      <c r="BO458" s="78">
        <f t="shared" si="81"/>
        <v>0</v>
      </c>
      <c r="BP458" s="78">
        <f t="shared" si="82"/>
        <v>0</v>
      </c>
    </row>
    <row r="459" spans="1:68" ht="27" customHeight="1" x14ac:dyDescent="0.25">
      <c r="A459" s="63" t="s">
        <v>746</v>
      </c>
      <c r="B459" s="63" t="s">
        <v>749</v>
      </c>
      <c r="C459" s="36">
        <v>4301031358</v>
      </c>
      <c r="D459" s="781">
        <v>4607091389531</v>
      </c>
      <c r="E459" s="781"/>
      <c r="F459" s="62">
        <v>0.35</v>
      </c>
      <c r="G459" s="37">
        <v>6</v>
      </c>
      <c r="H459" s="62">
        <v>2.1</v>
      </c>
      <c r="I459" s="62">
        <v>2.23</v>
      </c>
      <c r="J459" s="37">
        <v>234</v>
      </c>
      <c r="K459" s="37" t="s">
        <v>83</v>
      </c>
      <c r="L459" s="37"/>
      <c r="M459" s="38" t="s">
        <v>82</v>
      </c>
      <c r="N459" s="38"/>
      <c r="O459" s="37">
        <v>50</v>
      </c>
      <c r="P459" s="10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83"/>
      <c r="R459" s="783"/>
      <c r="S459" s="783"/>
      <c r="T459" s="784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78"/>
        <v>0</v>
      </c>
      <c r="Z459" s="41" t="str">
        <f t="shared" si="83"/>
        <v/>
      </c>
      <c r="AA459" s="68" t="s">
        <v>45</v>
      </c>
      <c r="AB459" s="69" t="s">
        <v>45</v>
      </c>
      <c r="AC459" s="568" t="s">
        <v>748</v>
      </c>
      <c r="AG459" s="78"/>
      <c r="AJ459" s="84"/>
      <c r="AK459" s="84"/>
      <c r="BB459" s="569" t="s">
        <v>66</v>
      </c>
      <c r="BM459" s="78">
        <f t="shared" si="79"/>
        <v>0</v>
      </c>
      <c r="BN459" s="78">
        <f t="shared" si="80"/>
        <v>0</v>
      </c>
      <c r="BO459" s="78">
        <f t="shared" si="81"/>
        <v>0</v>
      </c>
      <c r="BP459" s="78">
        <f t="shared" si="82"/>
        <v>0</v>
      </c>
    </row>
    <row r="460" spans="1:68" ht="37.5" customHeight="1" x14ac:dyDescent="0.25">
      <c r="A460" s="63" t="s">
        <v>750</v>
      </c>
      <c r="B460" s="63" t="s">
        <v>751</v>
      </c>
      <c r="C460" s="36">
        <v>4301031360</v>
      </c>
      <c r="D460" s="781">
        <v>4607091384345</v>
      </c>
      <c r="E460" s="781"/>
      <c r="F460" s="62">
        <v>0.35</v>
      </c>
      <c r="G460" s="37">
        <v>6</v>
      </c>
      <c r="H460" s="62">
        <v>2.1</v>
      </c>
      <c r="I460" s="62">
        <v>2.23</v>
      </c>
      <c r="J460" s="37">
        <v>234</v>
      </c>
      <c r="K460" s="37" t="s">
        <v>83</v>
      </c>
      <c r="L460" s="37"/>
      <c r="M460" s="38" t="s">
        <v>82</v>
      </c>
      <c r="N460" s="38"/>
      <c r="O460" s="37">
        <v>50</v>
      </c>
      <c r="P460" s="10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83"/>
      <c r="R460" s="783"/>
      <c r="S460" s="783"/>
      <c r="T460" s="784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78"/>
        <v>0</v>
      </c>
      <c r="Z460" s="41" t="str">
        <f t="shared" si="83"/>
        <v/>
      </c>
      <c r="AA460" s="68" t="s">
        <v>45</v>
      </c>
      <c r="AB460" s="69" t="s">
        <v>45</v>
      </c>
      <c r="AC460" s="570" t="s">
        <v>745</v>
      </c>
      <c r="AG460" s="78"/>
      <c r="AJ460" s="84"/>
      <c r="AK460" s="84"/>
      <c r="BB460" s="571" t="s">
        <v>66</v>
      </c>
      <c r="BM460" s="78">
        <f t="shared" si="79"/>
        <v>0</v>
      </c>
      <c r="BN460" s="78">
        <f t="shared" si="80"/>
        <v>0</v>
      </c>
      <c r="BO460" s="78">
        <f t="shared" si="81"/>
        <v>0</v>
      </c>
      <c r="BP460" s="78">
        <f t="shared" si="82"/>
        <v>0</v>
      </c>
    </row>
    <row r="461" spans="1:68" ht="27" customHeight="1" x14ac:dyDescent="0.25">
      <c r="A461" s="63" t="s">
        <v>752</v>
      </c>
      <c r="B461" s="63" t="s">
        <v>753</v>
      </c>
      <c r="C461" s="36">
        <v>4301031255</v>
      </c>
      <c r="D461" s="781">
        <v>4680115883185</v>
      </c>
      <c r="E461" s="781"/>
      <c r="F461" s="62">
        <v>0.28000000000000003</v>
      </c>
      <c r="G461" s="37">
        <v>6</v>
      </c>
      <c r="H461" s="62">
        <v>1.68</v>
      </c>
      <c r="I461" s="62">
        <v>1.81</v>
      </c>
      <c r="J461" s="37">
        <v>234</v>
      </c>
      <c r="K461" s="37" t="s">
        <v>83</v>
      </c>
      <c r="L461" s="37"/>
      <c r="M461" s="38" t="s">
        <v>82</v>
      </c>
      <c r="N461" s="38"/>
      <c r="O461" s="37">
        <v>45</v>
      </c>
      <c r="P461" s="103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83"/>
      <c r="R461" s="783"/>
      <c r="S461" s="783"/>
      <c r="T461" s="784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78"/>
        <v>0</v>
      </c>
      <c r="Z461" s="41" t="str">
        <f t="shared" si="83"/>
        <v/>
      </c>
      <c r="AA461" s="68" t="s">
        <v>45</v>
      </c>
      <c r="AB461" s="69" t="s">
        <v>45</v>
      </c>
      <c r="AC461" s="572" t="s">
        <v>754</v>
      </c>
      <c r="AG461" s="78"/>
      <c r="AJ461" s="84"/>
      <c r="AK461" s="84"/>
      <c r="BB461" s="573" t="s">
        <v>66</v>
      </c>
      <c r="BM461" s="78">
        <f t="shared" si="79"/>
        <v>0</v>
      </c>
      <c r="BN461" s="78">
        <f t="shared" si="80"/>
        <v>0</v>
      </c>
      <c r="BO461" s="78">
        <f t="shared" si="81"/>
        <v>0</v>
      </c>
      <c r="BP461" s="78">
        <f t="shared" si="82"/>
        <v>0</v>
      </c>
    </row>
    <row r="462" spans="1:68" ht="27" customHeight="1" x14ac:dyDescent="0.25">
      <c r="A462" s="63" t="s">
        <v>752</v>
      </c>
      <c r="B462" s="63" t="s">
        <v>755</v>
      </c>
      <c r="C462" s="36">
        <v>4301031338</v>
      </c>
      <c r="D462" s="781">
        <v>4680115883185</v>
      </c>
      <c r="E462" s="781"/>
      <c r="F462" s="62">
        <v>0.28000000000000003</v>
      </c>
      <c r="G462" s="37">
        <v>6</v>
      </c>
      <c r="H462" s="62">
        <v>1.68</v>
      </c>
      <c r="I462" s="62">
        <v>1.81</v>
      </c>
      <c r="J462" s="37">
        <v>234</v>
      </c>
      <c r="K462" s="37" t="s">
        <v>83</v>
      </c>
      <c r="L462" s="37"/>
      <c r="M462" s="38" t="s">
        <v>82</v>
      </c>
      <c r="N462" s="38"/>
      <c r="O462" s="37">
        <v>50</v>
      </c>
      <c r="P462" s="103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83"/>
      <c r="R462" s="783"/>
      <c r="S462" s="783"/>
      <c r="T462" s="784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78"/>
        <v>0</v>
      </c>
      <c r="Z462" s="41" t="str">
        <f t="shared" si="83"/>
        <v/>
      </c>
      <c r="AA462" s="68" t="s">
        <v>45</v>
      </c>
      <c r="AB462" s="69" t="s">
        <v>45</v>
      </c>
      <c r="AC462" s="574" t="s">
        <v>722</v>
      </c>
      <c r="AG462" s="78"/>
      <c r="AJ462" s="84"/>
      <c r="AK462" s="84"/>
      <c r="BB462" s="575" t="s">
        <v>66</v>
      </c>
      <c r="BM462" s="78">
        <f t="shared" si="79"/>
        <v>0</v>
      </c>
      <c r="BN462" s="78">
        <f t="shared" si="80"/>
        <v>0</v>
      </c>
      <c r="BO462" s="78">
        <f t="shared" si="81"/>
        <v>0</v>
      </c>
      <c r="BP462" s="78">
        <f t="shared" si="82"/>
        <v>0</v>
      </c>
    </row>
    <row r="463" spans="1:68" ht="37.5" customHeight="1" x14ac:dyDescent="0.25">
      <c r="A463" s="63" t="s">
        <v>756</v>
      </c>
      <c r="B463" s="63" t="s">
        <v>757</v>
      </c>
      <c r="C463" s="36">
        <v>4301031236</v>
      </c>
      <c r="D463" s="781">
        <v>4680115882928</v>
      </c>
      <c r="E463" s="781"/>
      <c r="F463" s="62">
        <v>0.28000000000000003</v>
      </c>
      <c r="G463" s="37">
        <v>6</v>
      </c>
      <c r="H463" s="62">
        <v>1.68</v>
      </c>
      <c r="I463" s="62">
        <v>2.6</v>
      </c>
      <c r="J463" s="37">
        <v>156</v>
      </c>
      <c r="K463" s="37" t="s">
        <v>89</v>
      </c>
      <c r="L463" s="37"/>
      <c r="M463" s="38" t="s">
        <v>82</v>
      </c>
      <c r="N463" s="38"/>
      <c r="O463" s="37">
        <v>35</v>
      </c>
      <c r="P463" s="10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83"/>
      <c r="R463" s="783"/>
      <c r="S463" s="783"/>
      <c r="T463" s="784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8"/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76" t="s">
        <v>758</v>
      </c>
      <c r="AG463" s="78"/>
      <c r="AJ463" s="84"/>
      <c r="AK463" s="84"/>
      <c r="BB463" s="577" t="s">
        <v>66</v>
      </c>
      <c r="BM463" s="78">
        <f t="shared" si="79"/>
        <v>0</v>
      </c>
      <c r="BN463" s="78">
        <f t="shared" si="80"/>
        <v>0</v>
      </c>
      <c r="BO463" s="78">
        <f t="shared" si="81"/>
        <v>0</v>
      </c>
      <c r="BP463" s="78">
        <f t="shared" si="82"/>
        <v>0</v>
      </c>
    </row>
    <row r="464" spans="1:68" x14ac:dyDescent="0.2">
      <c r="A464" s="788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89"/>
      <c r="P464" s="785" t="s">
        <v>40</v>
      </c>
      <c r="Q464" s="786"/>
      <c r="R464" s="786"/>
      <c r="S464" s="786"/>
      <c r="T464" s="786"/>
      <c r="U464" s="786"/>
      <c r="V464" s="787"/>
      <c r="W464" s="42" t="s">
        <v>39</v>
      </c>
      <c r="X464" s="4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4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0</v>
      </c>
      <c r="Z464" s="4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89"/>
      <c r="P465" s="785" t="s">
        <v>40</v>
      </c>
      <c r="Q465" s="786"/>
      <c r="R465" s="786"/>
      <c r="S465" s="786"/>
      <c r="T465" s="786"/>
      <c r="U465" s="786"/>
      <c r="V465" s="787"/>
      <c r="W465" s="42" t="s">
        <v>0</v>
      </c>
      <c r="X465" s="43">
        <f>IFERROR(SUM(X444:X463),"0")</f>
        <v>0</v>
      </c>
      <c r="Y465" s="43">
        <f>IFERROR(SUM(Y444:Y463),"0")</f>
        <v>0</v>
      </c>
      <c r="Z465" s="42"/>
      <c r="AA465" s="67"/>
      <c r="AB465" s="67"/>
      <c r="AC465" s="67"/>
    </row>
    <row r="466" spans="1:68" ht="14.25" customHeight="1" x14ac:dyDescent="0.25">
      <c r="A466" s="780" t="s">
        <v>84</v>
      </c>
      <c r="B466" s="780"/>
      <c r="C466" s="780"/>
      <c r="D466" s="780"/>
      <c r="E466" s="780"/>
      <c r="F466" s="780"/>
      <c r="G466" s="780"/>
      <c r="H466" s="780"/>
      <c r="I466" s="780"/>
      <c r="J466" s="780"/>
      <c r="K466" s="780"/>
      <c r="L466" s="780"/>
      <c r="M466" s="780"/>
      <c r="N466" s="780"/>
      <c r="O466" s="780"/>
      <c r="P466" s="780"/>
      <c r="Q466" s="780"/>
      <c r="R466" s="780"/>
      <c r="S466" s="780"/>
      <c r="T466" s="780"/>
      <c r="U466" s="780"/>
      <c r="V466" s="780"/>
      <c r="W466" s="780"/>
      <c r="X466" s="780"/>
      <c r="Y466" s="780"/>
      <c r="Z466" s="780"/>
      <c r="AA466" s="66"/>
      <c r="AB466" s="66"/>
      <c r="AC466" s="80"/>
    </row>
    <row r="467" spans="1:68" ht="27" customHeight="1" x14ac:dyDescent="0.25">
      <c r="A467" s="63" t="s">
        <v>759</v>
      </c>
      <c r="B467" s="63" t="s">
        <v>760</v>
      </c>
      <c r="C467" s="36">
        <v>4301051284</v>
      </c>
      <c r="D467" s="781">
        <v>4607091384352</v>
      </c>
      <c r="E467" s="781"/>
      <c r="F467" s="62">
        <v>0.6</v>
      </c>
      <c r="G467" s="37">
        <v>4</v>
      </c>
      <c r="H467" s="62">
        <v>2.4</v>
      </c>
      <c r="I467" s="62">
        <v>2.6459999999999999</v>
      </c>
      <c r="J467" s="37">
        <v>132</v>
      </c>
      <c r="K467" s="37" t="s">
        <v>89</v>
      </c>
      <c r="L467" s="37"/>
      <c r="M467" s="38" t="s">
        <v>133</v>
      </c>
      <c r="N467" s="38"/>
      <c r="O467" s="37">
        <v>45</v>
      </c>
      <c r="P467" s="10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83"/>
      <c r="R467" s="783"/>
      <c r="S467" s="783"/>
      <c r="T467" s="78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78" t="s">
        <v>761</v>
      </c>
      <c r="AG467" s="78"/>
      <c r="AJ467" s="84"/>
      <c r="AK467" s="84"/>
      <c r="BB467" s="579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 x14ac:dyDescent="0.25">
      <c r="A468" s="63" t="s">
        <v>762</v>
      </c>
      <c r="B468" s="63" t="s">
        <v>763</v>
      </c>
      <c r="C468" s="36">
        <v>4301051431</v>
      </c>
      <c r="D468" s="781">
        <v>4607091389654</v>
      </c>
      <c r="E468" s="781"/>
      <c r="F468" s="62">
        <v>0.33</v>
      </c>
      <c r="G468" s="37">
        <v>6</v>
      </c>
      <c r="H468" s="62">
        <v>1.98</v>
      </c>
      <c r="I468" s="62">
        <v>2.258</v>
      </c>
      <c r="J468" s="37">
        <v>156</v>
      </c>
      <c r="K468" s="37" t="s">
        <v>89</v>
      </c>
      <c r="L468" s="37"/>
      <c r="M468" s="38" t="s">
        <v>133</v>
      </c>
      <c r="N468" s="38"/>
      <c r="O468" s="37">
        <v>45</v>
      </c>
      <c r="P468" s="10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83"/>
      <c r="R468" s="783"/>
      <c r="S468" s="783"/>
      <c r="T468" s="784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IFERROR(IF(Y468=0,"",ROUNDUP(Y468/H468,0)*0.00753),"")</f>
        <v/>
      </c>
      <c r="AA468" s="68" t="s">
        <v>45</v>
      </c>
      <c r="AB468" s="69" t="s">
        <v>45</v>
      </c>
      <c r="AC468" s="580" t="s">
        <v>764</v>
      </c>
      <c r="AG468" s="78"/>
      <c r="AJ468" s="84"/>
      <c r="AK468" s="84"/>
      <c r="BB468" s="581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89"/>
      <c r="P469" s="785" t="s">
        <v>40</v>
      </c>
      <c r="Q469" s="786"/>
      <c r="R469" s="786"/>
      <c r="S469" s="786"/>
      <c r="T469" s="786"/>
      <c r="U469" s="786"/>
      <c r="V469" s="787"/>
      <c r="W469" s="42" t="s">
        <v>39</v>
      </c>
      <c r="X469" s="43">
        <f>IFERROR(X467/H467,"0")+IFERROR(X468/H468,"0")</f>
        <v>0</v>
      </c>
      <c r="Y469" s="43">
        <f>IFERROR(Y467/H467,"0")+IFERROR(Y468/H468,"0")</f>
        <v>0</v>
      </c>
      <c r="Z469" s="43">
        <f>IFERROR(IF(Z467="",0,Z467),"0")+IFERROR(IF(Z468="",0,Z468),"0")</f>
        <v>0</v>
      </c>
      <c r="AA469" s="67"/>
      <c r="AB469" s="67"/>
      <c r="AC469" s="67"/>
    </row>
    <row r="470" spans="1:68" x14ac:dyDescent="0.2">
      <c r="A470" s="788"/>
      <c r="B470" s="788"/>
      <c r="C470" s="788"/>
      <c r="D470" s="788"/>
      <c r="E470" s="788"/>
      <c r="F470" s="788"/>
      <c r="G470" s="788"/>
      <c r="H470" s="788"/>
      <c r="I470" s="788"/>
      <c r="J470" s="788"/>
      <c r="K470" s="788"/>
      <c r="L470" s="788"/>
      <c r="M470" s="788"/>
      <c r="N470" s="788"/>
      <c r="O470" s="789"/>
      <c r="P470" s="785" t="s">
        <v>40</v>
      </c>
      <c r="Q470" s="786"/>
      <c r="R470" s="786"/>
      <c r="S470" s="786"/>
      <c r="T470" s="786"/>
      <c r="U470" s="786"/>
      <c r="V470" s="787"/>
      <c r="W470" s="42" t="s">
        <v>0</v>
      </c>
      <c r="X470" s="43">
        <f>IFERROR(SUM(X467:X468),"0")</f>
        <v>0</v>
      </c>
      <c r="Y470" s="43">
        <f>IFERROR(SUM(Y467:Y468),"0")</f>
        <v>0</v>
      </c>
      <c r="Z470" s="42"/>
      <c r="AA470" s="67"/>
      <c r="AB470" s="67"/>
      <c r="AC470" s="67"/>
    </row>
    <row r="471" spans="1:68" ht="14.25" customHeight="1" x14ac:dyDescent="0.25">
      <c r="A471" s="780" t="s">
        <v>114</v>
      </c>
      <c r="B471" s="780"/>
      <c r="C471" s="780"/>
      <c r="D471" s="780"/>
      <c r="E471" s="780"/>
      <c r="F471" s="780"/>
      <c r="G471" s="780"/>
      <c r="H471" s="780"/>
      <c r="I471" s="780"/>
      <c r="J471" s="780"/>
      <c r="K471" s="780"/>
      <c r="L471" s="780"/>
      <c r="M471" s="780"/>
      <c r="N471" s="780"/>
      <c r="O471" s="780"/>
      <c r="P471" s="780"/>
      <c r="Q471" s="780"/>
      <c r="R471" s="780"/>
      <c r="S471" s="780"/>
      <c r="T471" s="780"/>
      <c r="U471" s="780"/>
      <c r="V471" s="780"/>
      <c r="W471" s="780"/>
      <c r="X471" s="780"/>
      <c r="Y471" s="780"/>
      <c r="Z471" s="780"/>
      <c r="AA471" s="66"/>
      <c r="AB471" s="66"/>
      <c r="AC471" s="80"/>
    </row>
    <row r="472" spans="1:68" ht="27" customHeight="1" x14ac:dyDescent="0.25">
      <c r="A472" s="63" t="s">
        <v>765</v>
      </c>
      <c r="B472" s="63" t="s">
        <v>766</v>
      </c>
      <c r="C472" s="36">
        <v>4301032045</v>
      </c>
      <c r="D472" s="781">
        <v>4680115884335</v>
      </c>
      <c r="E472" s="781"/>
      <c r="F472" s="62">
        <v>0.06</v>
      </c>
      <c r="G472" s="37">
        <v>20</v>
      </c>
      <c r="H472" s="62">
        <v>1.2</v>
      </c>
      <c r="I472" s="62">
        <v>1.8</v>
      </c>
      <c r="J472" s="37">
        <v>200</v>
      </c>
      <c r="K472" s="37" t="s">
        <v>769</v>
      </c>
      <c r="L472" s="37"/>
      <c r="M472" s="38" t="s">
        <v>768</v>
      </c>
      <c r="N472" s="38"/>
      <c r="O472" s="37">
        <v>60</v>
      </c>
      <c r="P472" s="10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83"/>
      <c r="R472" s="783"/>
      <c r="S472" s="783"/>
      <c r="T472" s="78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IFERROR(IF(Y472=0,"",ROUNDUP(Y472/H472,0)*0.00627),"")</f>
        <v/>
      </c>
      <c r="AA472" s="68" t="s">
        <v>45</v>
      </c>
      <c r="AB472" s="69" t="s">
        <v>45</v>
      </c>
      <c r="AC472" s="582" t="s">
        <v>767</v>
      </c>
      <c r="AG472" s="78"/>
      <c r="AJ472" s="84"/>
      <c r="AK472" s="84"/>
      <c r="BB472" s="58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788"/>
      <c r="B473" s="788"/>
      <c r="C473" s="788"/>
      <c r="D473" s="788"/>
      <c r="E473" s="788"/>
      <c r="F473" s="788"/>
      <c r="G473" s="788"/>
      <c r="H473" s="788"/>
      <c r="I473" s="788"/>
      <c r="J473" s="788"/>
      <c r="K473" s="788"/>
      <c r="L473" s="788"/>
      <c r="M473" s="788"/>
      <c r="N473" s="788"/>
      <c r="O473" s="789"/>
      <c r="P473" s="785" t="s">
        <v>40</v>
      </c>
      <c r="Q473" s="786"/>
      <c r="R473" s="786"/>
      <c r="S473" s="786"/>
      <c r="T473" s="786"/>
      <c r="U473" s="786"/>
      <c r="V473" s="787"/>
      <c r="W473" s="42" t="s">
        <v>39</v>
      </c>
      <c r="X473" s="43">
        <f>IFERROR(X472/H472,"0")</f>
        <v>0</v>
      </c>
      <c r="Y473" s="43">
        <f>IFERROR(Y472/H472,"0")</f>
        <v>0</v>
      </c>
      <c r="Z473" s="43">
        <f>IFERROR(IF(Z472="",0,Z472),"0")</f>
        <v>0</v>
      </c>
      <c r="AA473" s="67"/>
      <c r="AB473" s="67"/>
      <c r="AC473" s="67"/>
    </row>
    <row r="474" spans="1:68" x14ac:dyDescent="0.2">
      <c r="A474" s="788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89"/>
      <c r="P474" s="785" t="s">
        <v>40</v>
      </c>
      <c r="Q474" s="786"/>
      <c r="R474" s="786"/>
      <c r="S474" s="786"/>
      <c r="T474" s="786"/>
      <c r="U474" s="786"/>
      <c r="V474" s="787"/>
      <c r="W474" s="42" t="s">
        <v>0</v>
      </c>
      <c r="X474" s="43">
        <f>IFERROR(SUM(X472:X472),"0")</f>
        <v>0</v>
      </c>
      <c r="Y474" s="43">
        <f>IFERROR(SUM(Y472:Y472),"0")</f>
        <v>0</v>
      </c>
      <c r="Z474" s="42"/>
      <c r="AA474" s="67"/>
      <c r="AB474" s="67"/>
      <c r="AC474" s="67"/>
    </row>
    <row r="475" spans="1:68" ht="16.5" customHeight="1" x14ac:dyDescent="0.25">
      <c r="A475" s="779" t="s">
        <v>770</v>
      </c>
      <c r="B475" s="779"/>
      <c r="C475" s="779"/>
      <c r="D475" s="779"/>
      <c r="E475" s="779"/>
      <c r="F475" s="779"/>
      <c r="G475" s="779"/>
      <c r="H475" s="779"/>
      <c r="I475" s="779"/>
      <c r="J475" s="779"/>
      <c r="K475" s="779"/>
      <c r="L475" s="779"/>
      <c r="M475" s="779"/>
      <c r="N475" s="779"/>
      <c r="O475" s="779"/>
      <c r="P475" s="779"/>
      <c r="Q475" s="779"/>
      <c r="R475" s="779"/>
      <c r="S475" s="779"/>
      <c r="T475" s="779"/>
      <c r="U475" s="779"/>
      <c r="V475" s="779"/>
      <c r="W475" s="779"/>
      <c r="X475" s="779"/>
      <c r="Y475" s="779"/>
      <c r="Z475" s="779"/>
      <c r="AA475" s="65"/>
      <c r="AB475" s="65"/>
      <c r="AC475" s="79"/>
    </row>
    <row r="476" spans="1:68" ht="14.25" customHeight="1" x14ac:dyDescent="0.25">
      <c r="A476" s="780" t="s">
        <v>173</v>
      </c>
      <c r="B476" s="780"/>
      <c r="C476" s="780"/>
      <c r="D476" s="780"/>
      <c r="E476" s="780"/>
      <c r="F476" s="780"/>
      <c r="G476" s="780"/>
      <c r="H476" s="780"/>
      <c r="I476" s="780"/>
      <c r="J476" s="780"/>
      <c r="K476" s="780"/>
      <c r="L476" s="780"/>
      <c r="M476" s="780"/>
      <c r="N476" s="780"/>
      <c r="O476" s="780"/>
      <c r="P476" s="780"/>
      <c r="Q476" s="780"/>
      <c r="R476" s="780"/>
      <c r="S476" s="780"/>
      <c r="T476" s="780"/>
      <c r="U476" s="780"/>
      <c r="V476" s="780"/>
      <c r="W476" s="780"/>
      <c r="X476" s="780"/>
      <c r="Y476" s="780"/>
      <c r="Z476" s="780"/>
      <c r="AA476" s="66"/>
      <c r="AB476" s="66"/>
      <c r="AC476" s="80"/>
    </row>
    <row r="477" spans="1:68" ht="27" customHeight="1" x14ac:dyDescent="0.25">
      <c r="A477" s="63" t="s">
        <v>771</v>
      </c>
      <c r="B477" s="63" t="s">
        <v>772</v>
      </c>
      <c r="C477" s="36">
        <v>4301020315</v>
      </c>
      <c r="D477" s="781">
        <v>4607091389364</v>
      </c>
      <c r="E477" s="781"/>
      <c r="F477" s="62">
        <v>0.42</v>
      </c>
      <c r="G477" s="37">
        <v>6</v>
      </c>
      <c r="H477" s="62">
        <v>2.52</v>
      </c>
      <c r="I477" s="62">
        <v>2.75</v>
      </c>
      <c r="J477" s="37">
        <v>156</v>
      </c>
      <c r="K477" s="37" t="s">
        <v>89</v>
      </c>
      <c r="L477" s="37"/>
      <c r="M477" s="38" t="s">
        <v>82</v>
      </c>
      <c r="N477" s="38"/>
      <c r="O477" s="37">
        <v>40</v>
      </c>
      <c r="P477" s="103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83"/>
      <c r="R477" s="783"/>
      <c r="S477" s="783"/>
      <c r="T477" s="78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84" t="s">
        <v>773</v>
      </c>
      <c r="AG477" s="78"/>
      <c r="AJ477" s="84"/>
      <c r="AK477" s="84"/>
      <c r="BB477" s="585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788"/>
      <c r="B478" s="788"/>
      <c r="C478" s="788"/>
      <c r="D478" s="788"/>
      <c r="E478" s="788"/>
      <c r="F478" s="788"/>
      <c r="G478" s="788"/>
      <c r="H478" s="788"/>
      <c r="I478" s="788"/>
      <c r="J478" s="788"/>
      <c r="K478" s="788"/>
      <c r="L478" s="788"/>
      <c r="M478" s="788"/>
      <c r="N478" s="788"/>
      <c r="O478" s="789"/>
      <c r="P478" s="785" t="s">
        <v>40</v>
      </c>
      <c r="Q478" s="786"/>
      <c r="R478" s="786"/>
      <c r="S478" s="786"/>
      <c r="T478" s="786"/>
      <c r="U478" s="786"/>
      <c r="V478" s="787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788"/>
      <c r="B479" s="788"/>
      <c r="C479" s="788"/>
      <c r="D479" s="788"/>
      <c r="E479" s="788"/>
      <c r="F479" s="788"/>
      <c r="G479" s="788"/>
      <c r="H479" s="788"/>
      <c r="I479" s="788"/>
      <c r="J479" s="788"/>
      <c r="K479" s="788"/>
      <c r="L479" s="788"/>
      <c r="M479" s="788"/>
      <c r="N479" s="788"/>
      <c r="O479" s="789"/>
      <c r="P479" s="785" t="s">
        <v>40</v>
      </c>
      <c r="Q479" s="786"/>
      <c r="R479" s="786"/>
      <c r="S479" s="786"/>
      <c r="T479" s="786"/>
      <c r="U479" s="786"/>
      <c r="V479" s="787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14.25" customHeight="1" x14ac:dyDescent="0.25">
      <c r="A480" s="780" t="s">
        <v>78</v>
      </c>
      <c r="B480" s="780"/>
      <c r="C480" s="780"/>
      <c r="D480" s="780"/>
      <c r="E480" s="780"/>
      <c r="F480" s="780"/>
      <c r="G480" s="780"/>
      <c r="H480" s="780"/>
      <c r="I480" s="780"/>
      <c r="J480" s="780"/>
      <c r="K480" s="780"/>
      <c r="L480" s="780"/>
      <c r="M480" s="780"/>
      <c r="N480" s="780"/>
      <c r="O480" s="780"/>
      <c r="P480" s="780"/>
      <c r="Q480" s="780"/>
      <c r="R480" s="780"/>
      <c r="S480" s="780"/>
      <c r="T480" s="780"/>
      <c r="U480" s="780"/>
      <c r="V480" s="780"/>
      <c r="W480" s="780"/>
      <c r="X480" s="780"/>
      <c r="Y480" s="780"/>
      <c r="Z480" s="780"/>
      <c r="AA480" s="66"/>
      <c r="AB480" s="66"/>
      <c r="AC480" s="80"/>
    </row>
    <row r="481" spans="1:68" ht="27" customHeight="1" x14ac:dyDescent="0.25">
      <c r="A481" s="63" t="s">
        <v>774</v>
      </c>
      <c r="B481" s="63" t="s">
        <v>775</v>
      </c>
      <c r="C481" s="36">
        <v>4301031324</v>
      </c>
      <c r="D481" s="781">
        <v>4607091389739</v>
      </c>
      <c r="E481" s="781"/>
      <c r="F481" s="62">
        <v>0.7</v>
      </c>
      <c r="G481" s="37">
        <v>6</v>
      </c>
      <c r="H481" s="62">
        <v>4.2</v>
      </c>
      <c r="I481" s="62">
        <v>4.43</v>
      </c>
      <c r="J481" s="37">
        <v>156</v>
      </c>
      <c r="K481" s="37" t="s">
        <v>89</v>
      </c>
      <c r="L481" s="37"/>
      <c r="M481" s="38" t="s">
        <v>82</v>
      </c>
      <c r="N481" s="38"/>
      <c r="O481" s="37">
        <v>50</v>
      </c>
      <c r="P481" s="103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83"/>
      <c r="R481" s="783"/>
      <c r="S481" s="783"/>
      <c r="T481" s="784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86" t="s">
        <v>776</v>
      </c>
      <c r="AG481" s="78"/>
      <c r="AJ481" s="84"/>
      <c r="AK481" s="84"/>
      <c r="BB481" s="587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777</v>
      </c>
      <c r="B482" s="63" t="s">
        <v>778</v>
      </c>
      <c r="C482" s="36">
        <v>4301031363</v>
      </c>
      <c r="D482" s="781">
        <v>4607091389425</v>
      </c>
      <c r="E482" s="781"/>
      <c r="F482" s="62">
        <v>0.35</v>
      </c>
      <c r="G482" s="37">
        <v>6</v>
      </c>
      <c r="H482" s="62">
        <v>2.1</v>
      </c>
      <c r="I482" s="62">
        <v>2.23</v>
      </c>
      <c r="J482" s="37">
        <v>234</v>
      </c>
      <c r="K482" s="37" t="s">
        <v>83</v>
      </c>
      <c r="L482" s="37"/>
      <c r="M482" s="38" t="s">
        <v>82</v>
      </c>
      <c r="N482" s="38"/>
      <c r="O482" s="37">
        <v>50</v>
      </c>
      <c r="P482" s="104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83"/>
      <c r="R482" s="783"/>
      <c r="S482" s="783"/>
      <c r="T482" s="784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IFERROR(IF(Y482=0,"",ROUNDUP(Y482/H482,0)*0.00502),"")</f>
        <v/>
      </c>
      <c r="AA482" s="68" t="s">
        <v>45</v>
      </c>
      <c r="AB482" s="69" t="s">
        <v>45</v>
      </c>
      <c r="AC482" s="588" t="s">
        <v>779</v>
      </c>
      <c r="AG482" s="78"/>
      <c r="AJ482" s="84"/>
      <c r="AK482" s="84"/>
      <c r="BB482" s="589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780</v>
      </c>
      <c r="B483" s="63" t="s">
        <v>781</v>
      </c>
      <c r="C483" s="36">
        <v>4301031334</v>
      </c>
      <c r="D483" s="781">
        <v>4680115880771</v>
      </c>
      <c r="E483" s="781"/>
      <c r="F483" s="62">
        <v>0.28000000000000003</v>
      </c>
      <c r="G483" s="37">
        <v>6</v>
      </c>
      <c r="H483" s="62">
        <v>1.68</v>
      </c>
      <c r="I483" s="62">
        <v>1.81</v>
      </c>
      <c r="J483" s="37">
        <v>234</v>
      </c>
      <c r="K483" s="37" t="s">
        <v>83</v>
      </c>
      <c r="L483" s="37"/>
      <c r="M483" s="38" t="s">
        <v>82</v>
      </c>
      <c r="N483" s="38"/>
      <c r="O483" s="37">
        <v>50</v>
      </c>
      <c r="P483" s="104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83"/>
      <c r="R483" s="783"/>
      <c r="S483" s="783"/>
      <c r="T483" s="78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IFERROR(IF(Y483=0,"",ROUNDUP(Y483/H483,0)*0.00502),"")</f>
        <v/>
      </c>
      <c r="AA483" s="68" t="s">
        <v>45</v>
      </c>
      <c r="AB483" s="69" t="s">
        <v>45</v>
      </c>
      <c r="AC483" s="590" t="s">
        <v>782</v>
      </c>
      <c r="AG483" s="78"/>
      <c r="AJ483" s="84"/>
      <c r="AK483" s="84"/>
      <c r="BB483" s="591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783</v>
      </c>
      <c r="B484" s="63" t="s">
        <v>784</v>
      </c>
      <c r="C484" s="36">
        <v>4301031359</v>
      </c>
      <c r="D484" s="781">
        <v>4607091389500</v>
      </c>
      <c r="E484" s="781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83</v>
      </c>
      <c r="L484" s="37"/>
      <c r="M484" s="38" t="s">
        <v>82</v>
      </c>
      <c r="N484" s="38"/>
      <c r="O484" s="37">
        <v>50</v>
      </c>
      <c r="P484" s="1042" t="s">
        <v>785</v>
      </c>
      <c r="Q484" s="783"/>
      <c r="R484" s="783"/>
      <c r="S484" s="783"/>
      <c r="T484" s="78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IFERROR(IF(Y484=0,"",ROUNDUP(Y484/H484,0)*0.00502),"")</f>
        <v/>
      </c>
      <c r="AA484" s="68" t="s">
        <v>45</v>
      </c>
      <c r="AB484" s="69" t="s">
        <v>45</v>
      </c>
      <c r="AC484" s="592" t="s">
        <v>782</v>
      </c>
      <c r="AG484" s="78"/>
      <c r="AJ484" s="84"/>
      <c r="AK484" s="84"/>
      <c r="BB484" s="593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783</v>
      </c>
      <c r="B485" s="63" t="s">
        <v>786</v>
      </c>
      <c r="C485" s="36">
        <v>4301031327</v>
      </c>
      <c r="D485" s="781">
        <v>4607091389500</v>
      </c>
      <c r="E485" s="781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83</v>
      </c>
      <c r="L485" s="37"/>
      <c r="M485" s="38" t="s">
        <v>82</v>
      </c>
      <c r="N485" s="38"/>
      <c r="O485" s="37">
        <v>50</v>
      </c>
      <c r="P485" s="104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83"/>
      <c r="R485" s="783"/>
      <c r="S485" s="783"/>
      <c r="T485" s="784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IFERROR(IF(Y485=0,"",ROUNDUP(Y485/H485,0)*0.00502),"")</f>
        <v/>
      </c>
      <c r="AA485" s="68" t="s">
        <v>45</v>
      </c>
      <c r="AB485" s="69" t="s">
        <v>45</v>
      </c>
      <c r="AC485" s="594" t="s">
        <v>782</v>
      </c>
      <c r="AG485" s="78"/>
      <c r="AJ485" s="84"/>
      <c r="AK485" s="84"/>
      <c r="BB485" s="59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788"/>
      <c r="B486" s="788"/>
      <c r="C486" s="788"/>
      <c r="D486" s="788"/>
      <c r="E486" s="788"/>
      <c r="F486" s="788"/>
      <c r="G486" s="788"/>
      <c r="H486" s="788"/>
      <c r="I486" s="788"/>
      <c r="J486" s="788"/>
      <c r="K486" s="788"/>
      <c r="L486" s="788"/>
      <c r="M486" s="788"/>
      <c r="N486" s="788"/>
      <c r="O486" s="789"/>
      <c r="P486" s="785" t="s">
        <v>40</v>
      </c>
      <c r="Q486" s="786"/>
      <c r="R486" s="786"/>
      <c r="S486" s="786"/>
      <c r="T486" s="786"/>
      <c r="U486" s="786"/>
      <c r="V486" s="787"/>
      <c r="W486" s="42" t="s">
        <v>39</v>
      </c>
      <c r="X486" s="43">
        <f>IFERROR(X481/H481,"0")+IFERROR(X482/H482,"0")+IFERROR(X483/H483,"0")+IFERROR(X484/H484,"0")+IFERROR(X485/H485,"0")</f>
        <v>0</v>
      </c>
      <c r="Y486" s="43">
        <f>IFERROR(Y481/H481,"0")+IFERROR(Y482/H482,"0")+IFERROR(Y483/H483,"0")+IFERROR(Y484/H484,"0")+IFERROR(Y485/H485,"0")</f>
        <v>0</v>
      </c>
      <c r="Z486" s="43">
        <f>IFERROR(IF(Z481="",0,Z481),"0")+IFERROR(IF(Z482="",0,Z482),"0")+IFERROR(IF(Z483="",0,Z483),"0")+IFERROR(IF(Z484="",0,Z484),"0")+IFERROR(IF(Z485="",0,Z485),"0")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788"/>
      <c r="B487" s="788"/>
      <c r="C487" s="788"/>
      <c r="D487" s="788"/>
      <c r="E487" s="788"/>
      <c r="F487" s="788"/>
      <c r="G487" s="788"/>
      <c r="H487" s="788"/>
      <c r="I487" s="788"/>
      <c r="J487" s="788"/>
      <c r="K487" s="788"/>
      <c r="L487" s="788"/>
      <c r="M487" s="788"/>
      <c r="N487" s="788"/>
      <c r="O487" s="789"/>
      <c r="P487" s="785" t="s">
        <v>40</v>
      </c>
      <c r="Q487" s="786"/>
      <c r="R487" s="786"/>
      <c r="S487" s="786"/>
      <c r="T487" s="786"/>
      <c r="U487" s="786"/>
      <c r="V487" s="787"/>
      <c r="W487" s="42" t="s">
        <v>0</v>
      </c>
      <c r="X487" s="43">
        <f>IFERROR(SUM(X481:X485),"0")</f>
        <v>0</v>
      </c>
      <c r="Y487" s="43">
        <f>IFERROR(SUM(Y481:Y485),"0")</f>
        <v>0</v>
      </c>
      <c r="Z487" s="42"/>
      <c r="AA487" s="67"/>
      <c r="AB487" s="67"/>
      <c r="AC487" s="67"/>
    </row>
    <row r="488" spans="1:68" ht="14.25" customHeight="1" x14ac:dyDescent="0.25">
      <c r="A488" s="780" t="s">
        <v>114</v>
      </c>
      <c r="B488" s="780"/>
      <c r="C488" s="780"/>
      <c r="D488" s="780"/>
      <c r="E488" s="780"/>
      <c r="F488" s="780"/>
      <c r="G488" s="780"/>
      <c r="H488" s="780"/>
      <c r="I488" s="780"/>
      <c r="J488" s="780"/>
      <c r="K488" s="780"/>
      <c r="L488" s="780"/>
      <c r="M488" s="780"/>
      <c r="N488" s="780"/>
      <c r="O488" s="780"/>
      <c r="P488" s="780"/>
      <c r="Q488" s="780"/>
      <c r="R488" s="780"/>
      <c r="S488" s="780"/>
      <c r="T488" s="780"/>
      <c r="U488" s="780"/>
      <c r="V488" s="780"/>
      <c r="W488" s="780"/>
      <c r="X488" s="780"/>
      <c r="Y488" s="780"/>
      <c r="Z488" s="780"/>
      <c r="AA488" s="66"/>
      <c r="AB488" s="66"/>
      <c r="AC488" s="80"/>
    </row>
    <row r="489" spans="1:68" ht="27" customHeight="1" x14ac:dyDescent="0.25">
      <c r="A489" s="63" t="s">
        <v>787</v>
      </c>
      <c r="B489" s="63" t="s">
        <v>788</v>
      </c>
      <c r="C489" s="36">
        <v>4301032046</v>
      </c>
      <c r="D489" s="781">
        <v>4680115884359</v>
      </c>
      <c r="E489" s="781"/>
      <c r="F489" s="62">
        <v>0.06</v>
      </c>
      <c r="G489" s="37">
        <v>20</v>
      </c>
      <c r="H489" s="62">
        <v>1.2</v>
      </c>
      <c r="I489" s="62">
        <v>1.8</v>
      </c>
      <c r="J489" s="37">
        <v>200</v>
      </c>
      <c r="K489" s="37" t="s">
        <v>769</v>
      </c>
      <c r="L489" s="37"/>
      <c r="M489" s="38" t="s">
        <v>768</v>
      </c>
      <c r="N489" s="38"/>
      <c r="O489" s="37">
        <v>60</v>
      </c>
      <c r="P489" s="10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83"/>
      <c r="R489" s="783"/>
      <c r="S489" s="783"/>
      <c r="T489" s="784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IFERROR(IF(Y489=0,"",ROUNDUP(Y489/H489,0)*0.00627),"")</f>
        <v/>
      </c>
      <c r="AA489" s="68" t="s">
        <v>45</v>
      </c>
      <c r="AB489" s="69" t="s">
        <v>45</v>
      </c>
      <c r="AC489" s="596" t="s">
        <v>789</v>
      </c>
      <c r="AG489" s="78"/>
      <c r="AJ489" s="84"/>
      <c r="AK489" s="84"/>
      <c r="BB489" s="59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788"/>
      <c r="B490" s="788"/>
      <c r="C490" s="788"/>
      <c r="D490" s="788"/>
      <c r="E490" s="788"/>
      <c r="F490" s="788"/>
      <c r="G490" s="788"/>
      <c r="H490" s="788"/>
      <c r="I490" s="788"/>
      <c r="J490" s="788"/>
      <c r="K490" s="788"/>
      <c r="L490" s="788"/>
      <c r="M490" s="788"/>
      <c r="N490" s="788"/>
      <c r="O490" s="789"/>
      <c r="P490" s="785" t="s">
        <v>40</v>
      </c>
      <c r="Q490" s="786"/>
      <c r="R490" s="786"/>
      <c r="S490" s="786"/>
      <c r="T490" s="786"/>
      <c r="U490" s="786"/>
      <c r="V490" s="787"/>
      <c r="W490" s="42" t="s">
        <v>39</v>
      </c>
      <c r="X490" s="43">
        <f>IFERROR(X489/H489,"0")</f>
        <v>0</v>
      </c>
      <c r="Y490" s="43">
        <f>IFERROR(Y489/H489,"0")</f>
        <v>0</v>
      </c>
      <c r="Z490" s="43">
        <f>IFERROR(IF(Z489="",0,Z489),"0")</f>
        <v>0</v>
      </c>
      <c r="AA490" s="67"/>
      <c r="AB490" s="67"/>
      <c r="AC490" s="67"/>
    </row>
    <row r="491" spans="1:68" x14ac:dyDescent="0.2">
      <c r="A491" s="788"/>
      <c r="B491" s="788"/>
      <c r="C491" s="788"/>
      <c r="D491" s="788"/>
      <c r="E491" s="788"/>
      <c r="F491" s="788"/>
      <c r="G491" s="788"/>
      <c r="H491" s="788"/>
      <c r="I491" s="788"/>
      <c r="J491" s="788"/>
      <c r="K491" s="788"/>
      <c r="L491" s="788"/>
      <c r="M491" s="788"/>
      <c r="N491" s="788"/>
      <c r="O491" s="789"/>
      <c r="P491" s="785" t="s">
        <v>40</v>
      </c>
      <c r="Q491" s="786"/>
      <c r="R491" s="786"/>
      <c r="S491" s="786"/>
      <c r="T491" s="786"/>
      <c r="U491" s="786"/>
      <c r="V491" s="787"/>
      <c r="W491" s="42" t="s">
        <v>0</v>
      </c>
      <c r="X491" s="43">
        <f>IFERROR(SUM(X489:X489),"0")</f>
        <v>0</v>
      </c>
      <c r="Y491" s="43">
        <f>IFERROR(SUM(Y489:Y489),"0")</f>
        <v>0</v>
      </c>
      <c r="Z491" s="42"/>
      <c r="AA491" s="67"/>
      <c r="AB491" s="67"/>
      <c r="AC491" s="67"/>
    </row>
    <row r="492" spans="1:68" ht="16.5" customHeight="1" x14ac:dyDescent="0.25">
      <c r="A492" s="779" t="s">
        <v>790</v>
      </c>
      <c r="B492" s="779"/>
      <c r="C492" s="779"/>
      <c r="D492" s="779"/>
      <c r="E492" s="779"/>
      <c r="F492" s="779"/>
      <c r="G492" s="779"/>
      <c r="H492" s="779"/>
      <c r="I492" s="779"/>
      <c r="J492" s="779"/>
      <c r="K492" s="779"/>
      <c r="L492" s="779"/>
      <c r="M492" s="779"/>
      <c r="N492" s="779"/>
      <c r="O492" s="779"/>
      <c r="P492" s="779"/>
      <c r="Q492" s="779"/>
      <c r="R492" s="779"/>
      <c r="S492" s="779"/>
      <c r="T492" s="779"/>
      <c r="U492" s="779"/>
      <c r="V492" s="779"/>
      <c r="W492" s="779"/>
      <c r="X492" s="779"/>
      <c r="Y492" s="779"/>
      <c r="Z492" s="779"/>
      <c r="AA492" s="65"/>
      <c r="AB492" s="65"/>
      <c r="AC492" s="79"/>
    </row>
    <row r="493" spans="1:68" ht="14.25" customHeight="1" x14ac:dyDescent="0.25">
      <c r="A493" s="780" t="s">
        <v>78</v>
      </c>
      <c r="B493" s="780"/>
      <c r="C493" s="780"/>
      <c r="D493" s="780"/>
      <c r="E493" s="780"/>
      <c r="F493" s="780"/>
      <c r="G493" s="780"/>
      <c r="H493" s="780"/>
      <c r="I493" s="780"/>
      <c r="J493" s="780"/>
      <c r="K493" s="780"/>
      <c r="L493" s="780"/>
      <c r="M493" s="780"/>
      <c r="N493" s="780"/>
      <c r="O493" s="780"/>
      <c r="P493" s="780"/>
      <c r="Q493" s="780"/>
      <c r="R493" s="780"/>
      <c r="S493" s="780"/>
      <c r="T493" s="780"/>
      <c r="U493" s="780"/>
      <c r="V493" s="780"/>
      <c r="W493" s="780"/>
      <c r="X493" s="780"/>
      <c r="Y493" s="780"/>
      <c r="Z493" s="780"/>
      <c r="AA493" s="66"/>
      <c r="AB493" s="66"/>
      <c r="AC493" s="80"/>
    </row>
    <row r="494" spans="1:68" ht="27" customHeight="1" x14ac:dyDescent="0.25">
      <c r="A494" s="63" t="s">
        <v>791</v>
      </c>
      <c r="B494" s="63" t="s">
        <v>792</v>
      </c>
      <c r="C494" s="36">
        <v>4301031294</v>
      </c>
      <c r="D494" s="781">
        <v>4680115885189</v>
      </c>
      <c r="E494" s="781"/>
      <c r="F494" s="62">
        <v>0.2</v>
      </c>
      <c r="G494" s="37">
        <v>6</v>
      </c>
      <c r="H494" s="62">
        <v>1.2</v>
      </c>
      <c r="I494" s="62">
        <v>1.3720000000000001</v>
      </c>
      <c r="J494" s="37">
        <v>234</v>
      </c>
      <c r="K494" s="37" t="s">
        <v>83</v>
      </c>
      <c r="L494" s="37"/>
      <c r="M494" s="38" t="s">
        <v>82</v>
      </c>
      <c r="N494" s="38"/>
      <c r="O494" s="37">
        <v>40</v>
      </c>
      <c r="P494" s="10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83"/>
      <c r="R494" s="783"/>
      <c r="S494" s="783"/>
      <c r="T494" s="78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IFERROR(IF(Y494=0,"",ROUNDUP(Y494/H494,0)*0.00502),"")</f>
        <v/>
      </c>
      <c r="AA494" s="68" t="s">
        <v>45</v>
      </c>
      <c r="AB494" s="69" t="s">
        <v>45</v>
      </c>
      <c r="AC494" s="598" t="s">
        <v>793</v>
      </c>
      <c r="AG494" s="78"/>
      <c r="AJ494" s="84"/>
      <c r="AK494" s="84"/>
      <c r="BB494" s="59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794</v>
      </c>
      <c r="B495" s="63" t="s">
        <v>795</v>
      </c>
      <c r="C495" s="36">
        <v>4301031293</v>
      </c>
      <c r="D495" s="781">
        <v>4680115885172</v>
      </c>
      <c r="E495" s="781"/>
      <c r="F495" s="62">
        <v>0.2</v>
      </c>
      <c r="G495" s="37">
        <v>6</v>
      </c>
      <c r="H495" s="62">
        <v>1.2</v>
      </c>
      <c r="I495" s="62">
        <v>1.3</v>
      </c>
      <c r="J495" s="37">
        <v>234</v>
      </c>
      <c r="K495" s="37" t="s">
        <v>83</v>
      </c>
      <c r="L495" s="37"/>
      <c r="M495" s="38" t="s">
        <v>82</v>
      </c>
      <c r="N495" s="38"/>
      <c r="O495" s="37">
        <v>40</v>
      </c>
      <c r="P495" s="104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83"/>
      <c r="R495" s="783"/>
      <c r="S495" s="783"/>
      <c r="T495" s="784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IFERROR(IF(Y495=0,"",ROUNDUP(Y495/H495,0)*0.00502),"")</f>
        <v/>
      </c>
      <c r="AA495" s="68" t="s">
        <v>45</v>
      </c>
      <c r="AB495" s="69" t="s">
        <v>45</v>
      </c>
      <c r="AC495" s="600" t="s">
        <v>793</v>
      </c>
      <c r="AG495" s="78"/>
      <c r="AJ495" s="84"/>
      <c r="AK495" s="84"/>
      <c r="BB495" s="60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796</v>
      </c>
      <c r="B496" s="63" t="s">
        <v>797</v>
      </c>
      <c r="C496" s="36">
        <v>4301031291</v>
      </c>
      <c r="D496" s="781">
        <v>4680115885110</v>
      </c>
      <c r="E496" s="781"/>
      <c r="F496" s="62">
        <v>0.2</v>
      </c>
      <c r="G496" s="37">
        <v>6</v>
      </c>
      <c r="H496" s="62">
        <v>1.2</v>
      </c>
      <c r="I496" s="62">
        <v>2.02</v>
      </c>
      <c r="J496" s="37">
        <v>234</v>
      </c>
      <c r="K496" s="37" t="s">
        <v>83</v>
      </c>
      <c r="L496" s="37"/>
      <c r="M496" s="38" t="s">
        <v>82</v>
      </c>
      <c r="N496" s="38"/>
      <c r="O496" s="37">
        <v>35</v>
      </c>
      <c r="P496" s="104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83"/>
      <c r="R496" s="783"/>
      <c r="S496" s="783"/>
      <c r="T496" s="784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IFERROR(IF(Y496=0,"",ROUNDUP(Y496/H496,0)*0.00502),"")</f>
        <v/>
      </c>
      <c r="AA496" s="68" t="s">
        <v>45</v>
      </c>
      <c r="AB496" s="69" t="s">
        <v>45</v>
      </c>
      <c r="AC496" s="602" t="s">
        <v>798</v>
      </c>
      <c r="AG496" s="78"/>
      <c r="AJ496" s="84"/>
      <c r="AK496" s="84"/>
      <c r="BB496" s="60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89"/>
      <c r="P497" s="785" t="s">
        <v>40</v>
      </c>
      <c r="Q497" s="786"/>
      <c r="R497" s="786"/>
      <c r="S497" s="786"/>
      <c r="T497" s="786"/>
      <c r="U497" s="786"/>
      <c r="V497" s="787"/>
      <c r="W497" s="42" t="s">
        <v>39</v>
      </c>
      <c r="X497" s="43">
        <f>IFERROR(X494/H494,"0")+IFERROR(X495/H495,"0")+IFERROR(X496/H496,"0")</f>
        <v>0</v>
      </c>
      <c r="Y497" s="43">
        <f>IFERROR(Y494/H494,"0")+IFERROR(Y495/H495,"0")+IFERROR(Y496/H496,"0")</f>
        <v>0</v>
      </c>
      <c r="Z497" s="43">
        <f>IFERROR(IF(Z494="",0,Z494),"0")+IFERROR(IF(Z495="",0,Z495),"0")+IFERROR(IF(Z496="",0,Z496),"0")</f>
        <v>0</v>
      </c>
      <c r="AA497" s="67"/>
      <c r="AB497" s="67"/>
      <c r="AC497" s="67"/>
    </row>
    <row r="498" spans="1:68" x14ac:dyDescent="0.2">
      <c r="A498" s="788"/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9"/>
      <c r="P498" s="785" t="s">
        <v>40</v>
      </c>
      <c r="Q498" s="786"/>
      <c r="R498" s="786"/>
      <c r="S498" s="786"/>
      <c r="T498" s="786"/>
      <c r="U498" s="786"/>
      <c r="V498" s="787"/>
      <c r="W498" s="42" t="s">
        <v>0</v>
      </c>
      <c r="X498" s="43">
        <f>IFERROR(SUM(X494:X496),"0")</f>
        <v>0</v>
      </c>
      <c r="Y498" s="43">
        <f>IFERROR(SUM(Y494:Y496),"0")</f>
        <v>0</v>
      </c>
      <c r="Z498" s="42"/>
      <c r="AA498" s="67"/>
      <c r="AB498" s="67"/>
      <c r="AC498" s="67"/>
    </row>
    <row r="499" spans="1:68" ht="16.5" customHeight="1" x14ac:dyDescent="0.25">
      <c r="A499" s="779" t="s">
        <v>799</v>
      </c>
      <c r="B499" s="779"/>
      <c r="C499" s="779"/>
      <c r="D499" s="779"/>
      <c r="E499" s="779"/>
      <c r="F499" s="779"/>
      <c r="G499" s="779"/>
      <c r="H499" s="779"/>
      <c r="I499" s="779"/>
      <c r="J499" s="779"/>
      <c r="K499" s="779"/>
      <c r="L499" s="779"/>
      <c r="M499" s="779"/>
      <c r="N499" s="779"/>
      <c r="O499" s="779"/>
      <c r="P499" s="779"/>
      <c r="Q499" s="779"/>
      <c r="R499" s="779"/>
      <c r="S499" s="779"/>
      <c r="T499" s="779"/>
      <c r="U499" s="779"/>
      <c r="V499" s="779"/>
      <c r="W499" s="779"/>
      <c r="X499" s="779"/>
      <c r="Y499" s="779"/>
      <c r="Z499" s="779"/>
      <c r="AA499" s="65"/>
      <c r="AB499" s="65"/>
      <c r="AC499" s="79"/>
    </row>
    <row r="500" spans="1:68" ht="14.25" customHeight="1" x14ac:dyDescent="0.25">
      <c r="A500" s="780" t="s">
        <v>78</v>
      </c>
      <c r="B500" s="780"/>
      <c r="C500" s="780"/>
      <c r="D500" s="780"/>
      <c r="E500" s="780"/>
      <c r="F500" s="780"/>
      <c r="G500" s="780"/>
      <c r="H500" s="780"/>
      <c r="I500" s="780"/>
      <c r="J500" s="780"/>
      <c r="K500" s="780"/>
      <c r="L500" s="780"/>
      <c r="M500" s="780"/>
      <c r="N500" s="780"/>
      <c r="O500" s="780"/>
      <c r="P500" s="780"/>
      <c r="Q500" s="780"/>
      <c r="R500" s="780"/>
      <c r="S500" s="780"/>
      <c r="T500" s="780"/>
      <c r="U500" s="780"/>
      <c r="V500" s="780"/>
      <c r="W500" s="780"/>
      <c r="X500" s="780"/>
      <c r="Y500" s="780"/>
      <c r="Z500" s="780"/>
      <c r="AA500" s="66"/>
      <c r="AB500" s="66"/>
      <c r="AC500" s="80"/>
    </row>
    <row r="501" spans="1:68" ht="27" customHeight="1" x14ac:dyDescent="0.25">
      <c r="A501" s="63" t="s">
        <v>800</v>
      </c>
      <c r="B501" s="63" t="s">
        <v>801</v>
      </c>
      <c r="C501" s="36">
        <v>4301031261</v>
      </c>
      <c r="D501" s="781">
        <v>4680115885103</v>
      </c>
      <c r="E501" s="781"/>
      <c r="F501" s="62">
        <v>0.27</v>
      </c>
      <c r="G501" s="37">
        <v>6</v>
      </c>
      <c r="H501" s="62">
        <v>1.62</v>
      </c>
      <c r="I501" s="62">
        <v>1.82</v>
      </c>
      <c r="J501" s="37">
        <v>156</v>
      </c>
      <c r="K501" s="37" t="s">
        <v>89</v>
      </c>
      <c r="L501" s="37"/>
      <c r="M501" s="38" t="s">
        <v>82</v>
      </c>
      <c r="N501" s="38"/>
      <c r="O501" s="37">
        <v>40</v>
      </c>
      <c r="P501" s="10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83"/>
      <c r="R501" s="783"/>
      <c r="S501" s="783"/>
      <c r="T501" s="784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IFERROR(IF(Y501=0,"",ROUNDUP(Y501/H501,0)*0.00753),"")</f>
        <v/>
      </c>
      <c r="AA501" s="68" t="s">
        <v>45</v>
      </c>
      <c r="AB501" s="69" t="s">
        <v>45</v>
      </c>
      <c r="AC501" s="604" t="s">
        <v>802</v>
      </c>
      <c r="AG501" s="78"/>
      <c r="AJ501" s="84"/>
      <c r="AK501" s="84"/>
      <c r="BB501" s="60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89"/>
      <c r="P502" s="785" t="s">
        <v>40</v>
      </c>
      <c r="Q502" s="786"/>
      <c r="R502" s="786"/>
      <c r="S502" s="786"/>
      <c r="T502" s="786"/>
      <c r="U502" s="786"/>
      <c r="V502" s="787"/>
      <c r="W502" s="42" t="s">
        <v>39</v>
      </c>
      <c r="X502" s="43">
        <f>IFERROR(X501/H501,"0")</f>
        <v>0</v>
      </c>
      <c r="Y502" s="43">
        <f>IFERROR(Y501/H501,"0")</f>
        <v>0</v>
      </c>
      <c r="Z502" s="43">
        <f>IFERROR(IF(Z501="",0,Z501),"0")</f>
        <v>0</v>
      </c>
      <c r="AA502" s="67"/>
      <c r="AB502" s="67"/>
      <c r="AC502" s="67"/>
    </row>
    <row r="503" spans="1:68" x14ac:dyDescent="0.2">
      <c r="A503" s="788"/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9"/>
      <c r="P503" s="785" t="s">
        <v>40</v>
      </c>
      <c r="Q503" s="786"/>
      <c r="R503" s="786"/>
      <c r="S503" s="786"/>
      <c r="T503" s="786"/>
      <c r="U503" s="786"/>
      <c r="V503" s="787"/>
      <c r="W503" s="42" t="s">
        <v>0</v>
      </c>
      <c r="X503" s="43">
        <f>IFERROR(SUM(X501:X501),"0")</f>
        <v>0</v>
      </c>
      <c r="Y503" s="43">
        <f>IFERROR(SUM(Y501:Y501),"0")</f>
        <v>0</v>
      </c>
      <c r="Z503" s="42"/>
      <c r="AA503" s="67"/>
      <c r="AB503" s="67"/>
      <c r="AC503" s="67"/>
    </row>
    <row r="504" spans="1:68" ht="27.75" customHeight="1" x14ac:dyDescent="0.2">
      <c r="A504" s="778" t="s">
        <v>803</v>
      </c>
      <c r="B504" s="778"/>
      <c r="C504" s="778"/>
      <c r="D504" s="778"/>
      <c r="E504" s="778"/>
      <c r="F504" s="778"/>
      <c r="G504" s="778"/>
      <c r="H504" s="778"/>
      <c r="I504" s="778"/>
      <c r="J504" s="778"/>
      <c r="K504" s="778"/>
      <c r="L504" s="778"/>
      <c r="M504" s="778"/>
      <c r="N504" s="778"/>
      <c r="O504" s="778"/>
      <c r="P504" s="778"/>
      <c r="Q504" s="778"/>
      <c r="R504" s="778"/>
      <c r="S504" s="778"/>
      <c r="T504" s="778"/>
      <c r="U504" s="778"/>
      <c r="V504" s="778"/>
      <c r="W504" s="778"/>
      <c r="X504" s="778"/>
      <c r="Y504" s="778"/>
      <c r="Z504" s="778"/>
      <c r="AA504" s="54"/>
      <c r="AB504" s="54"/>
      <c r="AC504" s="54"/>
    </row>
    <row r="505" spans="1:68" ht="16.5" customHeight="1" x14ac:dyDescent="0.25">
      <c r="A505" s="779" t="s">
        <v>803</v>
      </c>
      <c r="B505" s="779"/>
      <c r="C505" s="779"/>
      <c r="D505" s="779"/>
      <c r="E505" s="779"/>
      <c r="F505" s="779"/>
      <c r="G505" s="779"/>
      <c r="H505" s="779"/>
      <c r="I505" s="779"/>
      <c r="J505" s="779"/>
      <c r="K505" s="779"/>
      <c r="L505" s="779"/>
      <c r="M505" s="779"/>
      <c r="N505" s="779"/>
      <c r="O505" s="779"/>
      <c r="P505" s="779"/>
      <c r="Q505" s="779"/>
      <c r="R505" s="779"/>
      <c r="S505" s="779"/>
      <c r="T505" s="779"/>
      <c r="U505" s="779"/>
      <c r="V505" s="779"/>
      <c r="W505" s="779"/>
      <c r="X505" s="779"/>
      <c r="Y505" s="779"/>
      <c r="Z505" s="779"/>
      <c r="AA505" s="65"/>
      <c r="AB505" s="65"/>
      <c r="AC505" s="79"/>
    </row>
    <row r="506" spans="1:68" ht="14.25" customHeight="1" x14ac:dyDescent="0.25">
      <c r="A506" s="780" t="s">
        <v>125</v>
      </c>
      <c r="B506" s="780"/>
      <c r="C506" s="780"/>
      <c r="D506" s="780"/>
      <c r="E506" s="780"/>
      <c r="F506" s="780"/>
      <c r="G506" s="780"/>
      <c r="H506" s="780"/>
      <c r="I506" s="780"/>
      <c r="J506" s="780"/>
      <c r="K506" s="780"/>
      <c r="L506" s="780"/>
      <c r="M506" s="780"/>
      <c r="N506" s="780"/>
      <c r="O506" s="780"/>
      <c r="P506" s="780"/>
      <c r="Q506" s="780"/>
      <c r="R506" s="780"/>
      <c r="S506" s="780"/>
      <c r="T506" s="780"/>
      <c r="U506" s="780"/>
      <c r="V506" s="780"/>
      <c r="W506" s="780"/>
      <c r="X506" s="780"/>
      <c r="Y506" s="780"/>
      <c r="Z506" s="780"/>
      <c r="AA506" s="66"/>
      <c r="AB506" s="66"/>
      <c r="AC506" s="80"/>
    </row>
    <row r="507" spans="1:68" ht="27" customHeight="1" x14ac:dyDescent="0.25">
      <c r="A507" s="63" t="s">
        <v>804</v>
      </c>
      <c r="B507" s="63" t="s">
        <v>805</v>
      </c>
      <c r="C507" s="36">
        <v>4301011795</v>
      </c>
      <c r="D507" s="781">
        <v>4607091389067</v>
      </c>
      <c r="E507" s="781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130</v>
      </c>
      <c r="L507" s="37"/>
      <c r="M507" s="38" t="s">
        <v>129</v>
      </c>
      <c r="N507" s="38"/>
      <c r="O507" s="37">
        <v>60</v>
      </c>
      <c r="P507" s="104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83"/>
      <c r="R507" s="783"/>
      <c r="S507" s="783"/>
      <c r="T507" s="784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ref="Y507:Y514" si="84">IFERROR(IF(X507="",0,CEILING((X507/$H507),1)*$H507),"")</f>
        <v>0</v>
      </c>
      <c r="Z507" s="41" t="str">
        <f t="shared" ref="Z507:Z512" si="85">IFERROR(IF(Y507=0,"",ROUNDUP(Y507/H507,0)*0.01196),"")</f>
        <v/>
      </c>
      <c r="AA507" s="68" t="s">
        <v>45</v>
      </c>
      <c r="AB507" s="69" t="s">
        <v>45</v>
      </c>
      <c r="AC507" s="606" t="s">
        <v>132</v>
      </c>
      <c r="AG507" s="78"/>
      <c r="AJ507" s="84"/>
      <c r="AK507" s="84"/>
      <c r="BB507" s="607" t="s">
        <v>66</v>
      </c>
      <c r="BM507" s="78">
        <f t="shared" ref="BM507:BM514" si="86">IFERROR(X507*I507/H507,"0")</f>
        <v>0</v>
      </c>
      <c r="BN507" s="78">
        <f t="shared" ref="BN507:BN514" si="87">IFERROR(Y507*I507/H507,"0")</f>
        <v>0</v>
      </c>
      <c r="BO507" s="78">
        <f t="shared" ref="BO507:BO514" si="88">IFERROR(1/J507*(X507/H507),"0")</f>
        <v>0</v>
      </c>
      <c r="BP507" s="78">
        <f t="shared" ref="BP507:BP514" si="89">IFERROR(1/J507*(Y507/H507),"0")</f>
        <v>0</v>
      </c>
    </row>
    <row r="508" spans="1:68" ht="27" customHeight="1" x14ac:dyDescent="0.25">
      <c r="A508" s="63" t="s">
        <v>806</v>
      </c>
      <c r="B508" s="63" t="s">
        <v>807</v>
      </c>
      <c r="C508" s="36">
        <v>4301011961</v>
      </c>
      <c r="D508" s="781">
        <v>4680115885271</v>
      </c>
      <c r="E508" s="781"/>
      <c r="F508" s="62">
        <v>0.88</v>
      </c>
      <c r="G508" s="37">
        <v>6</v>
      </c>
      <c r="H508" s="62">
        <v>5.28</v>
      </c>
      <c r="I508" s="62">
        <v>5.64</v>
      </c>
      <c r="J508" s="37">
        <v>104</v>
      </c>
      <c r="K508" s="37" t="s">
        <v>130</v>
      </c>
      <c r="L508" s="37"/>
      <c r="M508" s="38" t="s">
        <v>129</v>
      </c>
      <c r="N508" s="38"/>
      <c r="O508" s="37">
        <v>60</v>
      </c>
      <c r="P508" s="105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83"/>
      <c r="R508" s="783"/>
      <c r="S508" s="783"/>
      <c r="T508" s="784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84"/>
        <v>0</v>
      </c>
      <c r="Z508" s="41" t="str">
        <f t="shared" si="85"/>
        <v/>
      </c>
      <c r="AA508" s="68" t="s">
        <v>45</v>
      </c>
      <c r="AB508" s="69" t="s">
        <v>45</v>
      </c>
      <c r="AC508" s="608" t="s">
        <v>808</v>
      </c>
      <c r="AG508" s="78"/>
      <c r="AJ508" s="84"/>
      <c r="AK508" s="84"/>
      <c r="BB508" s="609" t="s">
        <v>66</v>
      </c>
      <c r="BM508" s="78">
        <f t="shared" si="86"/>
        <v>0</v>
      </c>
      <c r="BN508" s="78">
        <f t="shared" si="87"/>
        <v>0</v>
      </c>
      <c r="BO508" s="78">
        <f t="shared" si="88"/>
        <v>0</v>
      </c>
      <c r="BP508" s="78">
        <f t="shared" si="89"/>
        <v>0</v>
      </c>
    </row>
    <row r="509" spans="1:68" ht="16.5" customHeight="1" x14ac:dyDescent="0.25">
      <c r="A509" s="63" t="s">
        <v>809</v>
      </c>
      <c r="B509" s="63" t="s">
        <v>810</v>
      </c>
      <c r="C509" s="36">
        <v>4301011774</v>
      </c>
      <c r="D509" s="781">
        <v>4680115884502</v>
      </c>
      <c r="E509" s="781"/>
      <c r="F509" s="62">
        <v>0.88</v>
      </c>
      <c r="G509" s="37">
        <v>6</v>
      </c>
      <c r="H509" s="62">
        <v>5.28</v>
      </c>
      <c r="I509" s="62">
        <v>5.64</v>
      </c>
      <c r="J509" s="37">
        <v>104</v>
      </c>
      <c r="K509" s="37" t="s">
        <v>130</v>
      </c>
      <c r="L509" s="37"/>
      <c r="M509" s="38" t="s">
        <v>129</v>
      </c>
      <c r="N509" s="38"/>
      <c r="O509" s="37">
        <v>60</v>
      </c>
      <c r="P509" s="10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83"/>
      <c r="R509" s="783"/>
      <c r="S509" s="783"/>
      <c r="T509" s="784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84"/>
        <v>0</v>
      </c>
      <c r="Z509" s="41" t="str">
        <f t="shared" si="85"/>
        <v/>
      </c>
      <c r="AA509" s="68" t="s">
        <v>45</v>
      </c>
      <c r="AB509" s="69" t="s">
        <v>45</v>
      </c>
      <c r="AC509" s="610" t="s">
        <v>811</v>
      </c>
      <c r="AG509" s="78"/>
      <c r="AJ509" s="84"/>
      <c r="AK509" s="84"/>
      <c r="BB509" s="611" t="s">
        <v>66</v>
      </c>
      <c r="BM509" s="78">
        <f t="shared" si="86"/>
        <v>0</v>
      </c>
      <c r="BN509" s="78">
        <f t="shared" si="87"/>
        <v>0</v>
      </c>
      <c r="BO509" s="78">
        <f t="shared" si="88"/>
        <v>0</v>
      </c>
      <c r="BP509" s="78">
        <f t="shared" si="89"/>
        <v>0</v>
      </c>
    </row>
    <row r="510" spans="1:68" ht="27" customHeight="1" x14ac:dyDescent="0.25">
      <c r="A510" s="63" t="s">
        <v>812</v>
      </c>
      <c r="B510" s="63" t="s">
        <v>813</v>
      </c>
      <c r="C510" s="36">
        <v>4301011771</v>
      </c>
      <c r="D510" s="781">
        <v>4607091389104</v>
      </c>
      <c r="E510" s="781"/>
      <c r="F510" s="62">
        <v>0.88</v>
      </c>
      <c r="G510" s="37">
        <v>6</v>
      </c>
      <c r="H510" s="62">
        <v>5.28</v>
      </c>
      <c r="I510" s="62">
        <v>5.64</v>
      </c>
      <c r="J510" s="37">
        <v>104</v>
      </c>
      <c r="K510" s="37" t="s">
        <v>130</v>
      </c>
      <c r="L510" s="37"/>
      <c r="M510" s="38" t="s">
        <v>129</v>
      </c>
      <c r="N510" s="38"/>
      <c r="O510" s="37">
        <v>60</v>
      </c>
      <c r="P510" s="10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83"/>
      <c r="R510" s="783"/>
      <c r="S510" s="783"/>
      <c r="T510" s="784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84"/>
        <v>0</v>
      </c>
      <c r="Z510" s="41" t="str">
        <f t="shared" si="85"/>
        <v/>
      </c>
      <c r="AA510" s="68" t="s">
        <v>45</v>
      </c>
      <c r="AB510" s="69" t="s">
        <v>45</v>
      </c>
      <c r="AC510" s="612" t="s">
        <v>814</v>
      </c>
      <c r="AG510" s="78"/>
      <c r="AJ510" s="84"/>
      <c r="AK510" s="84"/>
      <c r="BB510" s="613" t="s">
        <v>66</v>
      </c>
      <c r="BM510" s="78">
        <f t="shared" si="86"/>
        <v>0</v>
      </c>
      <c r="BN510" s="78">
        <f t="shared" si="87"/>
        <v>0</v>
      </c>
      <c r="BO510" s="78">
        <f t="shared" si="88"/>
        <v>0</v>
      </c>
      <c r="BP510" s="78">
        <f t="shared" si="89"/>
        <v>0</v>
      </c>
    </row>
    <row r="511" spans="1:68" ht="16.5" customHeight="1" x14ac:dyDescent="0.25">
      <c r="A511" s="63" t="s">
        <v>815</v>
      </c>
      <c r="B511" s="63" t="s">
        <v>816</v>
      </c>
      <c r="C511" s="36">
        <v>4301011799</v>
      </c>
      <c r="D511" s="781">
        <v>4680115884519</v>
      </c>
      <c r="E511" s="781"/>
      <c r="F511" s="62">
        <v>0.88</v>
      </c>
      <c r="G511" s="37">
        <v>6</v>
      </c>
      <c r="H511" s="62">
        <v>5.28</v>
      </c>
      <c r="I511" s="62">
        <v>5.64</v>
      </c>
      <c r="J511" s="37">
        <v>104</v>
      </c>
      <c r="K511" s="37" t="s">
        <v>130</v>
      </c>
      <c r="L511" s="37"/>
      <c r="M511" s="38" t="s">
        <v>133</v>
      </c>
      <c r="N511" s="38"/>
      <c r="O511" s="37">
        <v>60</v>
      </c>
      <c r="P511" s="10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83"/>
      <c r="R511" s="783"/>
      <c r="S511" s="783"/>
      <c r="T511" s="784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84"/>
        <v>0</v>
      </c>
      <c r="Z511" s="41" t="str">
        <f t="shared" si="85"/>
        <v/>
      </c>
      <c r="AA511" s="68" t="s">
        <v>45</v>
      </c>
      <c r="AB511" s="69" t="s">
        <v>45</v>
      </c>
      <c r="AC511" s="614" t="s">
        <v>817</v>
      </c>
      <c r="AG511" s="78"/>
      <c r="AJ511" s="84"/>
      <c r="AK511" s="84"/>
      <c r="BB511" s="615" t="s">
        <v>66</v>
      </c>
      <c r="BM511" s="78">
        <f t="shared" si="86"/>
        <v>0</v>
      </c>
      <c r="BN511" s="78">
        <f t="shared" si="87"/>
        <v>0</v>
      </c>
      <c r="BO511" s="78">
        <f t="shared" si="88"/>
        <v>0</v>
      </c>
      <c r="BP511" s="78">
        <f t="shared" si="89"/>
        <v>0</v>
      </c>
    </row>
    <row r="512" spans="1:68" ht="27" customHeight="1" x14ac:dyDescent="0.25">
      <c r="A512" s="63" t="s">
        <v>818</v>
      </c>
      <c r="B512" s="63" t="s">
        <v>819</v>
      </c>
      <c r="C512" s="36">
        <v>4301011376</v>
      </c>
      <c r="D512" s="781">
        <v>4680115885226</v>
      </c>
      <c r="E512" s="781"/>
      <c r="F512" s="62">
        <v>0.88</v>
      </c>
      <c r="G512" s="37">
        <v>6</v>
      </c>
      <c r="H512" s="62">
        <v>5.28</v>
      </c>
      <c r="I512" s="62">
        <v>5.64</v>
      </c>
      <c r="J512" s="37">
        <v>104</v>
      </c>
      <c r="K512" s="37" t="s">
        <v>130</v>
      </c>
      <c r="L512" s="37"/>
      <c r="M512" s="38" t="s">
        <v>133</v>
      </c>
      <c r="N512" s="38"/>
      <c r="O512" s="37">
        <v>60</v>
      </c>
      <c r="P512" s="10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83"/>
      <c r="R512" s="783"/>
      <c r="S512" s="783"/>
      <c r="T512" s="784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84"/>
        <v>0</v>
      </c>
      <c r="Z512" s="41" t="str">
        <f t="shared" si="85"/>
        <v/>
      </c>
      <c r="AA512" s="68" t="s">
        <v>45</v>
      </c>
      <c r="AB512" s="69" t="s">
        <v>45</v>
      </c>
      <c r="AC512" s="616" t="s">
        <v>820</v>
      </c>
      <c r="AG512" s="78"/>
      <c r="AJ512" s="84"/>
      <c r="AK512" s="84"/>
      <c r="BB512" s="617" t="s">
        <v>66</v>
      </c>
      <c r="BM512" s="78">
        <f t="shared" si="86"/>
        <v>0</v>
      </c>
      <c r="BN512" s="78">
        <f t="shared" si="87"/>
        <v>0</v>
      </c>
      <c r="BO512" s="78">
        <f t="shared" si="88"/>
        <v>0</v>
      </c>
      <c r="BP512" s="78">
        <f t="shared" si="89"/>
        <v>0</v>
      </c>
    </row>
    <row r="513" spans="1:68" ht="27" customHeight="1" x14ac:dyDescent="0.25">
      <c r="A513" s="63" t="s">
        <v>821</v>
      </c>
      <c r="B513" s="63" t="s">
        <v>822</v>
      </c>
      <c r="C513" s="36">
        <v>4301011778</v>
      </c>
      <c r="D513" s="781">
        <v>4680115880603</v>
      </c>
      <c r="E513" s="781"/>
      <c r="F513" s="62">
        <v>0.6</v>
      </c>
      <c r="G513" s="37">
        <v>6</v>
      </c>
      <c r="H513" s="62">
        <v>3.6</v>
      </c>
      <c r="I513" s="62">
        <v>3.81</v>
      </c>
      <c r="J513" s="37">
        <v>132</v>
      </c>
      <c r="K513" s="37" t="s">
        <v>89</v>
      </c>
      <c r="L513" s="37"/>
      <c r="M513" s="38" t="s">
        <v>129</v>
      </c>
      <c r="N513" s="38"/>
      <c r="O513" s="37">
        <v>60</v>
      </c>
      <c r="P513" s="10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83"/>
      <c r="R513" s="783"/>
      <c r="S513" s="783"/>
      <c r="T513" s="784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84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618" t="s">
        <v>132</v>
      </c>
      <c r="AG513" s="78"/>
      <c r="AJ513" s="84"/>
      <c r="AK513" s="84"/>
      <c r="BB513" s="619" t="s">
        <v>66</v>
      </c>
      <c r="BM513" s="78">
        <f t="shared" si="86"/>
        <v>0</v>
      </c>
      <c r="BN513" s="78">
        <f t="shared" si="87"/>
        <v>0</v>
      </c>
      <c r="BO513" s="78">
        <f t="shared" si="88"/>
        <v>0</v>
      </c>
      <c r="BP513" s="78">
        <f t="shared" si="89"/>
        <v>0</v>
      </c>
    </row>
    <row r="514" spans="1:68" ht="27" customHeight="1" x14ac:dyDescent="0.25">
      <c r="A514" s="63" t="s">
        <v>823</v>
      </c>
      <c r="B514" s="63" t="s">
        <v>824</v>
      </c>
      <c r="C514" s="36">
        <v>4301011784</v>
      </c>
      <c r="D514" s="781">
        <v>4607091389982</v>
      </c>
      <c r="E514" s="781"/>
      <c r="F514" s="62">
        <v>0.6</v>
      </c>
      <c r="G514" s="37">
        <v>6</v>
      </c>
      <c r="H514" s="62">
        <v>3.6</v>
      </c>
      <c r="I514" s="62">
        <v>3.81</v>
      </c>
      <c r="J514" s="37">
        <v>132</v>
      </c>
      <c r="K514" s="37" t="s">
        <v>89</v>
      </c>
      <c r="L514" s="37"/>
      <c r="M514" s="38" t="s">
        <v>129</v>
      </c>
      <c r="N514" s="38"/>
      <c r="O514" s="37">
        <v>60</v>
      </c>
      <c r="P514" s="10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83"/>
      <c r="R514" s="783"/>
      <c r="S514" s="783"/>
      <c r="T514" s="784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84"/>
        <v>0</v>
      </c>
      <c r="Z514" s="41" t="str">
        <f>IFERROR(IF(Y514=0,"",ROUNDUP(Y514/H514,0)*0.00902),"")</f>
        <v/>
      </c>
      <c r="AA514" s="68" t="s">
        <v>45</v>
      </c>
      <c r="AB514" s="69" t="s">
        <v>45</v>
      </c>
      <c r="AC514" s="620" t="s">
        <v>814</v>
      </c>
      <c r="AG514" s="78"/>
      <c r="AJ514" s="84"/>
      <c r="AK514" s="84"/>
      <c r="BB514" s="621" t="s">
        <v>66</v>
      </c>
      <c r="BM514" s="78">
        <f t="shared" si="86"/>
        <v>0</v>
      </c>
      <c r="BN514" s="78">
        <f t="shared" si="87"/>
        <v>0</v>
      </c>
      <c r="BO514" s="78">
        <f t="shared" si="88"/>
        <v>0</v>
      </c>
      <c r="BP514" s="78">
        <f t="shared" si="89"/>
        <v>0</v>
      </c>
    </row>
    <row r="515" spans="1:68" x14ac:dyDescent="0.2">
      <c r="A515" s="788"/>
      <c r="B515" s="788"/>
      <c r="C515" s="788"/>
      <c r="D515" s="788"/>
      <c r="E515" s="788"/>
      <c r="F515" s="788"/>
      <c r="G515" s="788"/>
      <c r="H515" s="788"/>
      <c r="I515" s="788"/>
      <c r="J515" s="788"/>
      <c r="K515" s="788"/>
      <c r="L515" s="788"/>
      <c r="M515" s="788"/>
      <c r="N515" s="788"/>
      <c r="O515" s="789"/>
      <c r="P515" s="785" t="s">
        <v>40</v>
      </c>
      <c r="Q515" s="786"/>
      <c r="R515" s="786"/>
      <c r="S515" s="786"/>
      <c r="T515" s="786"/>
      <c r="U515" s="786"/>
      <c r="V515" s="787"/>
      <c r="W515" s="42" t="s">
        <v>39</v>
      </c>
      <c r="X515" s="43">
        <f>IFERROR(X507/H507,"0")+IFERROR(X508/H508,"0")+IFERROR(X509/H509,"0")+IFERROR(X510/H510,"0")+IFERROR(X511/H511,"0")+IFERROR(X512/H512,"0")+IFERROR(X513/H513,"0")+IFERROR(X514/H514,"0")</f>
        <v>0</v>
      </c>
      <c r="Y515" s="43">
        <f>IFERROR(Y507/H507,"0")+IFERROR(Y508/H508,"0")+IFERROR(Y509/H509,"0")+IFERROR(Y510/H510,"0")+IFERROR(Y511/H511,"0")+IFERROR(Y512/H512,"0")+IFERROR(Y513/H513,"0")+IFERROR(Y514/H514,"0")</f>
        <v>0</v>
      </c>
      <c r="Z515" s="4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</v>
      </c>
      <c r="AA515" s="67"/>
      <c r="AB515" s="67"/>
      <c r="AC515" s="67"/>
    </row>
    <row r="516" spans="1:68" x14ac:dyDescent="0.2">
      <c r="A516" s="788"/>
      <c r="B516" s="788"/>
      <c r="C516" s="788"/>
      <c r="D516" s="788"/>
      <c r="E516" s="788"/>
      <c r="F516" s="788"/>
      <c r="G516" s="788"/>
      <c r="H516" s="788"/>
      <c r="I516" s="788"/>
      <c r="J516" s="788"/>
      <c r="K516" s="788"/>
      <c r="L516" s="788"/>
      <c r="M516" s="788"/>
      <c r="N516" s="788"/>
      <c r="O516" s="789"/>
      <c r="P516" s="785" t="s">
        <v>40</v>
      </c>
      <c r="Q516" s="786"/>
      <c r="R516" s="786"/>
      <c r="S516" s="786"/>
      <c r="T516" s="786"/>
      <c r="U516" s="786"/>
      <c r="V516" s="787"/>
      <c r="W516" s="42" t="s">
        <v>0</v>
      </c>
      <c r="X516" s="43">
        <f>IFERROR(SUM(X507:X514),"0")</f>
        <v>0</v>
      </c>
      <c r="Y516" s="43">
        <f>IFERROR(SUM(Y507:Y514),"0")</f>
        <v>0</v>
      </c>
      <c r="Z516" s="42"/>
      <c r="AA516" s="67"/>
      <c r="AB516" s="67"/>
      <c r="AC516" s="67"/>
    </row>
    <row r="517" spans="1:68" ht="14.25" customHeight="1" x14ac:dyDescent="0.25">
      <c r="A517" s="780" t="s">
        <v>173</v>
      </c>
      <c r="B517" s="780"/>
      <c r="C517" s="780"/>
      <c r="D517" s="780"/>
      <c r="E517" s="780"/>
      <c r="F517" s="780"/>
      <c r="G517" s="780"/>
      <c r="H517" s="780"/>
      <c r="I517" s="780"/>
      <c r="J517" s="780"/>
      <c r="K517" s="780"/>
      <c r="L517" s="780"/>
      <c r="M517" s="780"/>
      <c r="N517" s="780"/>
      <c r="O517" s="780"/>
      <c r="P517" s="780"/>
      <c r="Q517" s="780"/>
      <c r="R517" s="780"/>
      <c r="S517" s="780"/>
      <c r="T517" s="780"/>
      <c r="U517" s="780"/>
      <c r="V517" s="780"/>
      <c r="W517" s="780"/>
      <c r="X517" s="780"/>
      <c r="Y517" s="780"/>
      <c r="Z517" s="780"/>
      <c r="AA517" s="66"/>
      <c r="AB517" s="66"/>
      <c r="AC517" s="80"/>
    </row>
    <row r="518" spans="1:68" ht="16.5" customHeight="1" x14ac:dyDescent="0.25">
      <c r="A518" s="63" t="s">
        <v>825</v>
      </c>
      <c r="B518" s="63" t="s">
        <v>826</v>
      </c>
      <c r="C518" s="36">
        <v>4301020222</v>
      </c>
      <c r="D518" s="781">
        <v>4607091388930</v>
      </c>
      <c r="E518" s="781"/>
      <c r="F518" s="62">
        <v>0.88</v>
      </c>
      <c r="G518" s="37">
        <v>6</v>
      </c>
      <c r="H518" s="62">
        <v>5.28</v>
      </c>
      <c r="I518" s="62">
        <v>5.64</v>
      </c>
      <c r="J518" s="37">
        <v>104</v>
      </c>
      <c r="K518" s="37" t="s">
        <v>130</v>
      </c>
      <c r="L518" s="37"/>
      <c r="M518" s="38" t="s">
        <v>129</v>
      </c>
      <c r="N518" s="38"/>
      <c r="O518" s="37">
        <v>55</v>
      </c>
      <c r="P518" s="10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83"/>
      <c r="R518" s="783"/>
      <c r="S518" s="783"/>
      <c r="T518" s="784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IFERROR(IF(Y518=0,"",ROUNDUP(Y518/H518,0)*0.01196),"")</f>
        <v/>
      </c>
      <c r="AA518" s="68" t="s">
        <v>45</v>
      </c>
      <c r="AB518" s="69" t="s">
        <v>45</v>
      </c>
      <c r="AC518" s="622" t="s">
        <v>827</v>
      </c>
      <c r="AG518" s="78"/>
      <c r="AJ518" s="84"/>
      <c r="AK518" s="84"/>
      <c r="BB518" s="623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16.5" customHeight="1" x14ac:dyDescent="0.25">
      <c r="A519" s="63" t="s">
        <v>828</v>
      </c>
      <c r="B519" s="63" t="s">
        <v>829</v>
      </c>
      <c r="C519" s="36">
        <v>4301020206</v>
      </c>
      <c r="D519" s="781">
        <v>4680115880054</v>
      </c>
      <c r="E519" s="781"/>
      <c r="F519" s="62">
        <v>0.6</v>
      </c>
      <c r="G519" s="37">
        <v>6</v>
      </c>
      <c r="H519" s="62">
        <v>3.6</v>
      </c>
      <c r="I519" s="62">
        <v>3.81</v>
      </c>
      <c r="J519" s="37">
        <v>132</v>
      </c>
      <c r="K519" s="37" t="s">
        <v>89</v>
      </c>
      <c r="L519" s="37"/>
      <c r="M519" s="38" t="s">
        <v>129</v>
      </c>
      <c r="N519" s="38"/>
      <c r="O519" s="37">
        <v>55</v>
      </c>
      <c r="P519" s="10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83"/>
      <c r="R519" s="783"/>
      <c r="S519" s="783"/>
      <c r="T519" s="784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624" t="s">
        <v>827</v>
      </c>
      <c r="AG519" s="78"/>
      <c r="AJ519" s="84"/>
      <c r="AK519" s="84"/>
      <c r="BB519" s="62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89"/>
      <c r="P520" s="785" t="s">
        <v>40</v>
      </c>
      <c r="Q520" s="786"/>
      <c r="R520" s="786"/>
      <c r="S520" s="786"/>
      <c r="T520" s="786"/>
      <c r="U520" s="786"/>
      <c r="V520" s="787"/>
      <c r="W520" s="42" t="s">
        <v>39</v>
      </c>
      <c r="X520" s="43">
        <f>IFERROR(X518/H518,"0")+IFERROR(X519/H519,"0")</f>
        <v>0</v>
      </c>
      <c r="Y520" s="43">
        <f>IFERROR(Y518/H518,"0")+IFERROR(Y519/H519,"0")</f>
        <v>0</v>
      </c>
      <c r="Z520" s="43">
        <f>IFERROR(IF(Z518="",0,Z518),"0")+IFERROR(IF(Z519="",0,Z519),"0")</f>
        <v>0</v>
      </c>
      <c r="AA520" s="67"/>
      <c r="AB520" s="67"/>
      <c r="AC520" s="67"/>
    </row>
    <row r="521" spans="1:68" x14ac:dyDescent="0.2">
      <c r="A521" s="788"/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9"/>
      <c r="P521" s="785" t="s">
        <v>40</v>
      </c>
      <c r="Q521" s="786"/>
      <c r="R521" s="786"/>
      <c r="S521" s="786"/>
      <c r="T521" s="786"/>
      <c r="U521" s="786"/>
      <c r="V521" s="787"/>
      <c r="W521" s="42" t="s">
        <v>0</v>
      </c>
      <c r="X521" s="43">
        <f>IFERROR(SUM(X518:X519),"0")</f>
        <v>0</v>
      </c>
      <c r="Y521" s="43">
        <f>IFERROR(SUM(Y518:Y519),"0")</f>
        <v>0</v>
      </c>
      <c r="Z521" s="42"/>
      <c r="AA521" s="67"/>
      <c r="AB521" s="67"/>
      <c r="AC521" s="67"/>
    </row>
    <row r="522" spans="1:68" ht="14.25" customHeight="1" x14ac:dyDescent="0.25">
      <c r="A522" s="780" t="s">
        <v>78</v>
      </c>
      <c r="B522" s="780"/>
      <c r="C522" s="780"/>
      <c r="D522" s="780"/>
      <c r="E522" s="780"/>
      <c r="F522" s="780"/>
      <c r="G522" s="780"/>
      <c r="H522" s="780"/>
      <c r="I522" s="780"/>
      <c r="J522" s="780"/>
      <c r="K522" s="780"/>
      <c r="L522" s="780"/>
      <c r="M522" s="780"/>
      <c r="N522" s="780"/>
      <c r="O522" s="780"/>
      <c r="P522" s="780"/>
      <c r="Q522" s="780"/>
      <c r="R522" s="780"/>
      <c r="S522" s="780"/>
      <c r="T522" s="780"/>
      <c r="U522" s="780"/>
      <c r="V522" s="780"/>
      <c r="W522" s="780"/>
      <c r="X522" s="780"/>
      <c r="Y522" s="780"/>
      <c r="Z522" s="780"/>
      <c r="AA522" s="66"/>
      <c r="AB522" s="66"/>
      <c r="AC522" s="80"/>
    </row>
    <row r="523" spans="1:68" ht="27" customHeight="1" x14ac:dyDescent="0.25">
      <c r="A523" s="63" t="s">
        <v>830</v>
      </c>
      <c r="B523" s="63" t="s">
        <v>831</v>
      </c>
      <c r="C523" s="36">
        <v>4301031252</v>
      </c>
      <c r="D523" s="781">
        <v>4680115883116</v>
      </c>
      <c r="E523" s="781"/>
      <c r="F523" s="62">
        <v>0.88</v>
      </c>
      <c r="G523" s="37">
        <v>6</v>
      </c>
      <c r="H523" s="62">
        <v>5.28</v>
      </c>
      <c r="I523" s="62">
        <v>5.64</v>
      </c>
      <c r="J523" s="37">
        <v>104</v>
      </c>
      <c r="K523" s="37" t="s">
        <v>130</v>
      </c>
      <c r="L523" s="37"/>
      <c r="M523" s="38" t="s">
        <v>129</v>
      </c>
      <c r="N523" s="38"/>
      <c r="O523" s="37">
        <v>60</v>
      </c>
      <c r="P523" s="10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83"/>
      <c r="R523" s="783"/>
      <c r="S523" s="783"/>
      <c r="T523" s="784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ref="Y523:Y528" si="90">IFERROR(IF(X523="",0,CEILING((X523/$H523),1)*$H523),"")</f>
        <v>0</v>
      </c>
      <c r="Z523" s="41" t="str">
        <f>IFERROR(IF(Y523=0,"",ROUNDUP(Y523/H523,0)*0.01196),"")</f>
        <v/>
      </c>
      <c r="AA523" s="68" t="s">
        <v>45</v>
      </c>
      <c r="AB523" s="69" t="s">
        <v>45</v>
      </c>
      <c r="AC523" s="626" t="s">
        <v>832</v>
      </c>
      <c r="AG523" s="78"/>
      <c r="AJ523" s="84"/>
      <c r="AK523" s="84"/>
      <c r="BB523" s="627" t="s">
        <v>66</v>
      </c>
      <c r="BM523" s="78">
        <f t="shared" ref="BM523:BM528" si="91">IFERROR(X523*I523/H523,"0")</f>
        <v>0</v>
      </c>
      <c r="BN523" s="78">
        <f t="shared" ref="BN523:BN528" si="92">IFERROR(Y523*I523/H523,"0")</f>
        <v>0</v>
      </c>
      <c r="BO523" s="78">
        <f t="shared" ref="BO523:BO528" si="93">IFERROR(1/J523*(X523/H523),"0")</f>
        <v>0</v>
      </c>
      <c r="BP523" s="78">
        <f t="shared" ref="BP523:BP528" si="94">IFERROR(1/J523*(Y523/H523),"0")</f>
        <v>0</v>
      </c>
    </row>
    <row r="524" spans="1:68" ht="27" customHeight="1" x14ac:dyDescent="0.25">
      <c r="A524" s="63" t="s">
        <v>833</v>
      </c>
      <c r="B524" s="63" t="s">
        <v>834</v>
      </c>
      <c r="C524" s="36">
        <v>4301031248</v>
      </c>
      <c r="D524" s="781">
        <v>4680115883093</v>
      </c>
      <c r="E524" s="781"/>
      <c r="F524" s="62">
        <v>0.88</v>
      </c>
      <c r="G524" s="37">
        <v>6</v>
      </c>
      <c r="H524" s="62">
        <v>5.28</v>
      </c>
      <c r="I524" s="62">
        <v>5.64</v>
      </c>
      <c r="J524" s="37">
        <v>104</v>
      </c>
      <c r="K524" s="37" t="s">
        <v>130</v>
      </c>
      <c r="L524" s="37"/>
      <c r="M524" s="38" t="s">
        <v>82</v>
      </c>
      <c r="N524" s="38"/>
      <c r="O524" s="37">
        <v>60</v>
      </c>
      <c r="P524" s="10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83"/>
      <c r="R524" s="783"/>
      <c r="S524" s="783"/>
      <c r="T524" s="784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90"/>
        <v>0</v>
      </c>
      <c r="Z524" s="41" t="str">
        <f>IFERROR(IF(Y524=0,"",ROUNDUP(Y524/H524,0)*0.01196),"")</f>
        <v/>
      </c>
      <c r="AA524" s="68" t="s">
        <v>45</v>
      </c>
      <c r="AB524" s="69" t="s">
        <v>45</v>
      </c>
      <c r="AC524" s="628" t="s">
        <v>835</v>
      </c>
      <c r="AG524" s="78"/>
      <c r="AJ524" s="84"/>
      <c r="AK524" s="84"/>
      <c r="BB524" s="629" t="s">
        <v>66</v>
      </c>
      <c r="BM524" s="78">
        <f t="shared" si="91"/>
        <v>0</v>
      </c>
      <c r="BN524" s="78">
        <f t="shared" si="92"/>
        <v>0</v>
      </c>
      <c r="BO524" s="78">
        <f t="shared" si="93"/>
        <v>0</v>
      </c>
      <c r="BP524" s="78">
        <f t="shared" si="94"/>
        <v>0</v>
      </c>
    </row>
    <row r="525" spans="1:68" ht="27" customHeight="1" x14ac:dyDescent="0.25">
      <c r="A525" s="63" t="s">
        <v>836</v>
      </c>
      <c r="B525" s="63" t="s">
        <v>837</v>
      </c>
      <c r="C525" s="36">
        <v>4301031250</v>
      </c>
      <c r="D525" s="781">
        <v>4680115883109</v>
      </c>
      <c r="E525" s="781"/>
      <c r="F525" s="62">
        <v>0.88</v>
      </c>
      <c r="G525" s="37">
        <v>6</v>
      </c>
      <c r="H525" s="62">
        <v>5.28</v>
      </c>
      <c r="I525" s="62">
        <v>5.64</v>
      </c>
      <c r="J525" s="37">
        <v>104</v>
      </c>
      <c r="K525" s="37" t="s">
        <v>130</v>
      </c>
      <c r="L525" s="37"/>
      <c r="M525" s="38" t="s">
        <v>82</v>
      </c>
      <c r="N525" s="38"/>
      <c r="O525" s="37">
        <v>60</v>
      </c>
      <c r="P525" s="106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83"/>
      <c r="R525" s="783"/>
      <c r="S525" s="783"/>
      <c r="T525" s="784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90"/>
        <v>0</v>
      </c>
      <c r="Z525" s="41" t="str">
        <f>IFERROR(IF(Y525=0,"",ROUNDUP(Y525/H525,0)*0.01196),"")</f>
        <v/>
      </c>
      <c r="AA525" s="68" t="s">
        <v>45</v>
      </c>
      <c r="AB525" s="69" t="s">
        <v>45</v>
      </c>
      <c r="AC525" s="630" t="s">
        <v>838</v>
      </c>
      <c r="AG525" s="78"/>
      <c r="AJ525" s="84"/>
      <c r="AK525" s="84"/>
      <c r="BB525" s="631" t="s">
        <v>66</v>
      </c>
      <c r="BM525" s="78">
        <f t="shared" si="91"/>
        <v>0</v>
      </c>
      <c r="BN525" s="78">
        <f t="shared" si="92"/>
        <v>0</v>
      </c>
      <c r="BO525" s="78">
        <f t="shared" si="93"/>
        <v>0</v>
      </c>
      <c r="BP525" s="78">
        <f t="shared" si="94"/>
        <v>0</v>
      </c>
    </row>
    <row r="526" spans="1:68" ht="27" customHeight="1" x14ac:dyDescent="0.25">
      <c r="A526" s="63" t="s">
        <v>839</v>
      </c>
      <c r="B526" s="63" t="s">
        <v>840</v>
      </c>
      <c r="C526" s="36">
        <v>4301031249</v>
      </c>
      <c r="D526" s="781">
        <v>4680115882072</v>
      </c>
      <c r="E526" s="781"/>
      <c r="F526" s="62">
        <v>0.6</v>
      </c>
      <c r="G526" s="37">
        <v>6</v>
      </c>
      <c r="H526" s="62">
        <v>3.6</v>
      </c>
      <c r="I526" s="62">
        <v>3.81</v>
      </c>
      <c r="J526" s="37">
        <v>132</v>
      </c>
      <c r="K526" s="37" t="s">
        <v>89</v>
      </c>
      <c r="L526" s="37"/>
      <c r="M526" s="38" t="s">
        <v>129</v>
      </c>
      <c r="N526" s="38"/>
      <c r="O526" s="37">
        <v>60</v>
      </c>
      <c r="P526" s="106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83"/>
      <c r="R526" s="783"/>
      <c r="S526" s="783"/>
      <c r="T526" s="784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90"/>
        <v>0</v>
      </c>
      <c r="Z526" s="41" t="str">
        <f>IFERROR(IF(Y526=0,"",ROUNDUP(Y526/H526,0)*0.00902),"")</f>
        <v/>
      </c>
      <c r="AA526" s="68" t="s">
        <v>45</v>
      </c>
      <c r="AB526" s="69" t="s">
        <v>45</v>
      </c>
      <c r="AC526" s="632" t="s">
        <v>841</v>
      </c>
      <c r="AG526" s="78"/>
      <c r="AJ526" s="84"/>
      <c r="AK526" s="84"/>
      <c r="BB526" s="633" t="s">
        <v>66</v>
      </c>
      <c r="BM526" s="78">
        <f t="shared" si="91"/>
        <v>0</v>
      </c>
      <c r="BN526" s="78">
        <f t="shared" si="92"/>
        <v>0</v>
      </c>
      <c r="BO526" s="78">
        <f t="shared" si="93"/>
        <v>0</v>
      </c>
      <c r="BP526" s="78">
        <f t="shared" si="94"/>
        <v>0</v>
      </c>
    </row>
    <row r="527" spans="1:68" ht="27" customHeight="1" x14ac:dyDescent="0.25">
      <c r="A527" s="63" t="s">
        <v>842</v>
      </c>
      <c r="B527" s="63" t="s">
        <v>843</v>
      </c>
      <c r="C527" s="36">
        <v>4301031251</v>
      </c>
      <c r="D527" s="781">
        <v>4680115882102</v>
      </c>
      <c r="E527" s="781"/>
      <c r="F527" s="62">
        <v>0.6</v>
      </c>
      <c r="G527" s="37">
        <v>6</v>
      </c>
      <c r="H527" s="62">
        <v>3.6</v>
      </c>
      <c r="I527" s="62">
        <v>3.81</v>
      </c>
      <c r="J527" s="37">
        <v>132</v>
      </c>
      <c r="K527" s="37" t="s">
        <v>89</v>
      </c>
      <c r="L527" s="37"/>
      <c r="M527" s="38" t="s">
        <v>82</v>
      </c>
      <c r="N527" s="38"/>
      <c r="O527" s="37">
        <v>60</v>
      </c>
      <c r="P527" s="10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83"/>
      <c r="R527" s="783"/>
      <c r="S527" s="783"/>
      <c r="T527" s="784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90"/>
        <v>0</v>
      </c>
      <c r="Z527" s="41" t="str">
        <f>IFERROR(IF(Y527=0,"",ROUNDUP(Y527/H527,0)*0.00902),"")</f>
        <v/>
      </c>
      <c r="AA527" s="68" t="s">
        <v>45</v>
      </c>
      <c r="AB527" s="69" t="s">
        <v>45</v>
      </c>
      <c r="AC527" s="634" t="s">
        <v>835</v>
      </c>
      <c r="AG527" s="78"/>
      <c r="AJ527" s="84"/>
      <c r="AK527" s="84"/>
      <c r="BB527" s="635" t="s">
        <v>66</v>
      </c>
      <c r="BM527" s="78">
        <f t="shared" si="91"/>
        <v>0</v>
      </c>
      <c r="BN527" s="78">
        <f t="shared" si="92"/>
        <v>0</v>
      </c>
      <c r="BO527" s="78">
        <f t="shared" si="93"/>
        <v>0</v>
      </c>
      <c r="BP527" s="78">
        <f t="shared" si="94"/>
        <v>0</v>
      </c>
    </row>
    <row r="528" spans="1:68" ht="27" customHeight="1" x14ac:dyDescent="0.25">
      <c r="A528" s="63" t="s">
        <v>844</v>
      </c>
      <c r="B528" s="63" t="s">
        <v>845</v>
      </c>
      <c r="C528" s="36">
        <v>4301031253</v>
      </c>
      <c r="D528" s="781">
        <v>4680115882096</v>
      </c>
      <c r="E528" s="781"/>
      <c r="F528" s="62">
        <v>0.6</v>
      </c>
      <c r="G528" s="37">
        <v>6</v>
      </c>
      <c r="H528" s="62">
        <v>3.6</v>
      </c>
      <c r="I528" s="62">
        <v>3.81</v>
      </c>
      <c r="J528" s="37">
        <v>132</v>
      </c>
      <c r="K528" s="37" t="s">
        <v>89</v>
      </c>
      <c r="L528" s="37"/>
      <c r="M528" s="38" t="s">
        <v>82</v>
      </c>
      <c r="N528" s="38"/>
      <c r="O528" s="37">
        <v>60</v>
      </c>
      <c r="P528" s="106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83"/>
      <c r="R528" s="783"/>
      <c r="S528" s="783"/>
      <c r="T528" s="784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90"/>
        <v>0</v>
      </c>
      <c r="Z528" s="41" t="str">
        <f>IFERROR(IF(Y528=0,"",ROUNDUP(Y528/H528,0)*0.00902),"")</f>
        <v/>
      </c>
      <c r="AA528" s="68" t="s">
        <v>45</v>
      </c>
      <c r="AB528" s="69" t="s">
        <v>45</v>
      </c>
      <c r="AC528" s="636" t="s">
        <v>838</v>
      </c>
      <c r="AG528" s="78"/>
      <c r="AJ528" s="84"/>
      <c r="AK528" s="84"/>
      <c r="BB528" s="637" t="s">
        <v>66</v>
      </c>
      <c r="BM528" s="78">
        <f t="shared" si="91"/>
        <v>0</v>
      </c>
      <c r="BN528" s="78">
        <f t="shared" si="92"/>
        <v>0</v>
      </c>
      <c r="BO528" s="78">
        <f t="shared" si="93"/>
        <v>0</v>
      </c>
      <c r="BP528" s="78">
        <f t="shared" si="94"/>
        <v>0</v>
      </c>
    </row>
    <row r="529" spans="1:68" x14ac:dyDescent="0.2">
      <c r="A529" s="788"/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9"/>
      <c r="P529" s="785" t="s">
        <v>40</v>
      </c>
      <c r="Q529" s="786"/>
      <c r="R529" s="786"/>
      <c r="S529" s="786"/>
      <c r="T529" s="786"/>
      <c r="U529" s="786"/>
      <c r="V529" s="787"/>
      <c r="W529" s="42" t="s">
        <v>39</v>
      </c>
      <c r="X529" s="43">
        <f>IFERROR(X523/H523,"0")+IFERROR(X524/H524,"0")+IFERROR(X525/H525,"0")+IFERROR(X526/H526,"0")+IFERROR(X527/H527,"0")+IFERROR(X528/H528,"0")</f>
        <v>0</v>
      </c>
      <c r="Y529" s="43">
        <f>IFERROR(Y523/H523,"0")+IFERROR(Y524/H524,"0")+IFERROR(Y525/H525,"0")+IFERROR(Y526/H526,"0")+IFERROR(Y527/H527,"0")+IFERROR(Y528/H528,"0")</f>
        <v>0</v>
      </c>
      <c r="Z529" s="43">
        <f>IFERROR(IF(Z523="",0,Z523),"0")+IFERROR(IF(Z524="",0,Z524),"0")+IFERROR(IF(Z525="",0,Z525),"0")+IFERROR(IF(Z526="",0,Z526),"0")+IFERROR(IF(Z527="",0,Z527),"0")+IFERROR(IF(Z528="",0,Z528),"0")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788"/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9"/>
      <c r="P530" s="785" t="s">
        <v>40</v>
      </c>
      <c r="Q530" s="786"/>
      <c r="R530" s="786"/>
      <c r="S530" s="786"/>
      <c r="T530" s="786"/>
      <c r="U530" s="786"/>
      <c r="V530" s="787"/>
      <c r="W530" s="42" t="s">
        <v>0</v>
      </c>
      <c r="X530" s="43">
        <f>IFERROR(SUM(X523:X528),"0")</f>
        <v>0</v>
      </c>
      <c r="Y530" s="43">
        <f>IFERROR(SUM(Y523:Y528),"0")</f>
        <v>0</v>
      </c>
      <c r="Z530" s="42"/>
      <c r="AA530" s="67"/>
      <c r="AB530" s="67"/>
      <c r="AC530" s="67"/>
    </row>
    <row r="531" spans="1:68" ht="14.25" customHeight="1" x14ac:dyDescent="0.25">
      <c r="A531" s="780" t="s">
        <v>84</v>
      </c>
      <c r="B531" s="780"/>
      <c r="C531" s="780"/>
      <c r="D531" s="780"/>
      <c r="E531" s="780"/>
      <c r="F531" s="780"/>
      <c r="G531" s="780"/>
      <c r="H531" s="780"/>
      <c r="I531" s="780"/>
      <c r="J531" s="780"/>
      <c r="K531" s="780"/>
      <c r="L531" s="780"/>
      <c r="M531" s="780"/>
      <c r="N531" s="780"/>
      <c r="O531" s="780"/>
      <c r="P531" s="780"/>
      <c r="Q531" s="780"/>
      <c r="R531" s="780"/>
      <c r="S531" s="780"/>
      <c r="T531" s="780"/>
      <c r="U531" s="780"/>
      <c r="V531" s="780"/>
      <c r="W531" s="780"/>
      <c r="X531" s="780"/>
      <c r="Y531" s="780"/>
      <c r="Z531" s="780"/>
      <c r="AA531" s="66"/>
      <c r="AB531" s="66"/>
      <c r="AC531" s="80"/>
    </row>
    <row r="532" spans="1:68" ht="16.5" customHeight="1" x14ac:dyDescent="0.25">
      <c r="A532" s="63" t="s">
        <v>846</v>
      </c>
      <c r="B532" s="63" t="s">
        <v>847</v>
      </c>
      <c r="C532" s="36">
        <v>4301051230</v>
      </c>
      <c r="D532" s="781">
        <v>4607091383409</v>
      </c>
      <c r="E532" s="781"/>
      <c r="F532" s="62">
        <v>1.3</v>
      </c>
      <c r="G532" s="37">
        <v>6</v>
      </c>
      <c r="H532" s="62">
        <v>7.8</v>
      </c>
      <c r="I532" s="62">
        <v>8.3460000000000001</v>
      </c>
      <c r="J532" s="37">
        <v>56</v>
      </c>
      <c r="K532" s="37" t="s">
        <v>130</v>
      </c>
      <c r="L532" s="37"/>
      <c r="M532" s="38" t="s">
        <v>82</v>
      </c>
      <c r="N532" s="38"/>
      <c r="O532" s="37">
        <v>45</v>
      </c>
      <c r="P532" s="10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83"/>
      <c r="R532" s="783"/>
      <c r="S532" s="783"/>
      <c r="T532" s="784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IFERROR(IF(Y532=0,"",ROUNDUP(Y532/H532,0)*0.02175),"")</f>
        <v/>
      </c>
      <c r="AA532" s="68" t="s">
        <v>45</v>
      </c>
      <c r="AB532" s="69" t="s">
        <v>45</v>
      </c>
      <c r="AC532" s="638" t="s">
        <v>848</v>
      </c>
      <c r="AG532" s="78"/>
      <c r="AJ532" s="84"/>
      <c r="AK532" s="84"/>
      <c r="BB532" s="639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16.5" customHeight="1" x14ac:dyDescent="0.25">
      <c r="A533" s="63" t="s">
        <v>849</v>
      </c>
      <c r="B533" s="63" t="s">
        <v>850</v>
      </c>
      <c r="C533" s="36">
        <v>4301051231</v>
      </c>
      <c r="D533" s="781">
        <v>4607091383416</v>
      </c>
      <c r="E533" s="781"/>
      <c r="F533" s="62">
        <v>1.3</v>
      </c>
      <c r="G533" s="37">
        <v>6</v>
      </c>
      <c r="H533" s="62">
        <v>7.8</v>
      </c>
      <c r="I533" s="62">
        <v>8.3460000000000001</v>
      </c>
      <c r="J533" s="37">
        <v>56</v>
      </c>
      <c r="K533" s="37" t="s">
        <v>130</v>
      </c>
      <c r="L533" s="37"/>
      <c r="M533" s="38" t="s">
        <v>82</v>
      </c>
      <c r="N533" s="38"/>
      <c r="O533" s="37">
        <v>45</v>
      </c>
      <c r="P533" s="10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83"/>
      <c r="R533" s="783"/>
      <c r="S533" s="783"/>
      <c r="T533" s="784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IFERROR(IF(Y533=0,"",ROUNDUP(Y533/H533,0)*0.02175),"")</f>
        <v/>
      </c>
      <c r="AA533" s="68" t="s">
        <v>45</v>
      </c>
      <c r="AB533" s="69" t="s">
        <v>45</v>
      </c>
      <c r="AC533" s="640" t="s">
        <v>851</v>
      </c>
      <c r="AG533" s="78"/>
      <c r="AJ533" s="84"/>
      <c r="AK533" s="84"/>
      <c r="BB533" s="641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ht="27" customHeight="1" x14ac:dyDescent="0.25">
      <c r="A534" s="63" t="s">
        <v>852</v>
      </c>
      <c r="B534" s="63" t="s">
        <v>853</v>
      </c>
      <c r="C534" s="36">
        <v>4301051058</v>
      </c>
      <c r="D534" s="781">
        <v>4680115883536</v>
      </c>
      <c r="E534" s="781"/>
      <c r="F534" s="62">
        <v>0.3</v>
      </c>
      <c r="G534" s="37">
        <v>6</v>
      </c>
      <c r="H534" s="62">
        <v>1.8</v>
      </c>
      <c r="I534" s="62">
        <v>2.0659999999999998</v>
      </c>
      <c r="J534" s="37">
        <v>156</v>
      </c>
      <c r="K534" s="37" t="s">
        <v>89</v>
      </c>
      <c r="L534" s="37"/>
      <c r="M534" s="38" t="s">
        <v>82</v>
      </c>
      <c r="N534" s="38"/>
      <c r="O534" s="37">
        <v>45</v>
      </c>
      <c r="P534" s="106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83"/>
      <c r="R534" s="783"/>
      <c r="S534" s="783"/>
      <c r="T534" s="784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IFERROR(IF(Y534=0,"",ROUNDUP(Y534/H534,0)*0.00753),"")</f>
        <v/>
      </c>
      <c r="AA534" s="68" t="s">
        <v>45</v>
      </c>
      <c r="AB534" s="69" t="s">
        <v>45</v>
      </c>
      <c r="AC534" s="642" t="s">
        <v>854</v>
      </c>
      <c r="AG534" s="78"/>
      <c r="AJ534" s="84"/>
      <c r="AK534" s="84"/>
      <c r="BB534" s="643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788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89"/>
      <c r="P535" s="785" t="s">
        <v>40</v>
      </c>
      <c r="Q535" s="786"/>
      <c r="R535" s="786"/>
      <c r="S535" s="786"/>
      <c r="T535" s="786"/>
      <c r="U535" s="786"/>
      <c r="V535" s="787"/>
      <c r="W535" s="42" t="s">
        <v>39</v>
      </c>
      <c r="X535" s="43">
        <f>IFERROR(X532/H532,"0")+IFERROR(X533/H533,"0")+IFERROR(X534/H534,"0")</f>
        <v>0</v>
      </c>
      <c r="Y535" s="43">
        <f>IFERROR(Y532/H532,"0")+IFERROR(Y533/H533,"0")+IFERROR(Y534/H534,"0")</f>
        <v>0</v>
      </c>
      <c r="Z535" s="43">
        <f>IFERROR(IF(Z532="",0,Z532),"0")+IFERROR(IF(Z533="",0,Z533),"0")+IFERROR(IF(Z534="",0,Z534),"0")</f>
        <v>0</v>
      </c>
      <c r="AA535" s="67"/>
      <c r="AB535" s="67"/>
      <c r="AC535" s="67"/>
    </row>
    <row r="536" spans="1:68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89"/>
      <c r="P536" s="785" t="s">
        <v>40</v>
      </c>
      <c r="Q536" s="786"/>
      <c r="R536" s="786"/>
      <c r="S536" s="786"/>
      <c r="T536" s="786"/>
      <c r="U536" s="786"/>
      <c r="V536" s="787"/>
      <c r="W536" s="42" t="s">
        <v>0</v>
      </c>
      <c r="X536" s="43">
        <f>IFERROR(SUM(X532:X534),"0")</f>
        <v>0</v>
      </c>
      <c r="Y536" s="43">
        <f>IFERROR(SUM(Y532:Y534),"0")</f>
        <v>0</v>
      </c>
      <c r="Z536" s="42"/>
      <c r="AA536" s="67"/>
      <c r="AB536" s="67"/>
      <c r="AC536" s="67"/>
    </row>
    <row r="537" spans="1:68" ht="14.25" customHeight="1" x14ac:dyDescent="0.25">
      <c r="A537" s="780" t="s">
        <v>216</v>
      </c>
      <c r="B537" s="780"/>
      <c r="C537" s="780"/>
      <c r="D537" s="780"/>
      <c r="E537" s="780"/>
      <c r="F537" s="780"/>
      <c r="G537" s="780"/>
      <c r="H537" s="780"/>
      <c r="I537" s="780"/>
      <c r="J537" s="780"/>
      <c r="K537" s="780"/>
      <c r="L537" s="780"/>
      <c r="M537" s="780"/>
      <c r="N537" s="780"/>
      <c r="O537" s="780"/>
      <c r="P537" s="780"/>
      <c r="Q537" s="780"/>
      <c r="R537" s="780"/>
      <c r="S537" s="780"/>
      <c r="T537" s="780"/>
      <c r="U537" s="780"/>
      <c r="V537" s="780"/>
      <c r="W537" s="780"/>
      <c r="X537" s="780"/>
      <c r="Y537" s="780"/>
      <c r="Z537" s="780"/>
      <c r="AA537" s="66"/>
      <c r="AB537" s="66"/>
      <c r="AC537" s="80"/>
    </row>
    <row r="538" spans="1:68" ht="16.5" customHeight="1" x14ac:dyDescent="0.25">
      <c r="A538" s="63" t="s">
        <v>855</v>
      </c>
      <c r="B538" s="63" t="s">
        <v>856</v>
      </c>
      <c r="C538" s="36">
        <v>4301060363</v>
      </c>
      <c r="D538" s="781">
        <v>4680115885035</v>
      </c>
      <c r="E538" s="781"/>
      <c r="F538" s="62">
        <v>1</v>
      </c>
      <c r="G538" s="37">
        <v>4</v>
      </c>
      <c r="H538" s="62">
        <v>4</v>
      </c>
      <c r="I538" s="62">
        <v>4.4160000000000004</v>
      </c>
      <c r="J538" s="37">
        <v>104</v>
      </c>
      <c r="K538" s="37" t="s">
        <v>130</v>
      </c>
      <c r="L538" s="37"/>
      <c r="M538" s="38" t="s">
        <v>82</v>
      </c>
      <c r="N538" s="38"/>
      <c r="O538" s="37">
        <v>35</v>
      </c>
      <c r="P538" s="10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83"/>
      <c r="R538" s="783"/>
      <c r="S538" s="783"/>
      <c r="T538" s="784"/>
      <c r="U538" s="39" t="s">
        <v>45</v>
      </c>
      <c r="V538" s="39" t="s">
        <v>45</v>
      </c>
      <c r="W538" s="40" t="s">
        <v>0</v>
      </c>
      <c r="X538" s="58">
        <v>0</v>
      </c>
      <c r="Y538" s="55">
        <f>IFERROR(IF(X538="",0,CEILING((X538/$H538),1)*$H538),"")</f>
        <v>0</v>
      </c>
      <c r="Z538" s="41" t="str">
        <f>IFERROR(IF(Y538=0,"",ROUNDUP(Y538/H538,0)*0.01196),"")</f>
        <v/>
      </c>
      <c r="AA538" s="68" t="s">
        <v>45</v>
      </c>
      <c r="AB538" s="69" t="s">
        <v>45</v>
      </c>
      <c r="AC538" s="644" t="s">
        <v>857</v>
      </c>
      <c r="AG538" s="78"/>
      <c r="AJ538" s="84"/>
      <c r="AK538" s="84"/>
      <c r="BB538" s="645" t="s">
        <v>66</v>
      </c>
      <c r="BM538" s="78">
        <f>IFERROR(X538*I538/H538,"0")</f>
        <v>0</v>
      </c>
      <c r="BN538" s="78">
        <f>IFERROR(Y538*I538/H538,"0")</f>
        <v>0</v>
      </c>
      <c r="BO538" s="78">
        <f>IFERROR(1/J538*(X538/H538),"0")</f>
        <v>0</v>
      </c>
      <c r="BP538" s="78">
        <f>IFERROR(1/J538*(Y538/H538),"0")</f>
        <v>0</v>
      </c>
    </row>
    <row r="539" spans="1:68" ht="27" customHeight="1" x14ac:dyDescent="0.25">
      <c r="A539" s="63" t="s">
        <v>858</v>
      </c>
      <c r="B539" s="63" t="s">
        <v>859</v>
      </c>
      <c r="C539" s="36">
        <v>4301060436</v>
      </c>
      <c r="D539" s="781">
        <v>4680115885936</v>
      </c>
      <c r="E539" s="781"/>
      <c r="F539" s="62">
        <v>1.3</v>
      </c>
      <c r="G539" s="37">
        <v>6</v>
      </c>
      <c r="H539" s="62">
        <v>7.8</v>
      </c>
      <c r="I539" s="62">
        <v>8.2799999999999994</v>
      </c>
      <c r="J539" s="37">
        <v>56</v>
      </c>
      <c r="K539" s="37" t="s">
        <v>130</v>
      </c>
      <c r="L539" s="37"/>
      <c r="M539" s="38" t="s">
        <v>82</v>
      </c>
      <c r="N539" s="38"/>
      <c r="O539" s="37">
        <v>35</v>
      </c>
      <c r="P539" s="1069" t="s">
        <v>860</v>
      </c>
      <c r="Q539" s="783"/>
      <c r="R539" s="783"/>
      <c r="S539" s="783"/>
      <c r="T539" s="784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IFERROR(IF(Y539=0,"",ROUNDUP(Y539/H539,0)*0.02175),"")</f>
        <v/>
      </c>
      <c r="AA539" s="68" t="s">
        <v>45</v>
      </c>
      <c r="AB539" s="69" t="s">
        <v>45</v>
      </c>
      <c r="AC539" s="646" t="s">
        <v>857</v>
      </c>
      <c r="AG539" s="78"/>
      <c r="AJ539" s="84"/>
      <c r="AK539" s="84"/>
      <c r="BB539" s="647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x14ac:dyDescent="0.2">
      <c r="A540" s="788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89"/>
      <c r="P540" s="785" t="s">
        <v>40</v>
      </c>
      <c r="Q540" s="786"/>
      <c r="R540" s="786"/>
      <c r="S540" s="786"/>
      <c r="T540" s="786"/>
      <c r="U540" s="786"/>
      <c r="V540" s="787"/>
      <c r="W540" s="42" t="s">
        <v>39</v>
      </c>
      <c r="X540" s="43">
        <f>IFERROR(X538/H538,"0")+IFERROR(X539/H539,"0")</f>
        <v>0</v>
      </c>
      <c r="Y540" s="43">
        <f>IFERROR(Y538/H538,"0")+IFERROR(Y539/H539,"0")</f>
        <v>0</v>
      </c>
      <c r="Z540" s="43">
        <f>IFERROR(IF(Z538="",0,Z538),"0")+IFERROR(IF(Z539="",0,Z539),"0")</f>
        <v>0</v>
      </c>
      <c r="AA540" s="67"/>
      <c r="AB540" s="67"/>
      <c r="AC540" s="67"/>
    </row>
    <row r="541" spans="1:68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89"/>
      <c r="P541" s="785" t="s">
        <v>40</v>
      </c>
      <c r="Q541" s="786"/>
      <c r="R541" s="786"/>
      <c r="S541" s="786"/>
      <c r="T541" s="786"/>
      <c r="U541" s="786"/>
      <c r="V541" s="787"/>
      <c r="W541" s="42" t="s">
        <v>0</v>
      </c>
      <c r="X541" s="43">
        <f>IFERROR(SUM(X538:X539),"0")</f>
        <v>0</v>
      </c>
      <c r="Y541" s="43">
        <f>IFERROR(SUM(Y538:Y539),"0")</f>
        <v>0</v>
      </c>
      <c r="Z541" s="42"/>
      <c r="AA541" s="67"/>
      <c r="AB541" s="67"/>
      <c r="AC541" s="67"/>
    </row>
    <row r="542" spans="1:68" ht="27.75" customHeight="1" x14ac:dyDescent="0.2">
      <c r="A542" s="778" t="s">
        <v>861</v>
      </c>
      <c r="B542" s="778"/>
      <c r="C542" s="778"/>
      <c r="D542" s="778"/>
      <c r="E542" s="778"/>
      <c r="F542" s="778"/>
      <c r="G542" s="778"/>
      <c r="H542" s="778"/>
      <c r="I542" s="778"/>
      <c r="J542" s="778"/>
      <c r="K542" s="778"/>
      <c r="L542" s="778"/>
      <c r="M542" s="778"/>
      <c r="N542" s="778"/>
      <c r="O542" s="778"/>
      <c r="P542" s="778"/>
      <c r="Q542" s="778"/>
      <c r="R542" s="778"/>
      <c r="S542" s="778"/>
      <c r="T542" s="778"/>
      <c r="U542" s="778"/>
      <c r="V542" s="778"/>
      <c r="W542" s="778"/>
      <c r="X542" s="778"/>
      <c r="Y542" s="778"/>
      <c r="Z542" s="778"/>
      <c r="AA542" s="54"/>
      <c r="AB542" s="54"/>
      <c r="AC542" s="54"/>
    </row>
    <row r="543" spans="1:68" ht="16.5" customHeight="1" x14ac:dyDescent="0.25">
      <c r="A543" s="779" t="s">
        <v>861</v>
      </c>
      <c r="B543" s="779"/>
      <c r="C543" s="779"/>
      <c r="D543" s="779"/>
      <c r="E543" s="779"/>
      <c r="F543" s="779"/>
      <c r="G543" s="779"/>
      <c r="H543" s="779"/>
      <c r="I543" s="779"/>
      <c r="J543" s="779"/>
      <c r="K543" s="779"/>
      <c r="L543" s="779"/>
      <c r="M543" s="779"/>
      <c r="N543" s="779"/>
      <c r="O543" s="779"/>
      <c r="P543" s="779"/>
      <c r="Q543" s="779"/>
      <c r="R543" s="779"/>
      <c r="S543" s="779"/>
      <c r="T543" s="779"/>
      <c r="U543" s="779"/>
      <c r="V543" s="779"/>
      <c r="W543" s="779"/>
      <c r="X543" s="779"/>
      <c r="Y543" s="779"/>
      <c r="Z543" s="779"/>
      <c r="AA543" s="65"/>
      <c r="AB543" s="65"/>
      <c r="AC543" s="79"/>
    </row>
    <row r="544" spans="1:68" ht="14.25" customHeight="1" x14ac:dyDescent="0.25">
      <c r="A544" s="780" t="s">
        <v>125</v>
      </c>
      <c r="B544" s="780"/>
      <c r="C544" s="780"/>
      <c r="D544" s="780"/>
      <c r="E544" s="780"/>
      <c r="F544" s="780"/>
      <c r="G544" s="780"/>
      <c r="H544" s="780"/>
      <c r="I544" s="780"/>
      <c r="J544" s="780"/>
      <c r="K544" s="780"/>
      <c r="L544" s="780"/>
      <c r="M544" s="780"/>
      <c r="N544" s="780"/>
      <c r="O544" s="780"/>
      <c r="P544" s="780"/>
      <c r="Q544" s="780"/>
      <c r="R544" s="780"/>
      <c r="S544" s="780"/>
      <c r="T544" s="780"/>
      <c r="U544" s="780"/>
      <c r="V544" s="780"/>
      <c r="W544" s="780"/>
      <c r="X544" s="780"/>
      <c r="Y544" s="780"/>
      <c r="Z544" s="780"/>
      <c r="AA544" s="66"/>
      <c r="AB544" s="66"/>
      <c r="AC544" s="80"/>
    </row>
    <row r="545" spans="1:68" ht="27" customHeight="1" x14ac:dyDescent="0.25">
      <c r="A545" s="63" t="s">
        <v>862</v>
      </c>
      <c r="B545" s="63" t="s">
        <v>863</v>
      </c>
      <c r="C545" s="36">
        <v>4301011763</v>
      </c>
      <c r="D545" s="781">
        <v>4640242181011</v>
      </c>
      <c r="E545" s="781"/>
      <c r="F545" s="62">
        <v>1.35</v>
      </c>
      <c r="G545" s="37">
        <v>8</v>
      </c>
      <c r="H545" s="62">
        <v>10.8</v>
      </c>
      <c r="I545" s="62">
        <v>11.28</v>
      </c>
      <c r="J545" s="37">
        <v>56</v>
      </c>
      <c r="K545" s="37" t="s">
        <v>130</v>
      </c>
      <c r="L545" s="37"/>
      <c r="M545" s="38" t="s">
        <v>133</v>
      </c>
      <c r="N545" s="38"/>
      <c r="O545" s="37">
        <v>55</v>
      </c>
      <c r="P545" s="1070" t="s">
        <v>864</v>
      </c>
      <c r="Q545" s="783"/>
      <c r="R545" s="783"/>
      <c r="S545" s="783"/>
      <c r="T545" s="784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ref="Y545:Y551" si="95">IFERROR(IF(X545="",0,CEILING((X545/$H545),1)*$H545),"")</f>
        <v>0</v>
      </c>
      <c r="Z545" s="41" t="str">
        <f>IFERROR(IF(Y545=0,"",ROUNDUP(Y545/H545,0)*0.02175),"")</f>
        <v/>
      </c>
      <c r="AA545" s="68" t="s">
        <v>45</v>
      </c>
      <c r="AB545" s="69" t="s">
        <v>45</v>
      </c>
      <c r="AC545" s="648" t="s">
        <v>865</v>
      </c>
      <c r="AG545" s="78"/>
      <c r="AJ545" s="84"/>
      <c r="AK545" s="84"/>
      <c r="BB545" s="649" t="s">
        <v>66</v>
      </c>
      <c r="BM545" s="78">
        <f t="shared" ref="BM545:BM551" si="96">IFERROR(X545*I545/H545,"0")</f>
        <v>0</v>
      </c>
      <c r="BN545" s="78">
        <f t="shared" ref="BN545:BN551" si="97">IFERROR(Y545*I545/H545,"0")</f>
        <v>0</v>
      </c>
      <c r="BO545" s="78">
        <f t="shared" ref="BO545:BO551" si="98">IFERROR(1/J545*(X545/H545),"0")</f>
        <v>0</v>
      </c>
      <c r="BP545" s="78">
        <f t="shared" ref="BP545:BP551" si="99">IFERROR(1/J545*(Y545/H545),"0")</f>
        <v>0</v>
      </c>
    </row>
    <row r="546" spans="1:68" ht="27" customHeight="1" x14ac:dyDescent="0.25">
      <c r="A546" s="63" t="s">
        <v>866</v>
      </c>
      <c r="B546" s="63" t="s">
        <v>867</v>
      </c>
      <c r="C546" s="36">
        <v>4301011585</v>
      </c>
      <c r="D546" s="781">
        <v>4640242180441</v>
      </c>
      <c r="E546" s="781"/>
      <c r="F546" s="62">
        <v>1.5</v>
      </c>
      <c r="G546" s="37">
        <v>8</v>
      </c>
      <c r="H546" s="62">
        <v>12</v>
      </c>
      <c r="I546" s="62">
        <v>12.48</v>
      </c>
      <c r="J546" s="37">
        <v>56</v>
      </c>
      <c r="K546" s="37" t="s">
        <v>130</v>
      </c>
      <c r="L546" s="37"/>
      <c r="M546" s="38" t="s">
        <v>129</v>
      </c>
      <c r="N546" s="38"/>
      <c r="O546" s="37">
        <v>50</v>
      </c>
      <c r="P546" s="1071" t="s">
        <v>868</v>
      </c>
      <c r="Q546" s="783"/>
      <c r="R546" s="783"/>
      <c r="S546" s="783"/>
      <c r="T546" s="784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95"/>
        <v>0</v>
      </c>
      <c r="Z546" s="41" t="str">
        <f>IFERROR(IF(Y546=0,"",ROUNDUP(Y546/H546,0)*0.02175),"")</f>
        <v/>
      </c>
      <c r="AA546" s="68" t="s">
        <v>45</v>
      </c>
      <c r="AB546" s="69" t="s">
        <v>45</v>
      </c>
      <c r="AC546" s="650" t="s">
        <v>869</v>
      </c>
      <c r="AG546" s="78"/>
      <c r="AJ546" s="84"/>
      <c r="AK546" s="84"/>
      <c r="BB546" s="651" t="s">
        <v>66</v>
      </c>
      <c r="BM546" s="78">
        <f t="shared" si="96"/>
        <v>0</v>
      </c>
      <c r="BN546" s="78">
        <f t="shared" si="97"/>
        <v>0</v>
      </c>
      <c r="BO546" s="78">
        <f t="shared" si="98"/>
        <v>0</v>
      </c>
      <c r="BP546" s="78">
        <f t="shared" si="99"/>
        <v>0</v>
      </c>
    </row>
    <row r="547" spans="1:68" ht="27" customHeight="1" x14ac:dyDescent="0.25">
      <c r="A547" s="63" t="s">
        <v>870</v>
      </c>
      <c r="B547" s="63" t="s">
        <v>871</v>
      </c>
      <c r="C547" s="36">
        <v>4301011584</v>
      </c>
      <c r="D547" s="781">
        <v>4640242180564</v>
      </c>
      <c r="E547" s="781"/>
      <c r="F547" s="62">
        <v>1.5</v>
      </c>
      <c r="G547" s="37">
        <v>8</v>
      </c>
      <c r="H547" s="62">
        <v>12</v>
      </c>
      <c r="I547" s="62">
        <v>12.48</v>
      </c>
      <c r="J547" s="37">
        <v>56</v>
      </c>
      <c r="K547" s="37" t="s">
        <v>130</v>
      </c>
      <c r="L547" s="37"/>
      <c r="M547" s="38" t="s">
        <v>129</v>
      </c>
      <c r="N547" s="38"/>
      <c r="O547" s="37">
        <v>50</v>
      </c>
      <c r="P547" s="1072" t="s">
        <v>872</v>
      </c>
      <c r="Q547" s="783"/>
      <c r="R547" s="783"/>
      <c r="S547" s="783"/>
      <c r="T547" s="784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95"/>
        <v>0</v>
      </c>
      <c r="Z547" s="41" t="str">
        <f>IFERROR(IF(Y547=0,"",ROUNDUP(Y547/H547,0)*0.02175),"")</f>
        <v/>
      </c>
      <c r="AA547" s="68" t="s">
        <v>45</v>
      </c>
      <c r="AB547" s="69" t="s">
        <v>45</v>
      </c>
      <c r="AC547" s="652" t="s">
        <v>873</v>
      </c>
      <c r="AG547" s="78"/>
      <c r="AJ547" s="84"/>
      <c r="AK547" s="84"/>
      <c r="BB547" s="653" t="s">
        <v>66</v>
      </c>
      <c r="BM547" s="78">
        <f t="shared" si="96"/>
        <v>0</v>
      </c>
      <c r="BN547" s="78">
        <f t="shared" si="97"/>
        <v>0</v>
      </c>
      <c r="BO547" s="78">
        <f t="shared" si="98"/>
        <v>0</v>
      </c>
      <c r="BP547" s="78">
        <f t="shared" si="99"/>
        <v>0</v>
      </c>
    </row>
    <row r="548" spans="1:68" ht="27" customHeight="1" x14ac:dyDescent="0.25">
      <c r="A548" s="63" t="s">
        <v>874</v>
      </c>
      <c r="B548" s="63" t="s">
        <v>875</v>
      </c>
      <c r="C548" s="36">
        <v>4301011762</v>
      </c>
      <c r="D548" s="781">
        <v>4640242180922</v>
      </c>
      <c r="E548" s="781"/>
      <c r="F548" s="62">
        <v>1.35</v>
      </c>
      <c r="G548" s="37">
        <v>8</v>
      </c>
      <c r="H548" s="62">
        <v>10.8</v>
      </c>
      <c r="I548" s="62">
        <v>11.28</v>
      </c>
      <c r="J548" s="37">
        <v>56</v>
      </c>
      <c r="K548" s="37" t="s">
        <v>130</v>
      </c>
      <c r="L548" s="37"/>
      <c r="M548" s="38" t="s">
        <v>129</v>
      </c>
      <c r="N548" s="38"/>
      <c r="O548" s="37">
        <v>55</v>
      </c>
      <c r="P548" s="1073" t="s">
        <v>876</v>
      </c>
      <c r="Q548" s="783"/>
      <c r="R548" s="783"/>
      <c r="S548" s="783"/>
      <c r="T548" s="784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95"/>
        <v>0</v>
      </c>
      <c r="Z548" s="41" t="str">
        <f>IFERROR(IF(Y548=0,"",ROUNDUP(Y548/H548,0)*0.02175),"")</f>
        <v/>
      </c>
      <c r="AA548" s="68" t="s">
        <v>45</v>
      </c>
      <c r="AB548" s="69" t="s">
        <v>45</v>
      </c>
      <c r="AC548" s="654" t="s">
        <v>877</v>
      </c>
      <c r="AG548" s="78"/>
      <c r="AJ548" s="84"/>
      <c r="AK548" s="84"/>
      <c r="BB548" s="655" t="s">
        <v>66</v>
      </c>
      <c r="BM548" s="78">
        <f t="shared" si="96"/>
        <v>0</v>
      </c>
      <c r="BN548" s="78">
        <f t="shared" si="97"/>
        <v>0</v>
      </c>
      <c r="BO548" s="78">
        <f t="shared" si="98"/>
        <v>0</v>
      </c>
      <c r="BP548" s="78">
        <f t="shared" si="99"/>
        <v>0</v>
      </c>
    </row>
    <row r="549" spans="1:68" ht="27" customHeight="1" x14ac:dyDescent="0.25">
      <c r="A549" s="63" t="s">
        <v>878</v>
      </c>
      <c r="B549" s="63" t="s">
        <v>879</v>
      </c>
      <c r="C549" s="36">
        <v>4301011764</v>
      </c>
      <c r="D549" s="781">
        <v>4640242181189</v>
      </c>
      <c r="E549" s="781"/>
      <c r="F549" s="62">
        <v>0.4</v>
      </c>
      <c r="G549" s="37">
        <v>10</v>
      </c>
      <c r="H549" s="62">
        <v>4</v>
      </c>
      <c r="I549" s="62">
        <v>4.21</v>
      </c>
      <c r="J549" s="37">
        <v>132</v>
      </c>
      <c r="K549" s="37" t="s">
        <v>89</v>
      </c>
      <c r="L549" s="37"/>
      <c r="M549" s="38" t="s">
        <v>133</v>
      </c>
      <c r="N549" s="38"/>
      <c r="O549" s="37">
        <v>55</v>
      </c>
      <c r="P549" s="1074" t="s">
        <v>880</v>
      </c>
      <c r="Q549" s="783"/>
      <c r="R549" s="783"/>
      <c r="S549" s="783"/>
      <c r="T549" s="784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95"/>
        <v>0</v>
      </c>
      <c r="Z549" s="41" t="str">
        <f>IFERROR(IF(Y549=0,"",ROUNDUP(Y549/H549,0)*0.00902),"")</f>
        <v/>
      </c>
      <c r="AA549" s="68" t="s">
        <v>45</v>
      </c>
      <c r="AB549" s="69" t="s">
        <v>45</v>
      </c>
      <c r="AC549" s="656" t="s">
        <v>865</v>
      </c>
      <c r="AG549" s="78"/>
      <c r="AJ549" s="84"/>
      <c r="AK549" s="84"/>
      <c r="BB549" s="657" t="s">
        <v>66</v>
      </c>
      <c r="BM549" s="78">
        <f t="shared" si="96"/>
        <v>0</v>
      </c>
      <c r="BN549" s="78">
        <f t="shared" si="97"/>
        <v>0</v>
      </c>
      <c r="BO549" s="78">
        <f t="shared" si="98"/>
        <v>0</v>
      </c>
      <c r="BP549" s="78">
        <f t="shared" si="99"/>
        <v>0</v>
      </c>
    </row>
    <row r="550" spans="1:68" ht="27" customHeight="1" x14ac:dyDescent="0.25">
      <c r="A550" s="63" t="s">
        <v>881</v>
      </c>
      <c r="B550" s="63" t="s">
        <v>882</v>
      </c>
      <c r="C550" s="36">
        <v>4301011551</v>
      </c>
      <c r="D550" s="781">
        <v>4640242180038</v>
      </c>
      <c r="E550" s="781"/>
      <c r="F550" s="62">
        <v>0.4</v>
      </c>
      <c r="G550" s="37">
        <v>10</v>
      </c>
      <c r="H550" s="62">
        <v>4</v>
      </c>
      <c r="I550" s="62">
        <v>4.21</v>
      </c>
      <c r="J550" s="37">
        <v>132</v>
      </c>
      <c r="K550" s="37" t="s">
        <v>89</v>
      </c>
      <c r="L550" s="37"/>
      <c r="M550" s="38" t="s">
        <v>129</v>
      </c>
      <c r="N550" s="38"/>
      <c r="O550" s="37">
        <v>50</v>
      </c>
      <c r="P550" s="1075" t="s">
        <v>883</v>
      </c>
      <c r="Q550" s="783"/>
      <c r="R550" s="783"/>
      <c r="S550" s="783"/>
      <c r="T550" s="784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95"/>
        <v>0</v>
      </c>
      <c r="Z550" s="41" t="str">
        <f>IFERROR(IF(Y550=0,"",ROUNDUP(Y550/H550,0)*0.00902),"")</f>
        <v/>
      </c>
      <c r="AA550" s="68" t="s">
        <v>45</v>
      </c>
      <c r="AB550" s="69" t="s">
        <v>45</v>
      </c>
      <c r="AC550" s="658" t="s">
        <v>873</v>
      </c>
      <c r="AG550" s="78"/>
      <c r="AJ550" s="84"/>
      <c r="AK550" s="84"/>
      <c r="BB550" s="659" t="s">
        <v>66</v>
      </c>
      <c r="BM550" s="78">
        <f t="shared" si="96"/>
        <v>0</v>
      </c>
      <c r="BN550" s="78">
        <f t="shared" si="97"/>
        <v>0</v>
      </c>
      <c r="BO550" s="78">
        <f t="shared" si="98"/>
        <v>0</v>
      </c>
      <c r="BP550" s="78">
        <f t="shared" si="99"/>
        <v>0</v>
      </c>
    </row>
    <row r="551" spans="1:68" ht="27" customHeight="1" x14ac:dyDescent="0.25">
      <c r="A551" s="63" t="s">
        <v>884</v>
      </c>
      <c r="B551" s="63" t="s">
        <v>885</v>
      </c>
      <c r="C551" s="36">
        <v>4301011765</v>
      </c>
      <c r="D551" s="781">
        <v>4640242181172</v>
      </c>
      <c r="E551" s="781"/>
      <c r="F551" s="62">
        <v>0.4</v>
      </c>
      <c r="G551" s="37">
        <v>10</v>
      </c>
      <c r="H551" s="62">
        <v>4</v>
      </c>
      <c r="I551" s="62">
        <v>4.21</v>
      </c>
      <c r="J551" s="37">
        <v>132</v>
      </c>
      <c r="K551" s="37" t="s">
        <v>89</v>
      </c>
      <c r="L551" s="37"/>
      <c r="M551" s="38" t="s">
        <v>129</v>
      </c>
      <c r="N551" s="38"/>
      <c r="O551" s="37">
        <v>55</v>
      </c>
      <c r="P551" s="1076" t="s">
        <v>886</v>
      </c>
      <c r="Q551" s="783"/>
      <c r="R551" s="783"/>
      <c r="S551" s="783"/>
      <c r="T551" s="784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95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60" t="s">
        <v>877</v>
      </c>
      <c r="AG551" s="78"/>
      <c r="AJ551" s="84"/>
      <c r="AK551" s="84"/>
      <c r="BB551" s="661" t="s">
        <v>66</v>
      </c>
      <c r="BM551" s="78">
        <f t="shared" si="96"/>
        <v>0</v>
      </c>
      <c r="BN551" s="78">
        <f t="shared" si="97"/>
        <v>0</v>
      </c>
      <c r="BO551" s="78">
        <f t="shared" si="98"/>
        <v>0</v>
      </c>
      <c r="BP551" s="78">
        <f t="shared" si="99"/>
        <v>0</v>
      </c>
    </row>
    <row r="552" spans="1:68" x14ac:dyDescent="0.2">
      <c r="A552" s="788"/>
      <c r="B552" s="788"/>
      <c r="C552" s="788"/>
      <c r="D552" s="788"/>
      <c r="E552" s="788"/>
      <c r="F552" s="788"/>
      <c r="G552" s="788"/>
      <c r="H552" s="788"/>
      <c r="I552" s="788"/>
      <c r="J552" s="788"/>
      <c r="K552" s="788"/>
      <c r="L552" s="788"/>
      <c r="M552" s="788"/>
      <c r="N552" s="788"/>
      <c r="O552" s="789"/>
      <c r="P552" s="785" t="s">
        <v>40</v>
      </c>
      <c r="Q552" s="786"/>
      <c r="R552" s="786"/>
      <c r="S552" s="786"/>
      <c r="T552" s="786"/>
      <c r="U552" s="786"/>
      <c r="V552" s="787"/>
      <c r="W552" s="42" t="s">
        <v>39</v>
      </c>
      <c r="X552" s="43">
        <f>IFERROR(X545/H545,"0")+IFERROR(X546/H546,"0")+IFERROR(X547/H547,"0")+IFERROR(X548/H548,"0")+IFERROR(X549/H549,"0")+IFERROR(X550/H550,"0")+IFERROR(X551/H551,"0")</f>
        <v>0</v>
      </c>
      <c r="Y552" s="43">
        <f>IFERROR(Y545/H545,"0")+IFERROR(Y546/H546,"0")+IFERROR(Y547/H547,"0")+IFERROR(Y548/H548,"0")+IFERROR(Y549/H549,"0")+IFERROR(Y550/H550,"0")+IFERROR(Y551/H551,"0")</f>
        <v>0</v>
      </c>
      <c r="Z552" s="4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67"/>
      <c r="AB552" s="67"/>
      <c r="AC552" s="67"/>
    </row>
    <row r="553" spans="1:68" x14ac:dyDescent="0.2">
      <c r="A553" s="788"/>
      <c r="B553" s="788"/>
      <c r="C553" s="788"/>
      <c r="D553" s="788"/>
      <c r="E553" s="788"/>
      <c r="F553" s="788"/>
      <c r="G553" s="788"/>
      <c r="H553" s="788"/>
      <c r="I553" s="788"/>
      <c r="J553" s="788"/>
      <c r="K553" s="788"/>
      <c r="L553" s="788"/>
      <c r="M553" s="788"/>
      <c r="N553" s="788"/>
      <c r="O553" s="789"/>
      <c r="P553" s="785" t="s">
        <v>40</v>
      </c>
      <c r="Q553" s="786"/>
      <c r="R553" s="786"/>
      <c r="S553" s="786"/>
      <c r="T553" s="786"/>
      <c r="U553" s="786"/>
      <c r="V553" s="787"/>
      <c r="W553" s="42" t="s">
        <v>0</v>
      </c>
      <c r="X553" s="43">
        <f>IFERROR(SUM(X545:X551),"0")</f>
        <v>0</v>
      </c>
      <c r="Y553" s="43">
        <f>IFERROR(SUM(Y545:Y551),"0")</f>
        <v>0</v>
      </c>
      <c r="Z553" s="42"/>
      <c r="AA553" s="67"/>
      <c r="AB553" s="67"/>
      <c r="AC553" s="67"/>
    </row>
    <row r="554" spans="1:68" ht="14.25" customHeight="1" x14ac:dyDescent="0.25">
      <c r="A554" s="780" t="s">
        <v>173</v>
      </c>
      <c r="B554" s="780"/>
      <c r="C554" s="780"/>
      <c r="D554" s="780"/>
      <c r="E554" s="780"/>
      <c r="F554" s="780"/>
      <c r="G554" s="780"/>
      <c r="H554" s="780"/>
      <c r="I554" s="780"/>
      <c r="J554" s="780"/>
      <c r="K554" s="780"/>
      <c r="L554" s="780"/>
      <c r="M554" s="780"/>
      <c r="N554" s="780"/>
      <c r="O554" s="780"/>
      <c r="P554" s="780"/>
      <c r="Q554" s="780"/>
      <c r="R554" s="780"/>
      <c r="S554" s="780"/>
      <c r="T554" s="780"/>
      <c r="U554" s="780"/>
      <c r="V554" s="780"/>
      <c r="W554" s="780"/>
      <c r="X554" s="780"/>
      <c r="Y554" s="780"/>
      <c r="Z554" s="780"/>
      <c r="AA554" s="66"/>
      <c r="AB554" s="66"/>
      <c r="AC554" s="80"/>
    </row>
    <row r="555" spans="1:68" ht="16.5" customHeight="1" x14ac:dyDescent="0.25">
      <c r="A555" s="63" t="s">
        <v>887</v>
      </c>
      <c r="B555" s="63" t="s">
        <v>888</v>
      </c>
      <c r="C555" s="36">
        <v>4301020269</v>
      </c>
      <c r="D555" s="781">
        <v>4640242180519</v>
      </c>
      <c r="E555" s="781"/>
      <c r="F555" s="62">
        <v>1.35</v>
      </c>
      <c r="G555" s="37">
        <v>8</v>
      </c>
      <c r="H555" s="62">
        <v>10.8</v>
      </c>
      <c r="I555" s="62">
        <v>11.28</v>
      </c>
      <c r="J555" s="37">
        <v>56</v>
      </c>
      <c r="K555" s="37" t="s">
        <v>130</v>
      </c>
      <c r="L555" s="37"/>
      <c r="M555" s="38" t="s">
        <v>133</v>
      </c>
      <c r="N555" s="38"/>
      <c r="O555" s="37">
        <v>50</v>
      </c>
      <c r="P555" s="1077" t="s">
        <v>889</v>
      </c>
      <c r="Q555" s="783"/>
      <c r="R555" s="783"/>
      <c r="S555" s="783"/>
      <c r="T555" s="784"/>
      <c r="U555" s="39" t="s">
        <v>45</v>
      </c>
      <c r="V555" s="39" t="s">
        <v>45</v>
      </c>
      <c r="W555" s="40" t="s">
        <v>0</v>
      </c>
      <c r="X555" s="58">
        <v>0</v>
      </c>
      <c r="Y555" s="55">
        <f>IFERROR(IF(X555="",0,CEILING((X555/$H555),1)*$H555),"")</f>
        <v>0</v>
      </c>
      <c r="Z555" s="41" t="str">
        <f>IFERROR(IF(Y555=0,"",ROUNDUP(Y555/H555,0)*0.02175),"")</f>
        <v/>
      </c>
      <c r="AA555" s="68" t="s">
        <v>45</v>
      </c>
      <c r="AB555" s="69" t="s">
        <v>45</v>
      </c>
      <c r="AC555" s="662" t="s">
        <v>851</v>
      </c>
      <c r="AG555" s="78"/>
      <c r="AJ555" s="84"/>
      <c r="AK555" s="84"/>
      <c r="BB555" s="663" t="s">
        <v>66</v>
      </c>
      <c r="BM555" s="78">
        <f>IFERROR(X555*I555/H555,"0")</f>
        <v>0</v>
      </c>
      <c r="BN555" s="78">
        <f>IFERROR(Y555*I555/H555,"0")</f>
        <v>0</v>
      </c>
      <c r="BO555" s="78">
        <f>IFERROR(1/J555*(X555/H555),"0")</f>
        <v>0</v>
      </c>
      <c r="BP555" s="78">
        <f>IFERROR(1/J555*(Y555/H555),"0")</f>
        <v>0</v>
      </c>
    </row>
    <row r="556" spans="1:68" ht="27" customHeight="1" x14ac:dyDescent="0.25">
      <c r="A556" s="63" t="s">
        <v>890</v>
      </c>
      <c r="B556" s="63" t="s">
        <v>891</v>
      </c>
      <c r="C556" s="36">
        <v>4301020260</v>
      </c>
      <c r="D556" s="781">
        <v>4640242180526</v>
      </c>
      <c r="E556" s="781"/>
      <c r="F556" s="62">
        <v>1.8</v>
      </c>
      <c r="G556" s="37">
        <v>6</v>
      </c>
      <c r="H556" s="62">
        <v>10.8</v>
      </c>
      <c r="I556" s="62">
        <v>11.28</v>
      </c>
      <c r="J556" s="37">
        <v>56</v>
      </c>
      <c r="K556" s="37" t="s">
        <v>130</v>
      </c>
      <c r="L556" s="37"/>
      <c r="M556" s="38" t="s">
        <v>129</v>
      </c>
      <c r="N556" s="38"/>
      <c r="O556" s="37">
        <v>50</v>
      </c>
      <c r="P556" s="1078" t="s">
        <v>892</v>
      </c>
      <c r="Q556" s="783"/>
      <c r="R556" s="783"/>
      <c r="S556" s="783"/>
      <c r="T556" s="784"/>
      <c r="U556" s="39" t="s">
        <v>45</v>
      </c>
      <c r="V556" s="39" t="s">
        <v>45</v>
      </c>
      <c r="W556" s="40" t="s">
        <v>0</v>
      </c>
      <c r="X556" s="58">
        <v>0</v>
      </c>
      <c r="Y556" s="55">
        <f>IFERROR(IF(X556="",0,CEILING((X556/$H556),1)*$H556),"")</f>
        <v>0</v>
      </c>
      <c r="Z556" s="41" t="str">
        <f>IFERROR(IF(Y556=0,"",ROUNDUP(Y556/H556,0)*0.02175),"")</f>
        <v/>
      </c>
      <c r="AA556" s="68" t="s">
        <v>45</v>
      </c>
      <c r="AB556" s="69" t="s">
        <v>45</v>
      </c>
      <c r="AC556" s="664" t="s">
        <v>851</v>
      </c>
      <c r="AG556" s="78"/>
      <c r="AJ556" s="84"/>
      <c r="AK556" s="84"/>
      <c r="BB556" s="665" t="s">
        <v>66</v>
      </c>
      <c r="BM556" s="78">
        <f>IFERROR(X556*I556/H556,"0")</f>
        <v>0</v>
      </c>
      <c r="BN556" s="78">
        <f>IFERROR(Y556*I556/H556,"0")</f>
        <v>0</v>
      </c>
      <c r="BO556" s="78">
        <f>IFERROR(1/J556*(X556/H556),"0")</f>
        <v>0</v>
      </c>
      <c r="BP556" s="78">
        <f>IFERROR(1/J556*(Y556/H556),"0")</f>
        <v>0</v>
      </c>
    </row>
    <row r="557" spans="1:68" ht="27" customHeight="1" x14ac:dyDescent="0.25">
      <c r="A557" s="63" t="s">
        <v>893</v>
      </c>
      <c r="B557" s="63" t="s">
        <v>894</v>
      </c>
      <c r="C557" s="36">
        <v>4301020309</v>
      </c>
      <c r="D557" s="781">
        <v>4640242180090</v>
      </c>
      <c r="E557" s="781"/>
      <c r="F557" s="62">
        <v>1.35</v>
      </c>
      <c r="G557" s="37">
        <v>8</v>
      </c>
      <c r="H557" s="62">
        <v>10.8</v>
      </c>
      <c r="I557" s="62">
        <v>11.28</v>
      </c>
      <c r="J557" s="37">
        <v>56</v>
      </c>
      <c r="K557" s="37" t="s">
        <v>130</v>
      </c>
      <c r="L557" s="37"/>
      <c r="M557" s="38" t="s">
        <v>129</v>
      </c>
      <c r="N557" s="38"/>
      <c r="O557" s="37">
        <v>50</v>
      </c>
      <c r="P557" s="1079" t="s">
        <v>895</v>
      </c>
      <c r="Q557" s="783"/>
      <c r="R557" s="783"/>
      <c r="S557" s="783"/>
      <c r="T557" s="784"/>
      <c r="U557" s="39" t="s">
        <v>45</v>
      </c>
      <c r="V557" s="39" t="s">
        <v>45</v>
      </c>
      <c r="W557" s="40" t="s">
        <v>0</v>
      </c>
      <c r="X557" s="58">
        <v>0</v>
      </c>
      <c r="Y557" s="55">
        <f>IFERROR(IF(X557="",0,CEILING((X557/$H557),1)*$H557),"")</f>
        <v>0</v>
      </c>
      <c r="Z557" s="41" t="str">
        <f>IFERROR(IF(Y557=0,"",ROUNDUP(Y557/H557,0)*0.02175),"")</f>
        <v/>
      </c>
      <c r="AA557" s="68" t="s">
        <v>45</v>
      </c>
      <c r="AB557" s="69" t="s">
        <v>45</v>
      </c>
      <c r="AC557" s="666" t="s">
        <v>896</v>
      </c>
      <c r="AG557" s="78"/>
      <c r="AJ557" s="84"/>
      <c r="AK557" s="84"/>
      <c r="BB557" s="667" t="s">
        <v>66</v>
      </c>
      <c r="BM557" s="78">
        <f>IFERROR(X557*I557/H557,"0")</f>
        <v>0</v>
      </c>
      <c r="BN557" s="78">
        <f>IFERROR(Y557*I557/H557,"0")</f>
        <v>0</v>
      </c>
      <c r="BO557" s="78">
        <f>IFERROR(1/J557*(X557/H557),"0")</f>
        <v>0</v>
      </c>
      <c r="BP557" s="78">
        <f>IFERROR(1/J557*(Y557/H557),"0")</f>
        <v>0</v>
      </c>
    </row>
    <row r="558" spans="1:68" ht="27" customHeight="1" x14ac:dyDescent="0.25">
      <c r="A558" s="63" t="s">
        <v>897</v>
      </c>
      <c r="B558" s="63" t="s">
        <v>898</v>
      </c>
      <c r="C558" s="36">
        <v>4301020295</v>
      </c>
      <c r="D558" s="781">
        <v>4640242181363</v>
      </c>
      <c r="E558" s="781"/>
      <c r="F558" s="62">
        <v>0.4</v>
      </c>
      <c r="G558" s="37">
        <v>10</v>
      </c>
      <c r="H558" s="62">
        <v>4</v>
      </c>
      <c r="I558" s="62">
        <v>4.21</v>
      </c>
      <c r="J558" s="37">
        <v>132</v>
      </c>
      <c r="K558" s="37" t="s">
        <v>89</v>
      </c>
      <c r="L558" s="37"/>
      <c r="M558" s="38" t="s">
        <v>129</v>
      </c>
      <c r="N558" s="38"/>
      <c r="O558" s="37">
        <v>50</v>
      </c>
      <c r="P558" s="1080" t="s">
        <v>899</v>
      </c>
      <c r="Q558" s="783"/>
      <c r="R558" s="783"/>
      <c r="S558" s="783"/>
      <c r="T558" s="784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68" t="s">
        <v>896</v>
      </c>
      <c r="AG558" s="78"/>
      <c r="AJ558" s="84"/>
      <c r="AK558" s="84"/>
      <c r="BB558" s="669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x14ac:dyDescent="0.2">
      <c r="A559" s="788"/>
      <c r="B559" s="788"/>
      <c r="C559" s="788"/>
      <c r="D559" s="788"/>
      <c r="E559" s="788"/>
      <c r="F559" s="788"/>
      <c r="G559" s="788"/>
      <c r="H559" s="788"/>
      <c r="I559" s="788"/>
      <c r="J559" s="788"/>
      <c r="K559" s="788"/>
      <c r="L559" s="788"/>
      <c r="M559" s="788"/>
      <c r="N559" s="788"/>
      <c r="O559" s="789"/>
      <c r="P559" s="785" t="s">
        <v>40</v>
      </c>
      <c r="Q559" s="786"/>
      <c r="R559" s="786"/>
      <c r="S559" s="786"/>
      <c r="T559" s="786"/>
      <c r="U559" s="786"/>
      <c r="V559" s="787"/>
      <c r="W559" s="42" t="s">
        <v>39</v>
      </c>
      <c r="X559" s="43">
        <f>IFERROR(X555/H555,"0")+IFERROR(X556/H556,"0")+IFERROR(X557/H557,"0")+IFERROR(X558/H558,"0")</f>
        <v>0</v>
      </c>
      <c r="Y559" s="43">
        <f>IFERROR(Y555/H555,"0")+IFERROR(Y556/H556,"0")+IFERROR(Y557/H557,"0")+IFERROR(Y558/H558,"0")</f>
        <v>0</v>
      </c>
      <c r="Z559" s="43">
        <f>IFERROR(IF(Z555="",0,Z555),"0")+IFERROR(IF(Z556="",0,Z556),"0")+IFERROR(IF(Z557="",0,Z557),"0")+IFERROR(IF(Z558="",0,Z558),"0")</f>
        <v>0</v>
      </c>
      <c r="AA559" s="67"/>
      <c r="AB559" s="67"/>
      <c r="AC559" s="67"/>
    </row>
    <row r="560" spans="1:68" x14ac:dyDescent="0.2">
      <c r="A560" s="788"/>
      <c r="B560" s="788"/>
      <c r="C560" s="788"/>
      <c r="D560" s="788"/>
      <c r="E560" s="788"/>
      <c r="F560" s="788"/>
      <c r="G560" s="788"/>
      <c r="H560" s="788"/>
      <c r="I560" s="788"/>
      <c r="J560" s="788"/>
      <c r="K560" s="788"/>
      <c r="L560" s="788"/>
      <c r="M560" s="788"/>
      <c r="N560" s="788"/>
      <c r="O560" s="789"/>
      <c r="P560" s="785" t="s">
        <v>40</v>
      </c>
      <c r="Q560" s="786"/>
      <c r="R560" s="786"/>
      <c r="S560" s="786"/>
      <c r="T560" s="786"/>
      <c r="U560" s="786"/>
      <c r="V560" s="787"/>
      <c r="W560" s="42" t="s">
        <v>0</v>
      </c>
      <c r="X560" s="43">
        <f>IFERROR(SUM(X555:X558),"0")</f>
        <v>0</v>
      </c>
      <c r="Y560" s="43">
        <f>IFERROR(SUM(Y555:Y558),"0")</f>
        <v>0</v>
      </c>
      <c r="Z560" s="42"/>
      <c r="AA560" s="67"/>
      <c r="AB560" s="67"/>
      <c r="AC560" s="67"/>
    </row>
    <row r="561" spans="1:68" ht="14.25" customHeight="1" x14ac:dyDescent="0.25">
      <c r="A561" s="780" t="s">
        <v>78</v>
      </c>
      <c r="B561" s="780"/>
      <c r="C561" s="780"/>
      <c r="D561" s="780"/>
      <c r="E561" s="780"/>
      <c r="F561" s="780"/>
      <c r="G561" s="780"/>
      <c r="H561" s="780"/>
      <c r="I561" s="780"/>
      <c r="J561" s="780"/>
      <c r="K561" s="780"/>
      <c r="L561" s="780"/>
      <c r="M561" s="780"/>
      <c r="N561" s="780"/>
      <c r="O561" s="780"/>
      <c r="P561" s="780"/>
      <c r="Q561" s="780"/>
      <c r="R561" s="780"/>
      <c r="S561" s="780"/>
      <c r="T561" s="780"/>
      <c r="U561" s="780"/>
      <c r="V561" s="780"/>
      <c r="W561" s="780"/>
      <c r="X561" s="780"/>
      <c r="Y561" s="780"/>
      <c r="Z561" s="780"/>
      <c r="AA561" s="66"/>
      <c r="AB561" s="66"/>
      <c r="AC561" s="80"/>
    </row>
    <row r="562" spans="1:68" ht="27" customHeight="1" x14ac:dyDescent="0.25">
      <c r="A562" s="63" t="s">
        <v>900</v>
      </c>
      <c r="B562" s="63" t="s">
        <v>901</v>
      </c>
      <c r="C562" s="36">
        <v>4301031280</v>
      </c>
      <c r="D562" s="781">
        <v>4640242180816</v>
      </c>
      <c r="E562" s="781"/>
      <c r="F562" s="62">
        <v>0.7</v>
      </c>
      <c r="G562" s="37">
        <v>6</v>
      </c>
      <c r="H562" s="62">
        <v>4.2</v>
      </c>
      <c r="I562" s="62">
        <v>4.46</v>
      </c>
      <c r="J562" s="37">
        <v>156</v>
      </c>
      <c r="K562" s="37" t="s">
        <v>89</v>
      </c>
      <c r="L562" s="37"/>
      <c r="M562" s="38" t="s">
        <v>82</v>
      </c>
      <c r="N562" s="38"/>
      <c r="O562" s="37">
        <v>40</v>
      </c>
      <c r="P562" s="1081" t="s">
        <v>902</v>
      </c>
      <c r="Q562" s="783"/>
      <c r="R562" s="783"/>
      <c r="S562" s="783"/>
      <c r="T562" s="784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ref="Y562:Y568" si="100">IFERROR(IF(X562="",0,CEILING((X562/$H562),1)*$H562),"")</f>
        <v>0</v>
      </c>
      <c r="Z562" s="41" t="str">
        <f>IFERROR(IF(Y562=0,"",ROUNDUP(Y562/H562,0)*0.00753),"")</f>
        <v/>
      </c>
      <c r="AA562" s="68" t="s">
        <v>45</v>
      </c>
      <c r="AB562" s="69" t="s">
        <v>45</v>
      </c>
      <c r="AC562" s="670" t="s">
        <v>903</v>
      </c>
      <c r="AG562" s="78"/>
      <c r="AJ562" s="84"/>
      <c r="AK562" s="84"/>
      <c r="BB562" s="671" t="s">
        <v>66</v>
      </c>
      <c r="BM562" s="78">
        <f t="shared" ref="BM562:BM568" si="101">IFERROR(X562*I562/H562,"0")</f>
        <v>0</v>
      </c>
      <c r="BN562" s="78">
        <f t="shared" ref="BN562:BN568" si="102">IFERROR(Y562*I562/H562,"0")</f>
        <v>0</v>
      </c>
      <c r="BO562" s="78">
        <f t="shared" ref="BO562:BO568" si="103">IFERROR(1/J562*(X562/H562),"0")</f>
        <v>0</v>
      </c>
      <c r="BP562" s="78">
        <f t="shared" ref="BP562:BP568" si="104">IFERROR(1/J562*(Y562/H562),"0")</f>
        <v>0</v>
      </c>
    </row>
    <row r="563" spans="1:68" ht="27" customHeight="1" x14ac:dyDescent="0.25">
      <c r="A563" s="63" t="s">
        <v>904</v>
      </c>
      <c r="B563" s="63" t="s">
        <v>905</v>
      </c>
      <c r="C563" s="36">
        <v>4301031244</v>
      </c>
      <c r="D563" s="781">
        <v>4640242180595</v>
      </c>
      <c r="E563" s="781"/>
      <c r="F563" s="62">
        <v>0.7</v>
      </c>
      <c r="G563" s="37">
        <v>6</v>
      </c>
      <c r="H563" s="62">
        <v>4.2</v>
      </c>
      <c r="I563" s="62">
        <v>4.46</v>
      </c>
      <c r="J563" s="37">
        <v>156</v>
      </c>
      <c r="K563" s="37" t="s">
        <v>89</v>
      </c>
      <c r="L563" s="37"/>
      <c r="M563" s="38" t="s">
        <v>82</v>
      </c>
      <c r="N563" s="38"/>
      <c r="O563" s="37">
        <v>40</v>
      </c>
      <c r="P563" s="1082" t="s">
        <v>906</v>
      </c>
      <c r="Q563" s="783"/>
      <c r="R563" s="783"/>
      <c r="S563" s="783"/>
      <c r="T563" s="784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0"/>
        <v>0</v>
      </c>
      <c r="Z563" s="41" t="str">
        <f>IFERROR(IF(Y563=0,"",ROUNDUP(Y563/H563,0)*0.00753),"")</f>
        <v/>
      </c>
      <c r="AA563" s="68" t="s">
        <v>45</v>
      </c>
      <c r="AB563" s="69" t="s">
        <v>45</v>
      </c>
      <c r="AC563" s="672" t="s">
        <v>907</v>
      </c>
      <c r="AG563" s="78"/>
      <c r="AJ563" s="84"/>
      <c r="AK563" s="84"/>
      <c r="BB563" s="673" t="s">
        <v>66</v>
      </c>
      <c r="BM563" s="78">
        <f t="shared" si="101"/>
        <v>0</v>
      </c>
      <c r="BN563" s="78">
        <f t="shared" si="102"/>
        <v>0</v>
      </c>
      <c r="BO563" s="78">
        <f t="shared" si="103"/>
        <v>0</v>
      </c>
      <c r="BP563" s="78">
        <f t="shared" si="104"/>
        <v>0</v>
      </c>
    </row>
    <row r="564" spans="1:68" ht="27" customHeight="1" x14ac:dyDescent="0.25">
      <c r="A564" s="63" t="s">
        <v>908</v>
      </c>
      <c r="B564" s="63" t="s">
        <v>909</v>
      </c>
      <c r="C564" s="36">
        <v>4301031289</v>
      </c>
      <c r="D564" s="781">
        <v>4640242181615</v>
      </c>
      <c r="E564" s="781"/>
      <c r="F564" s="62">
        <v>0.7</v>
      </c>
      <c r="G564" s="37">
        <v>6</v>
      </c>
      <c r="H564" s="62">
        <v>4.2</v>
      </c>
      <c r="I564" s="62">
        <v>4.4000000000000004</v>
      </c>
      <c r="J564" s="37">
        <v>156</v>
      </c>
      <c r="K564" s="37" t="s">
        <v>89</v>
      </c>
      <c r="L564" s="37"/>
      <c r="M564" s="38" t="s">
        <v>82</v>
      </c>
      <c r="N564" s="38"/>
      <c r="O564" s="37">
        <v>45</v>
      </c>
      <c r="P564" s="1083" t="s">
        <v>910</v>
      </c>
      <c r="Q564" s="783"/>
      <c r="R564" s="783"/>
      <c r="S564" s="783"/>
      <c r="T564" s="784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0"/>
        <v>0</v>
      </c>
      <c r="Z564" s="41" t="str">
        <f>IFERROR(IF(Y564=0,"",ROUNDUP(Y564/H564,0)*0.00753),"")</f>
        <v/>
      </c>
      <c r="AA564" s="68" t="s">
        <v>45</v>
      </c>
      <c r="AB564" s="69" t="s">
        <v>45</v>
      </c>
      <c r="AC564" s="674" t="s">
        <v>911</v>
      </c>
      <c r="AG564" s="78"/>
      <c r="AJ564" s="84"/>
      <c r="AK564" s="84"/>
      <c r="BB564" s="675" t="s">
        <v>66</v>
      </c>
      <c r="BM564" s="78">
        <f t="shared" si="101"/>
        <v>0</v>
      </c>
      <c r="BN564" s="78">
        <f t="shared" si="102"/>
        <v>0</v>
      </c>
      <c r="BO564" s="78">
        <f t="shared" si="103"/>
        <v>0</v>
      </c>
      <c r="BP564" s="78">
        <f t="shared" si="104"/>
        <v>0</v>
      </c>
    </row>
    <row r="565" spans="1:68" ht="27" customHeight="1" x14ac:dyDescent="0.25">
      <c r="A565" s="63" t="s">
        <v>912</v>
      </c>
      <c r="B565" s="63" t="s">
        <v>913</v>
      </c>
      <c r="C565" s="36">
        <v>4301031285</v>
      </c>
      <c r="D565" s="781">
        <v>4640242181639</v>
      </c>
      <c r="E565" s="781"/>
      <c r="F565" s="62">
        <v>0.7</v>
      </c>
      <c r="G565" s="37">
        <v>6</v>
      </c>
      <c r="H565" s="62">
        <v>4.2</v>
      </c>
      <c r="I565" s="62">
        <v>4.4000000000000004</v>
      </c>
      <c r="J565" s="37">
        <v>156</v>
      </c>
      <c r="K565" s="37" t="s">
        <v>89</v>
      </c>
      <c r="L565" s="37"/>
      <c r="M565" s="38" t="s">
        <v>82</v>
      </c>
      <c r="N565" s="38"/>
      <c r="O565" s="37">
        <v>45</v>
      </c>
      <c r="P565" s="1084" t="s">
        <v>914</v>
      </c>
      <c r="Q565" s="783"/>
      <c r="R565" s="783"/>
      <c r="S565" s="783"/>
      <c r="T565" s="784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0"/>
        <v>0</v>
      </c>
      <c r="Z565" s="41" t="str">
        <f>IFERROR(IF(Y565=0,"",ROUNDUP(Y565/H565,0)*0.00753),"")</f>
        <v/>
      </c>
      <c r="AA565" s="68" t="s">
        <v>45</v>
      </c>
      <c r="AB565" s="69" t="s">
        <v>45</v>
      </c>
      <c r="AC565" s="676" t="s">
        <v>915</v>
      </c>
      <c r="AG565" s="78"/>
      <c r="AJ565" s="84"/>
      <c r="AK565" s="84"/>
      <c r="BB565" s="677" t="s">
        <v>66</v>
      </c>
      <c r="BM565" s="78">
        <f t="shared" si="101"/>
        <v>0</v>
      </c>
      <c r="BN565" s="78">
        <f t="shared" si="102"/>
        <v>0</v>
      </c>
      <c r="BO565" s="78">
        <f t="shared" si="103"/>
        <v>0</v>
      </c>
      <c r="BP565" s="78">
        <f t="shared" si="104"/>
        <v>0</v>
      </c>
    </row>
    <row r="566" spans="1:68" ht="27" customHeight="1" x14ac:dyDescent="0.25">
      <c r="A566" s="63" t="s">
        <v>916</v>
      </c>
      <c r="B566" s="63" t="s">
        <v>917</v>
      </c>
      <c r="C566" s="36">
        <v>4301031287</v>
      </c>
      <c r="D566" s="781">
        <v>4640242181622</v>
      </c>
      <c r="E566" s="781"/>
      <c r="F566" s="62">
        <v>0.7</v>
      </c>
      <c r="G566" s="37">
        <v>6</v>
      </c>
      <c r="H566" s="62">
        <v>4.2</v>
      </c>
      <c r="I566" s="62">
        <v>4.4000000000000004</v>
      </c>
      <c r="J566" s="37">
        <v>156</v>
      </c>
      <c r="K566" s="37" t="s">
        <v>89</v>
      </c>
      <c r="L566" s="37"/>
      <c r="M566" s="38" t="s">
        <v>82</v>
      </c>
      <c r="N566" s="38"/>
      <c r="O566" s="37">
        <v>45</v>
      </c>
      <c r="P566" s="1085" t="s">
        <v>918</v>
      </c>
      <c r="Q566" s="783"/>
      <c r="R566" s="783"/>
      <c r="S566" s="783"/>
      <c r="T566" s="784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0"/>
        <v>0</v>
      </c>
      <c r="Z566" s="41" t="str">
        <f>IFERROR(IF(Y566=0,"",ROUNDUP(Y566/H566,0)*0.00753),"")</f>
        <v/>
      </c>
      <c r="AA566" s="68" t="s">
        <v>45</v>
      </c>
      <c r="AB566" s="69" t="s">
        <v>45</v>
      </c>
      <c r="AC566" s="678" t="s">
        <v>919</v>
      </c>
      <c r="AG566" s="78"/>
      <c r="AJ566" s="84"/>
      <c r="AK566" s="84"/>
      <c r="BB566" s="679" t="s">
        <v>66</v>
      </c>
      <c r="BM566" s="78">
        <f t="shared" si="101"/>
        <v>0</v>
      </c>
      <c r="BN566" s="78">
        <f t="shared" si="102"/>
        <v>0</v>
      </c>
      <c r="BO566" s="78">
        <f t="shared" si="103"/>
        <v>0</v>
      </c>
      <c r="BP566" s="78">
        <f t="shared" si="104"/>
        <v>0</v>
      </c>
    </row>
    <row r="567" spans="1:68" ht="27" customHeight="1" x14ac:dyDescent="0.25">
      <c r="A567" s="63" t="s">
        <v>920</v>
      </c>
      <c r="B567" s="63" t="s">
        <v>921</v>
      </c>
      <c r="C567" s="36">
        <v>4301031203</v>
      </c>
      <c r="D567" s="781">
        <v>4640242180908</v>
      </c>
      <c r="E567" s="781"/>
      <c r="F567" s="62">
        <v>0.28000000000000003</v>
      </c>
      <c r="G567" s="37">
        <v>6</v>
      </c>
      <c r="H567" s="62">
        <v>1.68</v>
      </c>
      <c r="I567" s="62">
        <v>1.81</v>
      </c>
      <c r="J567" s="37">
        <v>234</v>
      </c>
      <c r="K567" s="37" t="s">
        <v>83</v>
      </c>
      <c r="L567" s="37"/>
      <c r="M567" s="38" t="s">
        <v>82</v>
      </c>
      <c r="N567" s="38"/>
      <c r="O567" s="37">
        <v>40</v>
      </c>
      <c r="P567" s="1086" t="s">
        <v>922</v>
      </c>
      <c r="Q567" s="783"/>
      <c r="R567" s="783"/>
      <c r="S567" s="783"/>
      <c r="T567" s="784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0"/>
        <v>0</v>
      </c>
      <c r="Z567" s="41" t="str">
        <f>IFERROR(IF(Y567=0,"",ROUNDUP(Y567/H567,0)*0.00502),"")</f>
        <v/>
      </c>
      <c r="AA567" s="68" t="s">
        <v>45</v>
      </c>
      <c r="AB567" s="69" t="s">
        <v>45</v>
      </c>
      <c r="AC567" s="680" t="s">
        <v>903</v>
      </c>
      <c r="AG567" s="78"/>
      <c r="AJ567" s="84"/>
      <c r="AK567" s="84"/>
      <c r="BB567" s="681" t="s">
        <v>66</v>
      </c>
      <c r="BM567" s="78">
        <f t="shared" si="101"/>
        <v>0</v>
      </c>
      <c r="BN567" s="78">
        <f t="shared" si="102"/>
        <v>0</v>
      </c>
      <c r="BO567" s="78">
        <f t="shared" si="103"/>
        <v>0</v>
      </c>
      <c r="BP567" s="78">
        <f t="shared" si="104"/>
        <v>0</v>
      </c>
    </row>
    <row r="568" spans="1:68" ht="27" customHeight="1" x14ac:dyDescent="0.25">
      <c r="A568" s="63" t="s">
        <v>923</v>
      </c>
      <c r="B568" s="63" t="s">
        <v>924</v>
      </c>
      <c r="C568" s="36">
        <v>4301031200</v>
      </c>
      <c r="D568" s="781">
        <v>4640242180489</v>
      </c>
      <c r="E568" s="781"/>
      <c r="F568" s="62">
        <v>0.28000000000000003</v>
      </c>
      <c r="G568" s="37">
        <v>6</v>
      </c>
      <c r="H568" s="62">
        <v>1.68</v>
      </c>
      <c r="I568" s="62">
        <v>1.84</v>
      </c>
      <c r="J568" s="37">
        <v>234</v>
      </c>
      <c r="K568" s="37" t="s">
        <v>83</v>
      </c>
      <c r="L568" s="37"/>
      <c r="M568" s="38" t="s">
        <v>82</v>
      </c>
      <c r="N568" s="38"/>
      <c r="O568" s="37">
        <v>40</v>
      </c>
      <c r="P568" s="1087" t="s">
        <v>925</v>
      </c>
      <c r="Q568" s="783"/>
      <c r="R568" s="783"/>
      <c r="S568" s="783"/>
      <c r="T568" s="784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0"/>
        <v>0</v>
      </c>
      <c r="Z568" s="41" t="str">
        <f>IFERROR(IF(Y568=0,"",ROUNDUP(Y568/H568,0)*0.00502),"")</f>
        <v/>
      </c>
      <c r="AA568" s="68" t="s">
        <v>45</v>
      </c>
      <c r="AB568" s="69" t="s">
        <v>45</v>
      </c>
      <c r="AC568" s="682" t="s">
        <v>907</v>
      </c>
      <c r="AG568" s="78"/>
      <c r="AJ568" s="84"/>
      <c r="AK568" s="84"/>
      <c r="BB568" s="683" t="s">
        <v>66</v>
      </c>
      <c r="BM568" s="78">
        <f t="shared" si="101"/>
        <v>0</v>
      </c>
      <c r="BN568" s="78">
        <f t="shared" si="102"/>
        <v>0</v>
      </c>
      <c r="BO568" s="78">
        <f t="shared" si="103"/>
        <v>0</v>
      </c>
      <c r="BP568" s="78">
        <f t="shared" si="104"/>
        <v>0</v>
      </c>
    </row>
    <row r="569" spans="1:68" x14ac:dyDescent="0.2">
      <c r="A569" s="788"/>
      <c r="B569" s="788"/>
      <c r="C569" s="788"/>
      <c r="D569" s="788"/>
      <c r="E569" s="788"/>
      <c r="F569" s="788"/>
      <c r="G569" s="788"/>
      <c r="H569" s="788"/>
      <c r="I569" s="788"/>
      <c r="J569" s="788"/>
      <c r="K569" s="788"/>
      <c r="L569" s="788"/>
      <c r="M569" s="788"/>
      <c r="N569" s="788"/>
      <c r="O569" s="789"/>
      <c r="P569" s="785" t="s">
        <v>40</v>
      </c>
      <c r="Q569" s="786"/>
      <c r="R569" s="786"/>
      <c r="S569" s="786"/>
      <c r="T569" s="786"/>
      <c r="U569" s="786"/>
      <c r="V569" s="787"/>
      <c r="W569" s="42" t="s">
        <v>39</v>
      </c>
      <c r="X569" s="43">
        <f>IFERROR(X562/H562,"0")+IFERROR(X563/H563,"0")+IFERROR(X564/H564,"0")+IFERROR(X565/H565,"0")+IFERROR(X566/H566,"0")+IFERROR(X567/H567,"0")+IFERROR(X568/H568,"0")</f>
        <v>0</v>
      </c>
      <c r="Y569" s="43">
        <f>IFERROR(Y562/H562,"0")+IFERROR(Y563/H563,"0")+IFERROR(Y564/H564,"0")+IFERROR(Y565/H565,"0")+IFERROR(Y566/H566,"0")+IFERROR(Y567/H567,"0")+IFERROR(Y568/H568,"0")</f>
        <v>0</v>
      </c>
      <c r="Z569" s="4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67"/>
      <c r="AB569" s="67"/>
      <c r="AC569" s="67"/>
    </row>
    <row r="570" spans="1:68" x14ac:dyDescent="0.2">
      <c r="A570" s="788"/>
      <c r="B570" s="788"/>
      <c r="C570" s="788"/>
      <c r="D570" s="788"/>
      <c r="E570" s="788"/>
      <c r="F570" s="788"/>
      <c r="G570" s="788"/>
      <c r="H570" s="788"/>
      <c r="I570" s="788"/>
      <c r="J570" s="788"/>
      <c r="K570" s="788"/>
      <c r="L570" s="788"/>
      <c r="M570" s="788"/>
      <c r="N570" s="788"/>
      <c r="O570" s="789"/>
      <c r="P570" s="785" t="s">
        <v>40</v>
      </c>
      <c r="Q570" s="786"/>
      <c r="R570" s="786"/>
      <c r="S570" s="786"/>
      <c r="T570" s="786"/>
      <c r="U570" s="786"/>
      <c r="V570" s="787"/>
      <c r="W570" s="42" t="s">
        <v>0</v>
      </c>
      <c r="X570" s="43">
        <f>IFERROR(SUM(X562:X568),"0")</f>
        <v>0</v>
      </c>
      <c r="Y570" s="43">
        <f>IFERROR(SUM(Y562:Y568),"0")</f>
        <v>0</v>
      </c>
      <c r="Z570" s="42"/>
      <c r="AA570" s="67"/>
      <c r="AB570" s="67"/>
      <c r="AC570" s="67"/>
    </row>
    <row r="571" spans="1:68" ht="14.25" customHeight="1" x14ac:dyDescent="0.25">
      <c r="A571" s="780" t="s">
        <v>84</v>
      </c>
      <c r="B571" s="780"/>
      <c r="C571" s="780"/>
      <c r="D571" s="780"/>
      <c r="E571" s="780"/>
      <c r="F571" s="780"/>
      <c r="G571" s="780"/>
      <c r="H571" s="780"/>
      <c r="I571" s="780"/>
      <c r="J571" s="780"/>
      <c r="K571" s="780"/>
      <c r="L571" s="780"/>
      <c r="M571" s="780"/>
      <c r="N571" s="780"/>
      <c r="O571" s="780"/>
      <c r="P571" s="780"/>
      <c r="Q571" s="780"/>
      <c r="R571" s="780"/>
      <c r="S571" s="780"/>
      <c r="T571" s="780"/>
      <c r="U571" s="780"/>
      <c r="V571" s="780"/>
      <c r="W571" s="780"/>
      <c r="X571" s="780"/>
      <c r="Y571" s="780"/>
      <c r="Z571" s="780"/>
      <c r="AA571" s="66"/>
      <c r="AB571" s="66"/>
      <c r="AC571" s="80"/>
    </row>
    <row r="572" spans="1:68" ht="27" customHeight="1" x14ac:dyDescent="0.25">
      <c r="A572" s="63" t="s">
        <v>926</v>
      </c>
      <c r="B572" s="63" t="s">
        <v>927</v>
      </c>
      <c r="C572" s="36">
        <v>4301051746</v>
      </c>
      <c r="D572" s="781">
        <v>4640242180533</v>
      </c>
      <c r="E572" s="781"/>
      <c r="F572" s="62">
        <v>1.3</v>
      </c>
      <c r="G572" s="37">
        <v>6</v>
      </c>
      <c r="H572" s="62">
        <v>7.8</v>
      </c>
      <c r="I572" s="62">
        <v>8.3640000000000008</v>
      </c>
      <c r="J572" s="37">
        <v>56</v>
      </c>
      <c r="K572" s="37" t="s">
        <v>130</v>
      </c>
      <c r="L572" s="37"/>
      <c r="M572" s="38" t="s">
        <v>133</v>
      </c>
      <c r="N572" s="38"/>
      <c r="O572" s="37">
        <v>40</v>
      </c>
      <c r="P572" s="1088" t="s">
        <v>928</v>
      </c>
      <c r="Q572" s="783"/>
      <c r="R572" s="783"/>
      <c r="S572" s="783"/>
      <c r="T572" s="784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IFERROR(IF(Y572=0,"",ROUNDUP(Y572/H572,0)*0.02175),"")</f>
        <v/>
      </c>
      <c r="AA572" s="68" t="s">
        <v>45</v>
      </c>
      <c r="AB572" s="69" t="s">
        <v>45</v>
      </c>
      <c r="AC572" s="684" t="s">
        <v>929</v>
      </c>
      <c r="AG572" s="78"/>
      <c r="AJ572" s="84"/>
      <c r="AK572" s="84"/>
      <c r="BB572" s="68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27" customHeight="1" x14ac:dyDescent="0.25">
      <c r="A573" s="63" t="s">
        <v>930</v>
      </c>
      <c r="B573" s="63" t="s">
        <v>931</v>
      </c>
      <c r="C573" s="36">
        <v>4301051510</v>
      </c>
      <c r="D573" s="781">
        <v>4640242180540</v>
      </c>
      <c r="E573" s="781"/>
      <c r="F573" s="62">
        <v>1.3</v>
      </c>
      <c r="G573" s="37">
        <v>6</v>
      </c>
      <c r="H573" s="62">
        <v>7.8</v>
      </c>
      <c r="I573" s="62">
        <v>8.3640000000000008</v>
      </c>
      <c r="J573" s="37">
        <v>56</v>
      </c>
      <c r="K573" s="37" t="s">
        <v>130</v>
      </c>
      <c r="L573" s="37"/>
      <c r="M573" s="38" t="s">
        <v>82</v>
      </c>
      <c r="N573" s="38"/>
      <c r="O573" s="37">
        <v>30</v>
      </c>
      <c r="P573" s="1089" t="s">
        <v>932</v>
      </c>
      <c r="Q573" s="783"/>
      <c r="R573" s="783"/>
      <c r="S573" s="783"/>
      <c r="T573" s="784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IFERROR(IF(Y573=0,"",ROUNDUP(Y573/H573,0)*0.02175),"")</f>
        <v/>
      </c>
      <c r="AA573" s="68" t="s">
        <v>45</v>
      </c>
      <c r="AB573" s="69" t="s">
        <v>45</v>
      </c>
      <c r="AC573" s="686" t="s">
        <v>933</v>
      </c>
      <c r="AG573" s="78"/>
      <c r="AJ573" s="84"/>
      <c r="AK573" s="84"/>
      <c r="BB573" s="687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27" customHeight="1" x14ac:dyDescent="0.25">
      <c r="A574" s="63" t="s">
        <v>934</v>
      </c>
      <c r="B574" s="63" t="s">
        <v>935</v>
      </c>
      <c r="C574" s="36">
        <v>4301051390</v>
      </c>
      <c r="D574" s="781">
        <v>4640242181233</v>
      </c>
      <c r="E574" s="781"/>
      <c r="F574" s="62">
        <v>0.3</v>
      </c>
      <c r="G574" s="37">
        <v>6</v>
      </c>
      <c r="H574" s="62">
        <v>1.8</v>
      </c>
      <c r="I574" s="62">
        <v>1.984</v>
      </c>
      <c r="J574" s="37">
        <v>234</v>
      </c>
      <c r="K574" s="37" t="s">
        <v>83</v>
      </c>
      <c r="L574" s="37"/>
      <c r="M574" s="38" t="s">
        <v>82</v>
      </c>
      <c r="N574" s="38"/>
      <c r="O574" s="37">
        <v>40</v>
      </c>
      <c r="P574" s="1090" t="s">
        <v>936</v>
      </c>
      <c r="Q574" s="783"/>
      <c r="R574" s="783"/>
      <c r="S574" s="783"/>
      <c r="T574" s="784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IFERROR(IF(Y574=0,"",ROUNDUP(Y574/H574,0)*0.00502),"")</f>
        <v/>
      </c>
      <c r="AA574" s="68" t="s">
        <v>45</v>
      </c>
      <c r="AB574" s="69" t="s">
        <v>45</v>
      </c>
      <c r="AC574" s="688" t="s">
        <v>929</v>
      </c>
      <c r="AG574" s="78"/>
      <c r="AJ574" s="84"/>
      <c r="AK574" s="84"/>
      <c r="BB574" s="689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ht="27" customHeight="1" x14ac:dyDescent="0.25">
      <c r="A575" s="63" t="s">
        <v>937</v>
      </c>
      <c r="B575" s="63" t="s">
        <v>938</v>
      </c>
      <c r="C575" s="36">
        <v>4301051448</v>
      </c>
      <c r="D575" s="781">
        <v>4640242181226</v>
      </c>
      <c r="E575" s="781"/>
      <c r="F575" s="62">
        <v>0.3</v>
      </c>
      <c r="G575" s="37">
        <v>6</v>
      </c>
      <c r="H575" s="62">
        <v>1.8</v>
      </c>
      <c r="I575" s="62">
        <v>1.972</v>
      </c>
      <c r="J575" s="37">
        <v>234</v>
      </c>
      <c r="K575" s="37" t="s">
        <v>83</v>
      </c>
      <c r="L575" s="37"/>
      <c r="M575" s="38" t="s">
        <v>82</v>
      </c>
      <c r="N575" s="38"/>
      <c r="O575" s="37">
        <v>30</v>
      </c>
      <c r="P575" s="1091" t="s">
        <v>939</v>
      </c>
      <c r="Q575" s="783"/>
      <c r="R575" s="783"/>
      <c r="S575" s="783"/>
      <c r="T575" s="784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IFERROR(IF(Y575=0,"",ROUNDUP(Y575/H575,0)*0.00502),"")</f>
        <v/>
      </c>
      <c r="AA575" s="68" t="s">
        <v>45</v>
      </c>
      <c r="AB575" s="69" t="s">
        <v>45</v>
      </c>
      <c r="AC575" s="690" t="s">
        <v>933</v>
      </c>
      <c r="AG575" s="78"/>
      <c r="AJ575" s="84"/>
      <c r="AK575" s="84"/>
      <c r="BB575" s="691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x14ac:dyDescent="0.2">
      <c r="A576" s="788"/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9"/>
      <c r="P576" s="785" t="s">
        <v>40</v>
      </c>
      <c r="Q576" s="786"/>
      <c r="R576" s="786"/>
      <c r="S576" s="786"/>
      <c r="T576" s="786"/>
      <c r="U576" s="786"/>
      <c r="V576" s="787"/>
      <c r="W576" s="42" t="s">
        <v>39</v>
      </c>
      <c r="X576" s="43">
        <f>IFERROR(X572/H572,"0")+IFERROR(X573/H573,"0")+IFERROR(X574/H574,"0")+IFERROR(X575/H575,"0")</f>
        <v>0</v>
      </c>
      <c r="Y576" s="43">
        <f>IFERROR(Y572/H572,"0")+IFERROR(Y573/H573,"0")+IFERROR(Y574/H574,"0")+IFERROR(Y575/H575,"0")</f>
        <v>0</v>
      </c>
      <c r="Z576" s="43">
        <f>IFERROR(IF(Z572="",0,Z572),"0")+IFERROR(IF(Z573="",0,Z573),"0")+IFERROR(IF(Z574="",0,Z574),"0")+IFERROR(IF(Z575="",0,Z575),"0")</f>
        <v>0</v>
      </c>
      <c r="AA576" s="67"/>
      <c r="AB576" s="67"/>
      <c r="AC576" s="67"/>
    </row>
    <row r="577" spans="1:68" x14ac:dyDescent="0.2">
      <c r="A577" s="788"/>
      <c r="B577" s="788"/>
      <c r="C577" s="788"/>
      <c r="D577" s="788"/>
      <c r="E577" s="788"/>
      <c r="F577" s="788"/>
      <c r="G577" s="788"/>
      <c r="H577" s="788"/>
      <c r="I577" s="788"/>
      <c r="J577" s="788"/>
      <c r="K577" s="788"/>
      <c r="L577" s="788"/>
      <c r="M577" s="788"/>
      <c r="N577" s="788"/>
      <c r="O577" s="789"/>
      <c r="P577" s="785" t="s">
        <v>40</v>
      </c>
      <c r="Q577" s="786"/>
      <c r="R577" s="786"/>
      <c r="S577" s="786"/>
      <c r="T577" s="786"/>
      <c r="U577" s="786"/>
      <c r="V577" s="787"/>
      <c r="W577" s="42" t="s">
        <v>0</v>
      </c>
      <c r="X577" s="43">
        <f>IFERROR(SUM(X572:X575),"0")</f>
        <v>0</v>
      </c>
      <c r="Y577" s="43">
        <f>IFERROR(SUM(Y572:Y575),"0")</f>
        <v>0</v>
      </c>
      <c r="Z577" s="42"/>
      <c r="AA577" s="67"/>
      <c r="AB577" s="67"/>
      <c r="AC577" s="67"/>
    </row>
    <row r="578" spans="1:68" ht="14.25" customHeight="1" x14ac:dyDescent="0.25">
      <c r="A578" s="780" t="s">
        <v>216</v>
      </c>
      <c r="B578" s="780"/>
      <c r="C578" s="780"/>
      <c r="D578" s="780"/>
      <c r="E578" s="780"/>
      <c r="F578" s="780"/>
      <c r="G578" s="780"/>
      <c r="H578" s="780"/>
      <c r="I578" s="780"/>
      <c r="J578" s="780"/>
      <c r="K578" s="780"/>
      <c r="L578" s="780"/>
      <c r="M578" s="780"/>
      <c r="N578" s="780"/>
      <c r="O578" s="780"/>
      <c r="P578" s="780"/>
      <c r="Q578" s="780"/>
      <c r="R578" s="780"/>
      <c r="S578" s="780"/>
      <c r="T578" s="780"/>
      <c r="U578" s="780"/>
      <c r="V578" s="780"/>
      <c r="W578" s="780"/>
      <c r="X578" s="780"/>
      <c r="Y578" s="780"/>
      <c r="Z578" s="780"/>
      <c r="AA578" s="66"/>
      <c r="AB578" s="66"/>
      <c r="AC578" s="80"/>
    </row>
    <row r="579" spans="1:68" ht="27" customHeight="1" x14ac:dyDescent="0.25">
      <c r="A579" s="63" t="s">
        <v>940</v>
      </c>
      <c r="B579" s="63" t="s">
        <v>941</v>
      </c>
      <c r="C579" s="36">
        <v>4301060354</v>
      </c>
      <c r="D579" s="781">
        <v>4640242180120</v>
      </c>
      <c r="E579" s="781"/>
      <c r="F579" s="62">
        <v>1.3</v>
      </c>
      <c r="G579" s="37">
        <v>6</v>
      </c>
      <c r="H579" s="62">
        <v>7.8</v>
      </c>
      <c r="I579" s="62">
        <v>8.2799999999999994</v>
      </c>
      <c r="J579" s="37">
        <v>56</v>
      </c>
      <c r="K579" s="37" t="s">
        <v>130</v>
      </c>
      <c r="L579" s="37"/>
      <c r="M579" s="38" t="s">
        <v>82</v>
      </c>
      <c r="N579" s="38"/>
      <c r="O579" s="37">
        <v>40</v>
      </c>
      <c r="P579" s="1092" t="s">
        <v>942</v>
      </c>
      <c r="Q579" s="783"/>
      <c r="R579" s="783"/>
      <c r="S579" s="783"/>
      <c r="T579" s="784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IFERROR(IF(Y579=0,"",ROUNDUP(Y579/H579,0)*0.02175),"")</f>
        <v/>
      </c>
      <c r="AA579" s="68" t="s">
        <v>45</v>
      </c>
      <c r="AB579" s="69" t="s">
        <v>45</v>
      </c>
      <c r="AC579" s="692" t="s">
        <v>943</v>
      </c>
      <c r="AG579" s="78"/>
      <c r="AJ579" s="84"/>
      <c r="AK579" s="84"/>
      <c r="BB579" s="693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ht="27" customHeight="1" x14ac:dyDescent="0.25">
      <c r="A580" s="63" t="s">
        <v>940</v>
      </c>
      <c r="B580" s="63" t="s">
        <v>944</v>
      </c>
      <c r="C580" s="36">
        <v>4301060408</v>
      </c>
      <c r="D580" s="781">
        <v>4640242180120</v>
      </c>
      <c r="E580" s="781"/>
      <c r="F580" s="62">
        <v>1.3</v>
      </c>
      <c r="G580" s="37">
        <v>6</v>
      </c>
      <c r="H580" s="62">
        <v>7.8</v>
      </c>
      <c r="I580" s="62">
        <v>8.2799999999999994</v>
      </c>
      <c r="J580" s="37">
        <v>56</v>
      </c>
      <c r="K580" s="37" t="s">
        <v>130</v>
      </c>
      <c r="L580" s="37"/>
      <c r="M580" s="38" t="s">
        <v>82</v>
      </c>
      <c r="N580" s="38"/>
      <c r="O580" s="37">
        <v>40</v>
      </c>
      <c r="P580" s="1093" t="s">
        <v>945</v>
      </c>
      <c r="Q580" s="783"/>
      <c r="R580" s="783"/>
      <c r="S580" s="783"/>
      <c r="T580" s="784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IFERROR(IF(Y580=0,"",ROUNDUP(Y580/H580,0)*0.02175),"")</f>
        <v/>
      </c>
      <c r="AA580" s="68" t="s">
        <v>45</v>
      </c>
      <c r="AB580" s="69" t="s">
        <v>45</v>
      </c>
      <c r="AC580" s="694" t="s">
        <v>943</v>
      </c>
      <c r="AG580" s="78"/>
      <c r="AJ580" s="84"/>
      <c r="AK580" s="84"/>
      <c r="BB580" s="695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ht="27" customHeight="1" x14ac:dyDescent="0.25">
      <c r="A581" s="63" t="s">
        <v>946</v>
      </c>
      <c r="B581" s="63" t="s">
        <v>947</v>
      </c>
      <c r="C581" s="36">
        <v>4301060355</v>
      </c>
      <c r="D581" s="781">
        <v>4640242180137</v>
      </c>
      <c r="E581" s="781"/>
      <c r="F581" s="62">
        <v>1.3</v>
      </c>
      <c r="G581" s="37">
        <v>6</v>
      </c>
      <c r="H581" s="62">
        <v>7.8</v>
      </c>
      <c r="I581" s="62">
        <v>8.2799999999999994</v>
      </c>
      <c r="J581" s="37">
        <v>56</v>
      </c>
      <c r="K581" s="37" t="s">
        <v>130</v>
      </c>
      <c r="L581" s="37"/>
      <c r="M581" s="38" t="s">
        <v>82</v>
      </c>
      <c r="N581" s="38"/>
      <c r="O581" s="37">
        <v>40</v>
      </c>
      <c r="P581" s="1094" t="s">
        <v>948</v>
      </c>
      <c r="Q581" s="783"/>
      <c r="R581" s="783"/>
      <c r="S581" s="783"/>
      <c r="T581" s="784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IFERROR(IF(Y581=0,"",ROUNDUP(Y581/H581,0)*0.02175),"")</f>
        <v/>
      </c>
      <c r="AA581" s="68" t="s">
        <v>45</v>
      </c>
      <c r="AB581" s="69" t="s">
        <v>45</v>
      </c>
      <c r="AC581" s="696" t="s">
        <v>949</v>
      </c>
      <c r="AG581" s="78"/>
      <c r="AJ581" s="84"/>
      <c r="AK581" s="84"/>
      <c r="BB581" s="697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27" customHeight="1" x14ac:dyDescent="0.25">
      <c r="A582" s="63" t="s">
        <v>946</v>
      </c>
      <c r="B582" s="63" t="s">
        <v>950</v>
      </c>
      <c r="C582" s="36">
        <v>4301060407</v>
      </c>
      <c r="D582" s="781">
        <v>4640242180137</v>
      </c>
      <c r="E582" s="781"/>
      <c r="F582" s="62">
        <v>1.3</v>
      </c>
      <c r="G582" s="37">
        <v>6</v>
      </c>
      <c r="H582" s="62">
        <v>7.8</v>
      </c>
      <c r="I582" s="62">
        <v>8.2799999999999994</v>
      </c>
      <c r="J582" s="37">
        <v>56</v>
      </c>
      <c r="K582" s="37" t="s">
        <v>130</v>
      </c>
      <c r="L582" s="37"/>
      <c r="M582" s="38" t="s">
        <v>82</v>
      </c>
      <c r="N582" s="38"/>
      <c r="O582" s="37">
        <v>40</v>
      </c>
      <c r="P582" s="1095" t="s">
        <v>951</v>
      </c>
      <c r="Q582" s="783"/>
      <c r="R582" s="783"/>
      <c r="S582" s="783"/>
      <c r="T582" s="784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IFERROR(IF(Y582=0,"",ROUNDUP(Y582/H582,0)*0.02175),"")</f>
        <v/>
      </c>
      <c r="AA582" s="68" t="s">
        <v>45</v>
      </c>
      <c r="AB582" s="69" t="s">
        <v>45</v>
      </c>
      <c r="AC582" s="698" t="s">
        <v>949</v>
      </c>
      <c r="AG582" s="78"/>
      <c r="AJ582" s="84"/>
      <c r="AK582" s="84"/>
      <c r="BB582" s="699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x14ac:dyDescent="0.2">
      <c r="A583" s="788"/>
      <c r="B583" s="788"/>
      <c r="C583" s="788"/>
      <c r="D583" s="788"/>
      <c r="E583" s="788"/>
      <c r="F583" s="788"/>
      <c r="G583" s="788"/>
      <c r="H583" s="788"/>
      <c r="I583" s="788"/>
      <c r="J583" s="788"/>
      <c r="K583" s="788"/>
      <c r="L583" s="788"/>
      <c r="M583" s="788"/>
      <c r="N583" s="788"/>
      <c r="O583" s="789"/>
      <c r="P583" s="785" t="s">
        <v>40</v>
      </c>
      <c r="Q583" s="786"/>
      <c r="R583" s="786"/>
      <c r="S583" s="786"/>
      <c r="T583" s="786"/>
      <c r="U583" s="786"/>
      <c r="V583" s="787"/>
      <c r="W583" s="42" t="s">
        <v>39</v>
      </c>
      <c r="X583" s="43">
        <f>IFERROR(X579/H579,"0")+IFERROR(X580/H580,"0")+IFERROR(X581/H581,"0")+IFERROR(X582/H582,"0")</f>
        <v>0</v>
      </c>
      <c r="Y583" s="43">
        <f>IFERROR(Y579/H579,"0")+IFERROR(Y580/H580,"0")+IFERROR(Y581/H581,"0")+IFERROR(Y582/H582,"0")</f>
        <v>0</v>
      </c>
      <c r="Z583" s="43">
        <f>IFERROR(IF(Z579="",0,Z579),"0")+IFERROR(IF(Z580="",0,Z580),"0")+IFERROR(IF(Z581="",0,Z581),"0")+IFERROR(IF(Z582="",0,Z582),"0")</f>
        <v>0</v>
      </c>
      <c r="AA583" s="67"/>
      <c r="AB583" s="67"/>
      <c r="AC583" s="67"/>
    </row>
    <row r="584" spans="1:68" x14ac:dyDescent="0.2">
      <c r="A584" s="788"/>
      <c r="B584" s="788"/>
      <c r="C584" s="788"/>
      <c r="D584" s="788"/>
      <c r="E584" s="788"/>
      <c r="F584" s="788"/>
      <c r="G584" s="788"/>
      <c r="H584" s="788"/>
      <c r="I584" s="788"/>
      <c r="J584" s="788"/>
      <c r="K584" s="788"/>
      <c r="L584" s="788"/>
      <c r="M584" s="788"/>
      <c r="N584" s="788"/>
      <c r="O584" s="789"/>
      <c r="P584" s="785" t="s">
        <v>40</v>
      </c>
      <c r="Q584" s="786"/>
      <c r="R584" s="786"/>
      <c r="S584" s="786"/>
      <c r="T584" s="786"/>
      <c r="U584" s="786"/>
      <c r="V584" s="787"/>
      <c r="W584" s="42" t="s">
        <v>0</v>
      </c>
      <c r="X584" s="43">
        <f>IFERROR(SUM(X579:X582),"0")</f>
        <v>0</v>
      </c>
      <c r="Y584" s="43">
        <f>IFERROR(SUM(Y579:Y582),"0")</f>
        <v>0</v>
      </c>
      <c r="Z584" s="42"/>
      <c r="AA584" s="67"/>
      <c r="AB584" s="67"/>
      <c r="AC584" s="67"/>
    </row>
    <row r="585" spans="1:68" ht="16.5" customHeight="1" x14ac:dyDescent="0.25">
      <c r="A585" s="779" t="s">
        <v>952</v>
      </c>
      <c r="B585" s="779"/>
      <c r="C585" s="779"/>
      <c r="D585" s="779"/>
      <c r="E585" s="779"/>
      <c r="F585" s="779"/>
      <c r="G585" s="779"/>
      <c r="H585" s="779"/>
      <c r="I585" s="779"/>
      <c r="J585" s="779"/>
      <c r="K585" s="779"/>
      <c r="L585" s="779"/>
      <c r="M585" s="779"/>
      <c r="N585" s="779"/>
      <c r="O585" s="779"/>
      <c r="P585" s="779"/>
      <c r="Q585" s="779"/>
      <c r="R585" s="779"/>
      <c r="S585" s="779"/>
      <c r="T585" s="779"/>
      <c r="U585" s="779"/>
      <c r="V585" s="779"/>
      <c r="W585" s="779"/>
      <c r="X585" s="779"/>
      <c r="Y585" s="779"/>
      <c r="Z585" s="779"/>
      <c r="AA585" s="65"/>
      <c r="AB585" s="65"/>
      <c r="AC585" s="79"/>
    </row>
    <row r="586" spans="1:68" ht="14.25" customHeight="1" x14ac:dyDescent="0.25">
      <c r="A586" s="780" t="s">
        <v>125</v>
      </c>
      <c r="B586" s="780"/>
      <c r="C586" s="780"/>
      <c r="D586" s="780"/>
      <c r="E586" s="780"/>
      <c r="F586" s="780"/>
      <c r="G586" s="780"/>
      <c r="H586" s="780"/>
      <c r="I586" s="780"/>
      <c r="J586" s="780"/>
      <c r="K586" s="780"/>
      <c r="L586" s="780"/>
      <c r="M586" s="780"/>
      <c r="N586" s="780"/>
      <c r="O586" s="780"/>
      <c r="P586" s="780"/>
      <c r="Q586" s="780"/>
      <c r="R586" s="780"/>
      <c r="S586" s="780"/>
      <c r="T586" s="780"/>
      <c r="U586" s="780"/>
      <c r="V586" s="780"/>
      <c r="W586" s="780"/>
      <c r="X586" s="780"/>
      <c r="Y586" s="780"/>
      <c r="Z586" s="780"/>
      <c r="AA586" s="66"/>
      <c r="AB586" s="66"/>
      <c r="AC586" s="80"/>
    </row>
    <row r="587" spans="1:68" ht="27" customHeight="1" x14ac:dyDescent="0.25">
      <c r="A587" s="63" t="s">
        <v>953</v>
      </c>
      <c r="B587" s="63" t="s">
        <v>954</v>
      </c>
      <c r="C587" s="36">
        <v>4301011951</v>
      </c>
      <c r="D587" s="781">
        <v>4640242180045</v>
      </c>
      <c r="E587" s="781"/>
      <c r="F587" s="62">
        <v>1.5</v>
      </c>
      <c r="G587" s="37">
        <v>8</v>
      </c>
      <c r="H587" s="62">
        <v>12</v>
      </c>
      <c r="I587" s="62">
        <v>12.48</v>
      </c>
      <c r="J587" s="37">
        <v>56</v>
      </c>
      <c r="K587" s="37" t="s">
        <v>130</v>
      </c>
      <c r="L587" s="37"/>
      <c r="M587" s="38" t="s">
        <v>129</v>
      </c>
      <c r="N587" s="38"/>
      <c r="O587" s="37">
        <v>55</v>
      </c>
      <c r="P587" s="1096" t="s">
        <v>955</v>
      </c>
      <c r="Q587" s="783"/>
      <c r="R587" s="783"/>
      <c r="S587" s="783"/>
      <c r="T587" s="784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00" t="s">
        <v>956</v>
      </c>
      <c r="AG587" s="78"/>
      <c r="AJ587" s="84"/>
      <c r="AK587" s="84"/>
      <c r="BB587" s="701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ht="27" customHeight="1" x14ac:dyDescent="0.25">
      <c r="A588" s="63" t="s">
        <v>957</v>
      </c>
      <c r="B588" s="63" t="s">
        <v>958</v>
      </c>
      <c r="C588" s="36">
        <v>4301011950</v>
      </c>
      <c r="D588" s="781">
        <v>4640242180601</v>
      </c>
      <c r="E588" s="781"/>
      <c r="F588" s="62">
        <v>1.5</v>
      </c>
      <c r="G588" s="37">
        <v>8</v>
      </c>
      <c r="H588" s="62">
        <v>12</v>
      </c>
      <c r="I588" s="62">
        <v>12.48</v>
      </c>
      <c r="J588" s="37">
        <v>56</v>
      </c>
      <c r="K588" s="37" t="s">
        <v>130</v>
      </c>
      <c r="L588" s="37"/>
      <c r="M588" s="38" t="s">
        <v>129</v>
      </c>
      <c r="N588" s="38"/>
      <c r="O588" s="37">
        <v>55</v>
      </c>
      <c r="P588" s="1097" t="s">
        <v>959</v>
      </c>
      <c r="Q588" s="783"/>
      <c r="R588" s="783"/>
      <c r="S588" s="783"/>
      <c r="T588" s="784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2" t="s">
        <v>960</v>
      </c>
      <c r="AG588" s="78"/>
      <c r="AJ588" s="84"/>
      <c r="AK588" s="84"/>
      <c r="BB588" s="703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x14ac:dyDescent="0.2">
      <c r="A589" s="788"/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9"/>
      <c r="P589" s="785" t="s">
        <v>40</v>
      </c>
      <c r="Q589" s="786"/>
      <c r="R589" s="786"/>
      <c r="S589" s="786"/>
      <c r="T589" s="786"/>
      <c r="U589" s="786"/>
      <c r="V589" s="787"/>
      <c r="W589" s="42" t="s">
        <v>39</v>
      </c>
      <c r="X589" s="43">
        <f>IFERROR(X587/H587,"0")+IFERROR(X588/H588,"0")</f>
        <v>0</v>
      </c>
      <c r="Y589" s="43">
        <f>IFERROR(Y587/H587,"0")+IFERROR(Y588/H588,"0")</f>
        <v>0</v>
      </c>
      <c r="Z589" s="43">
        <f>IFERROR(IF(Z587="",0,Z587),"0")+IFERROR(IF(Z588="",0,Z588),"0")</f>
        <v>0</v>
      </c>
      <c r="AA589" s="67"/>
      <c r="AB589" s="67"/>
      <c r="AC589" s="67"/>
    </row>
    <row r="590" spans="1:68" x14ac:dyDescent="0.2">
      <c r="A590" s="788"/>
      <c r="B590" s="788"/>
      <c r="C590" s="788"/>
      <c r="D590" s="788"/>
      <c r="E590" s="788"/>
      <c r="F590" s="788"/>
      <c r="G590" s="788"/>
      <c r="H590" s="788"/>
      <c r="I590" s="788"/>
      <c r="J590" s="788"/>
      <c r="K590" s="788"/>
      <c r="L590" s="788"/>
      <c r="M590" s="788"/>
      <c r="N590" s="788"/>
      <c r="O590" s="789"/>
      <c r="P590" s="785" t="s">
        <v>40</v>
      </c>
      <c r="Q590" s="786"/>
      <c r="R590" s="786"/>
      <c r="S590" s="786"/>
      <c r="T590" s="786"/>
      <c r="U590" s="786"/>
      <c r="V590" s="787"/>
      <c r="W590" s="42" t="s">
        <v>0</v>
      </c>
      <c r="X590" s="43">
        <f>IFERROR(SUM(X587:X588),"0")</f>
        <v>0</v>
      </c>
      <c r="Y590" s="43">
        <f>IFERROR(SUM(Y587:Y588),"0")</f>
        <v>0</v>
      </c>
      <c r="Z590" s="42"/>
      <c r="AA590" s="67"/>
      <c r="AB590" s="67"/>
      <c r="AC590" s="67"/>
    </row>
    <row r="591" spans="1:68" ht="14.25" customHeight="1" x14ac:dyDescent="0.25">
      <c r="A591" s="780" t="s">
        <v>173</v>
      </c>
      <c r="B591" s="780"/>
      <c r="C591" s="780"/>
      <c r="D591" s="780"/>
      <c r="E591" s="780"/>
      <c r="F591" s="780"/>
      <c r="G591" s="780"/>
      <c r="H591" s="780"/>
      <c r="I591" s="780"/>
      <c r="J591" s="780"/>
      <c r="K591" s="780"/>
      <c r="L591" s="780"/>
      <c r="M591" s="780"/>
      <c r="N591" s="780"/>
      <c r="O591" s="780"/>
      <c r="P591" s="780"/>
      <c r="Q591" s="780"/>
      <c r="R591" s="780"/>
      <c r="S591" s="780"/>
      <c r="T591" s="780"/>
      <c r="U591" s="780"/>
      <c r="V591" s="780"/>
      <c r="W591" s="780"/>
      <c r="X591" s="780"/>
      <c r="Y591" s="780"/>
      <c r="Z591" s="780"/>
      <c r="AA591" s="66"/>
      <c r="AB591" s="66"/>
      <c r="AC591" s="80"/>
    </row>
    <row r="592" spans="1:68" ht="27" customHeight="1" x14ac:dyDescent="0.25">
      <c r="A592" s="63" t="s">
        <v>961</v>
      </c>
      <c r="B592" s="63" t="s">
        <v>962</v>
      </c>
      <c r="C592" s="36">
        <v>4301020314</v>
      </c>
      <c r="D592" s="781">
        <v>4640242180090</v>
      </c>
      <c r="E592" s="781"/>
      <c r="F592" s="62">
        <v>1.5</v>
      </c>
      <c r="G592" s="37">
        <v>8</v>
      </c>
      <c r="H592" s="62">
        <v>12</v>
      </c>
      <c r="I592" s="62">
        <v>12.48</v>
      </c>
      <c r="J592" s="37">
        <v>56</v>
      </c>
      <c r="K592" s="37" t="s">
        <v>130</v>
      </c>
      <c r="L592" s="37"/>
      <c r="M592" s="38" t="s">
        <v>129</v>
      </c>
      <c r="N592" s="38"/>
      <c r="O592" s="37">
        <v>50</v>
      </c>
      <c r="P592" s="1098" t="s">
        <v>963</v>
      </c>
      <c r="Q592" s="783"/>
      <c r="R592" s="783"/>
      <c r="S592" s="783"/>
      <c r="T592" s="784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04" t="s">
        <v>964</v>
      </c>
      <c r="AG592" s="78"/>
      <c r="AJ592" s="84"/>
      <c r="AK592" s="84"/>
      <c r="BB592" s="705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x14ac:dyDescent="0.2">
      <c r="A593" s="788"/>
      <c r="B593" s="788"/>
      <c r="C593" s="788"/>
      <c r="D593" s="788"/>
      <c r="E593" s="788"/>
      <c r="F593" s="788"/>
      <c r="G593" s="788"/>
      <c r="H593" s="788"/>
      <c r="I593" s="788"/>
      <c r="J593" s="788"/>
      <c r="K593" s="788"/>
      <c r="L593" s="788"/>
      <c r="M593" s="788"/>
      <c r="N593" s="788"/>
      <c r="O593" s="789"/>
      <c r="P593" s="785" t="s">
        <v>40</v>
      </c>
      <c r="Q593" s="786"/>
      <c r="R593" s="786"/>
      <c r="S593" s="786"/>
      <c r="T593" s="786"/>
      <c r="U593" s="786"/>
      <c r="V593" s="787"/>
      <c r="W593" s="42" t="s">
        <v>39</v>
      </c>
      <c r="X593" s="43">
        <f>IFERROR(X592/H592,"0")</f>
        <v>0</v>
      </c>
      <c r="Y593" s="43">
        <f>IFERROR(Y592/H592,"0")</f>
        <v>0</v>
      </c>
      <c r="Z593" s="43">
        <f>IFERROR(IF(Z592="",0,Z592),"0")</f>
        <v>0</v>
      </c>
      <c r="AA593" s="67"/>
      <c r="AB593" s="67"/>
      <c r="AC593" s="67"/>
    </row>
    <row r="594" spans="1:68" x14ac:dyDescent="0.2">
      <c r="A594" s="788"/>
      <c r="B594" s="788"/>
      <c r="C594" s="788"/>
      <c r="D594" s="788"/>
      <c r="E594" s="788"/>
      <c r="F594" s="788"/>
      <c r="G594" s="788"/>
      <c r="H594" s="788"/>
      <c r="I594" s="788"/>
      <c r="J594" s="788"/>
      <c r="K594" s="788"/>
      <c r="L594" s="788"/>
      <c r="M594" s="788"/>
      <c r="N594" s="788"/>
      <c r="O594" s="789"/>
      <c r="P594" s="785" t="s">
        <v>40</v>
      </c>
      <c r="Q594" s="786"/>
      <c r="R594" s="786"/>
      <c r="S594" s="786"/>
      <c r="T594" s="786"/>
      <c r="U594" s="786"/>
      <c r="V594" s="787"/>
      <c r="W594" s="42" t="s">
        <v>0</v>
      </c>
      <c r="X594" s="43">
        <f>IFERROR(SUM(X592:X592),"0")</f>
        <v>0</v>
      </c>
      <c r="Y594" s="43">
        <f>IFERROR(SUM(Y592:Y592),"0")</f>
        <v>0</v>
      </c>
      <c r="Z594" s="42"/>
      <c r="AA594" s="67"/>
      <c r="AB594" s="67"/>
      <c r="AC594" s="67"/>
    </row>
    <row r="595" spans="1:68" ht="14.25" customHeight="1" x14ac:dyDescent="0.25">
      <c r="A595" s="780" t="s">
        <v>78</v>
      </c>
      <c r="B595" s="780"/>
      <c r="C595" s="780"/>
      <c r="D595" s="780"/>
      <c r="E595" s="780"/>
      <c r="F595" s="780"/>
      <c r="G595" s="780"/>
      <c r="H595" s="780"/>
      <c r="I595" s="780"/>
      <c r="J595" s="780"/>
      <c r="K595" s="780"/>
      <c r="L595" s="780"/>
      <c r="M595" s="780"/>
      <c r="N595" s="780"/>
      <c r="O595" s="780"/>
      <c r="P595" s="780"/>
      <c r="Q595" s="780"/>
      <c r="R595" s="780"/>
      <c r="S595" s="780"/>
      <c r="T595" s="780"/>
      <c r="U595" s="780"/>
      <c r="V595" s="780"/>
      <c r="W595" s="780"/>
      <c r="X595" s="780"/>
      <c r="Y595" s="780"/>
      <c r="Z595" s="780"/>
      <c r="AA595" s="66"/>
      <c r="AB595" s="66"/>
      <c r="AC595" s="80"/>
    </row>
    <row r="596" spans="1:68" ht="27" customHeight="1" x14ac:dyDescent="0.25">
      <c r="A596" s="63" t="s">
        <v>965</v>
      </c>
      <c r="B596" s="63" t="s">
        <v>966</v>
      </c>
      <c r="C596" s="36">
        <v>4301031321</v>
      </c>
      <c r="D596" s="781">
        <v>4640242180076</v>
      </c>
      <c r="E596" s="781"/>
      <c r="F596" s="62">
        <v>0.7</v>
      </c>
      <c r="G596" s="37">
        <v>6</v>
      </c>
      <c r="H596" s="62">
        <v>4.2</v>
      </c>
      <c r="I596" s="62">
        <v>4.4000000000000004</v>
      </c>
      <c r="J596" s="37">
        <v>156</v>
      </c>
      <c r="K596" s="37" t="s">
        <v>89</v>
      </c>
      <c r="L596" s="37"/>
      <c r="M596" s="38" t="s">
        <v>82</v>
      </c>
      <c r="N596" s="38"/>
      <c r="O596" s="37">
        <v>40</v>
      </c>
      <c r="P596" s="1100" t="s">
        <v>967</v>
      </c>
      <c r="Q596" s="783"/>
      <c r="R596" s="783"/>
      <c r="S596" s="783"/>
      <c r="T596" s="784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IFERROR(IF(Y596=0,"",ROUNDUP(Y596/H596,0)*0.00753),"")</f>
        <v/>
      </c>
      <c r="AA596" s="68" t="s">
        <v>45</v>
      </c>
      <c r="AB596" s="69" t="s">
        <v>45</v>
      </c>
      <c r="AC596" s="706" t="s">
        <v>968</v>
      </c>
      <c r="AG596" s="78"/>
      <c r="AJ596" s="84"/>
      <c r="AK596" s="84"/>
      <c r="BB596" s="707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788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89"/>
      <c r="P597" s="785" t="s">
        <v>40</v>
      </c>
      <c r="Q597" s="786"/>
      <c r="R597" s="786"/>
      <c r="S597" s="786"/>
      <c r="T597" s="786"/>
      <c r="U597" s="786"/>
      <c r="V597" s="787"/>
      <c r="W597" s="42" t="s">
        <v>39</v>
      </c>
      <c r="X597" s="43">
        <f>IFERROR(X596/H596,"0")</f>
        <v>0</v>
      </c>
      <c r="Y597" s="43">
        <f>IFERROR(Y596/H596,"0")</f>
        <v>0</v>
      </c>
      <c r="Z597" s="43">
        <f>IFERROR(IF(Z596="",0,Z596),"0")</f>
        <v>0</v>
      </c>
      <c r="AA597" s="67"/>
      <c r="AB597" s="67"/>
      <c r="AC597" s="67"/>
    </row>
    <row r="598" spans="1:68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89"/>
      <c r="P598" s="785" t="s">
        <v>40</v>
      </c>
      <c r="Q598" s="786"/>
      <c r="R598" s="786"/>
      <c r="S598" s="786"/>
      <c r="T598" s="786"/>
      <c r="U598" s="786"/>
      <c r="V598" s="787"/>
      <c r="W598" s="42" t="s">
        <v>0</v>
      </c>
      <c r="X598" s="43">
        <f>IFERROR(SUM(X596:X596),"0")</f>
        <v>0</v>
      </c>
      <c r="Y598" s="43">
        <f>IFERROR(SUM(Y596:Y596),"0")</f>
        <v>0</v>
      </c>
      <c r="Z598" s="42"/>
      <c r="AA598" s="67"/>
      <c r="AB598" s="67"/>
      <c r="AC598" s="67"/>
    </row>
    <row r="599" spans="1:68" ht="14.25" customHeight="1" x14ac:dyDescent="0.25">
      <c r="A599" s="780" t="s">
        <v>84</v>
      </c>
      <c r="B599" s="780"/>
      <c r="C599" s="780"/>
      <c r="D599" s="780"/>
      <c r="E599" s="780"/>
      <c r="F599" s="780"/>
      <c r="G599" s="780"/>
      <c r="H599" s="780"/>
      <c r="I599" s="780"/>
      <c r="J599" s="780"/>
      <c r="K599" s="780"/>
      <c r="L599" s="780"/>
      <c r="M599" s="780"/>
      <c r="N599" s="780"/>
      <c r="O599" s="780"/>
      <c r="P599" s="780"/>
      <c r="Q599" s="780"/>
      <c r="R599" s="780"/>
      <c r="S599" s="780"/>
      <c r="T599" s="780"/>
      <c r="U599" s="780"/>
      <c r="V599" s="780"/>
      <c r="W599" s="780"/>
      <c r="X599" s="780"/>
      <c r="Y599" s="780"/>
      <c r="Z599" s="780"/>
      <c r="AA599" s="66"/>
      <c r="AB599" s="66"/>
      <c r="AC599" s="80"/>
    </row>
    <row r="600" spans="1:68" ht="27" customHeight="1" x14ac:dyDescent="0.25">
      <c r="A600" s="63" t="s">
        <v>969</v>
      </c>
      <c r="B600" s="63" t="s">
        <v>970</v>
      </c>
      <c r="C600" s="36">
        <v>4301051780</v>
      </c>
      <c r="D600" s="781">
        <v>4640242180106</v>
      </c>
      <c r="E600" s="781"/>
      <c r="F600" s="62">
        <v>1.3</v>
      </c>
      <c r="G600" s="37">
        <v>6</v>
      </c>
      <c r="H600" s="62">
        <v>7.8</v>
      </c>
      <c r="I600" s="62">
        <v>8.2799999999999994</v>
      </c>
      <c r="J600" s="37">
        <v>56</v>
      </c>
      <c r="K600" s="37" t="s">
        <v>130</v>
      </c>
      <c r="L600" s="37"/>
      <c r="M600" s="38" t="s">
        <v>82</v>
      </c>
      <c r="N600" s="38"/>
      <c r="O600" s="37">
        <v>45</v>
      </c>
      <c r="P600" s="1101" t="s">
        <v>971</v>
      </c>
      <c r="Q600" s="783"/>
      <c r="R600" s="783"/>
      <c r="S600" s="783"/>
      <c r="T600" s="784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08" t="s">
        <v>972</v>
      </c>
      <c r="AG600" s="78"/>
      <c r="AJ600" s="84"/>
      <c r="AK600" s="84"/>
      <c r="BB600" s="709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x14ac:dyDescent="0.2">
      <c r="A601" s="788"/>
      <c r="B601" s="788"/>
      <c r="C601" s="788"/>
      <c r="D601" s="788"/>
      <c r="E601" s="788"/>
      <c r="F601" s="788"/>
      <c r="G601" s="788"/>
      <c r="H601" s="788"/>
      <c r="I601" s="788"/>
      <c r="J601" s="788"/>
      <c r="K601" s="788"/>
      <c r="L601" s="788"/>
      <c r="M601" s="788"/>
      <c r="N601" s="788"/>
      <c r="O601" s="789"/>
      <c r="P601" s="785" t="s">
        <v>40</v>
      </c>
      <c r="Q601" s="786"/>
      <c r="R601" s="786"/>
      <c r="S601" s="786"/>
      <c r="T601" s="786"/>
      <c r="U601" s="786"/>
      <c r="V601" s="787"/>
      <c r="W601" s="42" t="s">
        <v>39</v>
      </c>
      <c r="X601" s="43">
        <f>IFERROR(X600/H600,"0")</f>
        <v>0</v>
      </c>
      <c r="Y601" s="43">
        <f>IFERROR(Y600/H600,"0")</f>
        <v>0</v>
      </c>
      <c r="Z601" s="43">
        <f>IFERROR(IF(Z600="",0,Z600),"0")</f>
        <v>0</v>
      </c>
      <c r="AA601" s="67"/>
      <c r="AB601" s="67"/>
      <c r="AC601" s="67"/>
    </row>
    <row r="602" spans="1:68" x14ac:dyDescent="0.2">
      <c r="A602" s="788"/>
      <c r="B602" s="788"/>
      <c r="C602" s="788"/>
      <c r="D602" s="788"/>
      <c r="E602" s="788"/>
      <c r="F602" s="788"/>
      <c r="G602" s="788"/>
      <c r="H602" s="788"/>
      <c r="I602" s="788"/>
      <c r="J602" s="788"/>
      <c r="K602" s="788"/>
      <c r="L602" s="788"/>
      <c r="M602" s="788"/>
      <c r="N602" s="788"/>
      <c r="O602" s="789"/>
      <c r="P602" s="785" t="s">
        <v>40</v>
      </c>
      <c r="Q602" s="786"/>
      <c r="R602" s="786"/>
      <c r="S602" s="786"/>
      <c r="T602" s="786"/>
      <c r="U602" s="786"/>
      <c r="V602" s="787"/>
      <c r="W602" s="42" t="s">
        <v>0</v>
      </c>
      <c r="X602" s="43">
        <f>IFERROR(SUM(X600:X600),"0")</f>
        <v>0</v>
      </c>
      <c r="Y602" s="43">
        <f>IFERROR(SUM(Y600:Y600),"0")</f>
        <v>0</v>
      </c>
      <c r="Z602" s="42"/>
      <c r="AA602" s="67"/>
      <c r="AB602" s="67"/>
      <c r="AC602" s="67"/>
    </row>
    <row r="603" spans="1:68" ht="15" customHeight="1" x14ac:dyDescent="0.2">
      <c r="A603" s="788"/>
      <c r="B603" s="788"/>
      <c r="C603" s="788"/>
      <c r="D603" s="788"/>
      <c r="E603" s="788"/>
      <c r="F603" s="788"/>
      <c r="G603" s="788"/>
      <c r="H603" s="788"/>
      <c r="I603" s="788"/>
      <c r="J603" s="788"/>
      <c r="K603" s="788"/>
      <c r="L603" s="788"/>
      <c r="M603" s="788"/>
      <c r="N603" s="788"/>
      <c r="O603" s="1105"/>
      <c r="P603" s="1102" t="s">
        <v>33</v>
      </c>
      <c r="Q603" s="1103"/>
      <c r="R603" s="1103"/>
      <c r="S603" s="1103"/>
      <c r="T603" s="1103"/>
      <c r="U603" s="1103"/>
      <c r="V603" s="1104"/>
      <c r="W603" s="42" t="s">
        <v>0</v>
      </c>
      <c r="X603" s="4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0</v>
      </c>
      <c r="Y603" s="4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0</v>
      </c>
      <c r="Z603" s="42"/>
      <c r="AA603" s="67"/>
      <c r="AB603" s="67"/>
      <c r="AC603" s="67"/>
    </row>
    <row r="604" spans="1:68" x14ac:dyDescent="0.2">
      <c r="A604" s="788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1105"/>
      <c r="P604" s="1102" t="s">
        <v>34</v>
      </c>
      <c r="Q604" s="1103"/>
      <c r="R604" s="1103"/>
      <c r="S604" s="1103"/>
      <c r="T604" s="1103"/>
      <c r="U604" s="1103"/>
      <c r="V604" s="1104"/>
      <c r="W604" s="42" t="s">
        <v>0</v>
      </c>
      <c r="X604" s="43">
        <f>IFERROR(SUM(BM22:BM600),"0")</f>
        <v>0</v>
      </c>
      <c r="Y604" s="43">
        <f>IFERROR(SUM(BN22:BN600),"0")</f>
        <v>0</v>
      </c>
      <c r="Z604" s="42"/>
      <c r="AA604" s="67"/>
      <c r="AB604" s="67"/>
      <c r="AC604" s="67"/>
    </row>
    <row r="605" spans="1:68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1105"/>
      <c r="P605" s="1102" t="s">
        <v>35</v>
      </c>
      <c r="Q605" s="1103"/>
      <c r="R605" s="1103"/>
      <c r="S605" s="1103"/>
      <c r="T605" s="1103"/>
      <c r="U605" s="1103"/>
      <c r="V605" s="1104"/>
      <c r="W605" s="42" t="s">
        <v>20</v>
      </c>
      <c r="X605" s="44">
        <f>ROUNDUP(SUM(BO22:BO600),0)</f>
        <v>0</v>
      </c>
      <c r="Y605" s="44">
        <f>ROUNDUP(SUM(BP22:BP600),0)</f>
        <v>0</v>
      </c>
      <c r="Z605" s="42"/>
      <c r="AA605" s="67"/>
      <c r="AB605" s="67"/>
      <c r="AC605" s="67"/>
    </row>
    <row r="606" spans="1:68" x14ac:dyDescent="0.2">
      <c r="A606" s="788"/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1105"/>
      <c r="P606" s="1102" t="s">
        <v>36</v>
      </c>
      <c r="Q606" s="1103"/>
      <c r="R606" s="1103"/>
      <c r="S606" s="1103"/>
      <c r="T606" s="1103"/>
      <c r="U606" s="1103"/>
      <c r="V606" s="1104"/>
      <c r="W606" s="42" t="s">
        <v>0</v>
      </c>
      <c r="X606" s="43">
        <f>GrossWeightTotal+PalletQtyTotal*25</f>
        <v>0</v>
      </c>
      <c r="Y606" s="43">
        <f>GrossWeightTotalR+PalletQtyTotalR*25</f>
        <v>0</v>
      </c>
      <c r="Z606" s="42"/>
      <c r="AA606" s="67"/>
      <c r="AB606" s="67"/>
      <c r="AC606" s="67"/>
    </row>
    <row r="607" spans="1:68" x14ac:dyDescent="0.2">
      <c r="A607" s="788"/>
      <c r="B607" s="788"/>
      <c r="C607" s="788"/>
      <c r="D607" s="788"/>
      <c r="E607" s="788"/>
      <c r="F607" s="788"/>
      <c r="G607" s="788"/>
      <c r="H607" s="788"/>
      <c r="I607" s="788"/>
      <c r="J607" s="788"/>
      <c r="K607" s="788"/>
      <c r="L607" s="788"/>
      <c r="M607" s="788"/>
      <c r="N607" s="788"/>
      <c r="O607" s="1105"/>
      <c r="P607" s="1102" t="s">
        <v>37</v>
      </c>
      <c r="Q607" s="1103"/>
      <c r="R607" s="1103"/>
      <c r="S607" s="1103"/>
      <c r="T607" s="1103"/>
      <c r="U607" s="1103"/>
      <c r="V607" s="1104"/>
      <c r="W607" s="42" t="s">
        <v>20</v>
      </c>
      <c r="X607" s="4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0</v>
      </c>
      <c r="Y607" s="4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0</v>
      </c>
      <c r="Z607" s="42"/>
      <c r="AA607" s="67"/>
      <c r="AB607" s="67"/>
      <c r="AC607" s="67"/>
    </row>
    <row r="608" spans="1:68" ht="14.25" x14ac:dyDescent="0.2">
      <c r="A608" s="788"/>
      <c r="B608" s="788"/>
      <c r="C608" s="788"/>
      <c r="D608" s="788"/>
      <c r="E608" s="788"/>
      <c r="F608" s="788"/>
      <c r="G608" s="788"/>
      <c r="H608" s="788"/>
      <c r="I608" s="788"/>
      <c r="J608" s="788"/>
      <c r="K608" s="788"/>
      <c r="L608" s="788"/>
      <c r="M608" s="788"/>
      <c r="N608" s="788"/>
      <c r="O608" s="1105"/>
      <c r="P608" s="1102" t="s">
        <v>38</v>
      </c>
      <c r="Q608" s="1103"/>
      <c r="R608" s="1103"/>
      <c r="S608" s="1103"/>
      <c r="T608" s="1103"/>
      <c r="U608" s="1103"/>
      <c r="V608" s="1104"/>
      <c r="W608" s="45" t="s">
        <v>51</v>
      </c>
      <c r="X608" s="42"/>
      <c r="Y608" s="42"/>
      <c r="Z608" s="42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0</v>
      </c>
      <c r="AA608" s="67"/>
      <c r="AB608" s="67"/>
      <c r="AC608" s="67"/>
    </row>
    <row r="609" spans="1:32" ht="13.5" thickBot="1" x14ac:dyDescent="0.25"/>
    <row r="610" spans="1:32" ht="27" thickTop="1" thickBot="1" x14ac:dyDescent="0.25">
      <c r="A610" s="46" t="s">
        <v>9</v>
      </c>
      <c r="B610" s="85" t="s">
        <v>77</v>
      </c>
      <c r="C610" s="1099" t="s">
        <v>123</v>
      </c>
      <c r="D610" s="1099" t="s">
        <v>123</v>
      </c>
      <c r="E610" s="1099" t="s">
        <v>123</v>
      </c>
      <c r="F610" s="1099" t="s">
        <v>123</v>
      </c>
      <c r="G610" s="1099" t="s">
        <v>123</v>
      </c>
      <c r="H610" s="1099" t="s">
        <v>123</v>
      </c>
      <c r="I610" s="1099" t="s">
        <v>332</v>
      </c>
      <c r="J610" s="1099" t="s">
        <v>332</v>
      </c>
      <c r="K610" s="1099" t="s">
        <v>332</v>
      </c>
      <c r="L610" s="1106"/>
      <c r="M610" s="1099" t="s">
        <v>332</v>
      </c>
      <c r="N610" s="1106"/>
      <c r="O610" s="1099" t="s">
        <v>332</v>
      </c>
      <c r="P610" s="1099" t="s">
        <v>332</v>
      </c>
      <c r="Q610" s="1099" t="s">
        <v>332</v>
      </c>
      <c r="R610" s="1099" t="s">
        <v>332</v>
      </c>
      <c r="S610" s="1099" t="s">
        <v>332</v>
      </c>
      <c r="T610" s="1099" t="s">
        <v>332</v>
      </c>
      <c r="U610" s="1099" t="s">
        <v>332</v>
      </c>
      <c r="V610" s="1099" t="s">
        <v>332</v>
      </c>
      <c r="W610" s="1099" t="s">
        <v>626</v>
      </c>
      <c r="X610" s="1099" t="s">
        <v>626</v>
      </c>
      <c r="Y610" s="1099" t="s">
        <v>711</v>
      </c>
      <c r="Z610" s="1099" t="s">
        <v>711</v>
      </c>
      <c r="AA610" s="1099" t="s">
        <v>711</v>
      </c>
      <c r="AB610" s="1099" t="s">
        <v>711</v>
      </c>
      <c r="AC610" s="85" t="s">
        <v>803</v>
      </c>
      <c r="AD610" s="1099" t="s">
        <v>861</v>
      </c>
      <c r="AE610" s="1099" t="s">
        <v>861</v>
      </c>
      <c r="AF610" s="1"/>
    </row>
    <row r="611" spans="1:32" ht="14.25" customHeight="1" thickTop="1" x14ac:dyDescent="0.2">
      <c r="A611" s="1107" t="s">
        <v>10</v>
      </c>
      <c r="B611" s="1099" t="s">
        <v>77</v>
      </c>
      <c r="C611" s="1099" t="s">
        <v>124</v>
      </c>
      <c r="D611" s="1099" t="s">
        <v>150</v>
      </c>
      <c r="E611" s="1099" t="s">
        <v>223</v>
      </c>
      <c r="F611" s="1099" t="s">
        <v>244</v>
      </c>
      <c r="G611" s="1099" t="s">
        <v>290</v>
      </c>
      <c r="H611" s="1099" t="s">
        <v>123</v>
      </c>
      <c r="I611" s="1099" t="s">
        <v>333</v>
      </c>
      <c r="J611" s="1099" t="s">
        <v>358</v>
      </c>
      <c r="K611" s="1099" t="s">
        <v>429</v>
      </c>
      <c r="L611" s="1"/>
      <c r="M611" s="1099" t="s">
        <v>449</v>
      </c>
      <c r="N611" s="1"/>
      <c r="O611" s="1099" t="s">
        <v>475</v>
      </c>
      <c r="P611" s="1099" t="s">
        <v>492</v>
      </c>
      <c r="Q611" s="1099" t="s">
        <v>495</v>
      </c>
      <c r="R611" s="1099" t="s">
        <v>504</v>
      </c>
      <c r="S611" s="1099" t="s">
        <v>518</v>
      </c>
      <c r="T611" s="1099" t="s">
        <v>522</v>
      </c>
      <c r="U611" s="1099" t="s">
        <v>530</v>
      </c>
      <c r="V611" s="1099" t="s">
        <v>613</v>
      </c>
      <c r="W611" s="1099" t="s">
        <v>627</v>
      </c>
      <c r="X611" s="1099" t="s">
        <v>672</v>
      </c>
      <c r="Y611" s="1099" t="s">
        <v>712</v>
      </c>
      <c r="Z611" s="1099" t="s">
        <v>770</v>
      </c>
      <c r="AA611" s="1099" t="s">
        <v>790</v>
      </c>
      <c r="AB611" s="1099" t="s">
        <v>799</v>
      </c>
      <c r="AC611" s="1099" t="s">
        <v>803</v>
      </c>
      <c r="AD611" s="1099" t="s">
        <v>861</v>
      </c>
      <c r="AE611" s="1099" t="s">
        <v>952</v>
      </c>
      <c r="AF611" s="1"/>
    </row>
    <row r="612" spans="1:32" ht="13.5" thickBot="1" x14ac:dyDescent="0.25">
      <c r="A612" s="1108"/>
      <c r="B612" s="1099"/>
      <c r="C612" s="1099"/>
      <c r="D612" s="1099"/>
      <c r="E612" s="1099"/>
      <c r="F612" s="1099"/>
      <c r="G612" s="1099"/>
      <c r="H612" s="1099"/>
      <c r="I612" s="1099"/>
      <c r="J612" s="1099"/>
      <c r="K612" s="1099"/>
      <c r="L612" s="1"/>
      <c r="M612" s="1099"/>
      <c r="N612" s="1"/>
      <c r="O612" s="1099"/>
      <c r="P612" s="1099"/>
      <c r="Q612" s="1099"/>
      <c r="R612" s="1099"/>
      <c r="S612" s="1099"/>
      <c r="T612" s="1099"/>
      <c r="U612" s="1099"/>
      <c r="V612" s="1099"/>
      <c r="W612" s="1099"/>
      <c r="X612" s="1099"/>
      <c r="Y612" s="1099"/>
      <c r="Z612" s="1099"/>
      <c r="AA612" s="1099"/>
      <c r="AB612" s="1099"/>
      <c r="AC612" s="1099"/>
      <c r="AD612" s="1099"/>
      <c r="AE612" s="1099"/>
      <c r="AF612" s="1"/>
    </row>
    <row r="613" spans="1:32" ht="18" thickTop="1" thickBot="1" x14ac:dyDescent="0.25">
      <c r="A613" s="46" t="s">
        <v>13</v>
      </c>
      <c r="B613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52">
        <f>IFERROR(Y48*1,"0")+IFERROR(Y49*1,"0")+IFERROR(Y50*1,"0")+IFERROR(Y51*1,"0")+IFERROR(Y52*1,"0")+IFERROR(Y53*1,"0")+IFERROR(Y57*1,"0")+IFERROR(Y58*1,"0")</f>
        <v>0</v>
      </c>
      <c r="D613" s="52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0</v>
      </c>
      <c r="E613" s="52">
        <f>IFERROR(Y104*1,"0")+IFERROR(Y105*1,"0")+IFERROR(Y106*1,"0")+IFERROR(Y110*1,"0")+IFERROR(Y111*1,"0")+IFERROR(Y112*1,"0")+IFERROR(Y113*1,"0")+IFERROR(Y114*1,"0")</f>
        <v>0</v>
      </c>
      <c r="F613" s="52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3" s="52">
        <f>IFERROR(Y150*1,"0")+IFERROR(Y151*1,"0")+IFERROR(Y155*1,"0")+IFERROR(Y156*1,"0")+IFERROR(Y160*1,"0")+IFERROR(Y161*1,"0")</f>
        <v>0</v>
      </c>
      <c r="H613" s="52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3" s="52">
        <f>IFERROR(Y188*1,"0")+IFERROR(Y192*1,"0")+IFERROR(Y193*1,"0")+IFERROR(Y194*1,"0")+IFERROR(Y195*1,"0")+IFERROR(Y196*1,"0")+IFERROR(Y197*1,"0")+IFERROR(Y198*1,"0")+IFERROR(Y199*1,"0")</f>
        <v>0</v>
      </c>
      <c r="J613" s="52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0</v>
      </c>
      <c r="K613" s="52">
        <f>IFERROR(Y247*1,"0")+IFERROR(Y248*1,"0")+IFERROR(Y249*1,"0")+IFERROR(Y250*1,"0")+IFERROR(Y251*1,"0")+IFERROR(Y252*1,"0")+IFERROR(Y253*1,"0")+IFERROR(Y254*1,"0")</f>
        <v>0</v>
      </c>
      <c r="L613" s="1"/>
      <c r="M613" s="52">
        <f>IFERROR(Y259*1,"0")+IFERROR(Y260*1,"0")+IFERROR(Y261*1,"0")+IFERROR(Y262*1,"0")+IFERROR(Y263*1,"0")+IFERROR(Y264*1,"0")+IFERROR(Y265*1,"0")+IFERROR(Y266*1,"0")+IFERROR(Y270*1,"0")</f>
        <v>0</v>
      </c>
      <c r="N613" s="1"/>
      <c r="O613" s="52">
        <f>IFERROR(Y275*1,"0")+IFERROR(Y276*1,"0")+IFERROR(Y277*1,"0")+IFERROR(Y278*1,"0")+IFERROR(Y279*1,"0")+IFERROR(Y280*1,"0")</f>
        <v>0</v>
      </c>
      <c r="P613" s="52">
        <f>IFERROR(Y285*1,"0")</f>
        <v>0</v>
      </c>
      <c r="Q613" s="52">
        <f>IFERROR(Y290*1,"0")+IFERROR(Y291*1,"0")+IFERROR(Y292*1,"0")</f>
        <v>0</v>
      </c>
      <c r="R613" s="52">
        <f>IFERROR(Y297*1,"0")+IFERROR(Y298*1,"0")+IFERROR(Y299*1,"0")+IFERROR(Y300*1,"0")+IFERROR(Y301*1,"0")</f>
        <v>0</v>
      </c>
      <c r="S613" s="52">
        <f>IFERROR(Y306*1,"0")</f>
        <v>0</v>
      </c>
      <c r="T613" s="52">
        <f>IFERROR(Y311*1,"0")+IFERROR(Y315*1,"0")+IFERROR(Y316*1,"0")</f>
        <v>0</v>
      </c>
      <c r="U613" s="52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0</v>
      </c>
      <c r="V613" s="52">
        <f>IFERROR(Y368*1,"0")+IFERROR(Y372*1,"0")+IFERROR(Y373*1,"0")+IFERROR(Y374*1,"0")</f>
        <v>0</v>
      </c>
      <c r="W613" s="52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0</v>
      </c>
      <c r="X613" s="52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0</v>
      </c>
      <c r="Y613" s="52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0</v>
      </c>
      <c r="Z613" s="52">
        <f>IFERROR(Y477*1,"0")+IFERROR(Y481*1,"0")+IFERROR(Y482*1,"0")+IFERROR(Y483*1,"0")+IFERROR(Y484*1,"0")+IFERROR(Y485*1,"0")+IFERROR(Y489*1,"0")</f>
        <v>0</v>
      </c>
      <c r="AA613" s="52">
        <f>IFERROR(Y494*1,"0")+IFERROR(Y495*1,"0")+IFERROR(Y496*1,"0")</f>
        <v>0</v>
      </c>
      <c r="AB613" s="52">
        <f>IFERROR(Y501*1,"0")</f>
        <v>0</v>
      </c>
      <c r="AC613" s="52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0</v>
      </c>
      <c r="AD613" s="52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52">
        <f>IFERROR(Y587*1,"0")+IFERROR(Y588*1,"0")+IFERROR(Y592*1,"0")+IFERROR(Y596*1,"0")+IFERROR(Y600*1,"0")</f>
        <v>0</v>
      </c>
      <c r="AF613" s="1"/>
    </row>
  </sheetData>
  <sheetProtection algorithmName="SHA-512" hashValue="RakVpfDOkxqjMUIVZ5nSjuB8Anrl3y9GOxho5ooh+Piqp6cJ/PSZ6wdwBGVB293K9kw439poHJr/UkPYQ23HIQ==" saltValue="m9veRfU8JIBdDA6uACOt/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82">
    <mergeCell ref="AD611:AD612"/>
    <mergeCell ref="AE611:AE612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595:Z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P583:V583"/>
    <mergeCell ref="A583:O584"/>
    <mergeCell ref="P584:V584"/>
    <mergeCell ref="A585:Z585"/>
    <mergeCell ref="A586:Z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P540:V540"/>
    <mergeCell ref="A540:O541"/>
    <mergeCell ref="P541:V54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P520:V520"/>
    <mergeCell ref="A520:O521"/>
    <mergeCell ref="P521:V521"/>
    <mergeCell ref="A499:Z499"/>
    <mergeCell ref="A500:Z500"/>
    <mergeCell ref="D501:E501"/>
    <mergeCell ref="P501:T501"/>
    <mergeCell ref="P502:V502"/>
    <mergeCell ref="A502:O503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P497:V497"/>
    <mergeCell ref="A497:O498"/>
    <mergeCell ref="P498:V498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66:Z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P473:V473"/>
    <mergeCell ref="A473:O474"/>
    <mergeCell ref="P474:V474"/>
    <mergeCell ref="A475:Z475"/>
    <mergeCell ref="A476:Z476"/>
    <mergeCell ref="D477:E477"/>
    <mergeCell ref="P477:T477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P423:V423"/>
    <mergeCell ref="A423:O424"/>
    <mergeCell ref="P424:V424"/>
    <mergeCell ref="A404:Z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A393:Z393"/>
    <mergeCell ref="D394:E394"/>
    <mergeCell ref="P394:T394"/>
    <mergeCell ref="D395:E395"/>
    <mergeCell ref="P395:T395"/>
    <mergeCell ref="P396:V396"/>
    <mergeCell ref="A396:O397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09:Z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973</v>
      </c>
      <c r="H1" s="9"/>
    </row>
    <row r="3" spans="2:8" x14ac:dyDescent="0.2">
      <c r="B3" s="53" t="s">
        <v>974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975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976</v>
      </c>
      <c r="D6" s="53" t="s">
        <v>977</v>
      </c>
      <c r="E6" s="53" t="s">
        <v>45</v>
      </c>
    </row>
    <row r="8" spans="2:8" x14ac:dyDescent="0.2">
      <c r="B8" s="53" t="s">
        <v>76</v>
      </c>
      <c r="C8" s="53" t="s">
        <v>976</v>
      </c>
      <c r="D8" s="53" t="s">
        <v>45</v>
      </c>
      <c r="E8" s="53" t="s">
        <v>45</v>
      </c>
    </row>
    <row r="10" spans="2:8" x14ac:dyDescent="0.2">
      <c r="B10" s="53" t="s">
        <v>978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979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980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981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982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983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984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985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986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987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988</v>
      </c>
      <c r="C20" s="53" t="s">
        <v>45</v>
      </c>
      <c r="D20" s="53" t="s">
        <v>45</v>
      </c>
      <c r="E20" s="53" t="s">
        <v>45</v>
      </c>
    </row>
  </sheetData>
  <sheetProtection algorithmName="SHA-512" hashValue="XxRIGFyG7OGWDhJKnQM7vvJu8eYJ5QBDniodKd2uz6TCmPvqfyl/sZ0UGNt2LyXltFRue6kLOkDt+VEJY0uwfA==" saltValue="y+9y2FUx39YpLT1pFRV6y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1290</vt:i4>
      </vt:variant>
    </vt:vector>
  </HeadingPairs>
  <TitlesOfParts>
    <vt:vector size="12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2024-10-16T06:40:03Z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