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Пыжик\pokom_pijik\"/>
    </mc:Choice>
  </mc:AlternateContent>
  <xr:revisionPtr revIDLastSave="0" documentId="13_ncr:1_{B4776FBE-B9B5-4BE7-BECF-D0984A1D05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X495" i="1" s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X487" i="1" s="1"/>
  <c r="W483" i="1"/>
  <c r="W488" i="1" s="1"/>
  <c r="V481" i="1"/>
  <c r="V480" i="1"/>
  <c r="W479" i="1"/>
  <c r="X479" i="1" s="1"/>
  <c r="W478" i="1"/>
  <c r="V476" i="1"/>
  <c r="W475" i="1"/>
  <c r="V475" i="1"/>
  <c r="X474" i="1"/>
  <c r="W474" i="1"/>
  <c r="X473" i="1"/>
  <c r="W473" i="1"/>
  <c r="X472" i="1"/>
  <c r="X475" i="1" s="1"/>
  <c r="W472" i="1"/>
  <c r="U507" i="1" s="1"/>
  <c r="V468" i="1"/>
  <c r="V467" i="1"/>
  <c r="W466" i="1"/>
  <c r="X466" i="1" s="1"/>
  <c r="N466" i="1"/>
  <c r="X465" i="1"/>
  <c r="W465" i="1"/>
  <c r="N465" i="1"/>
  <c r="W464" i="1"/>
  <c r="V462" i="1"/>
  <c r="W461" i="1"/>
  <c r="V461" i="1"/>
  <c r="X460" i="1"/>
  <c r="W460" i="1"/>
  <c r="X459" i="1"/>
  <c r="W459" i="1"/>
  <c r="X458" i="1"/>
  <c r="W458" i="1"/>
  <c r="X457" i="1"/>
  <c r="W457" i="1"/>
  <c r="N457" i="1"/>
  <c r="W456" i="1"/>
  <c r="X456" i="1" s="1"/>
  <c r="N456" i="1"/>
  <c r="X455" i="1"/>
  <c r="W455" i="1"/>
  <c r="W462" i="1" s="1"/>
  <c r="N455" i="1"/>
  <c r="V453" i="1"/>
  <c r="V452" i="1"/>
  <c r="X451" i="1"/>
  <c r="W451" i="1"/>
  <c r="N451" i="1"/>
  <c r="W450" i="1"/>
  <c r="N450" i="1"/>
  <c r="V448" i="1"/>
  <c r="V447" i="1"/>
  <c r="W446" i="1"/>
  <c r="X446" i="1" s="1"/>
  <c r="N446" i="1"/>
  <c r="X445" i="1"/>
  <c r="W445" i="1"/>
  <c r="N445" i="1"/>
  <c r="W444" i="1"/>
  <c r="X444" i="1" s="1"/>
  <c r="N444" i="1"/>
  <c r="X443" i="1"/>
  <c r="W443" i="1"/>
  <c r="N443" i="1"/>
  <c r="W442" i="1"/>
  <c r="X442" i="1" s="1"/>
  <c r="N442" i="1"/>
  <c r="X441" i="1"/>
  <c r="W441" i="1"/>
  <c r="N441" i="1"/>
  <c r="W440" i="1"/>
  <c r="X440" i="1" s="1"/>
  <c r="N440" i="1"/>
  <c r="X439" i="1"/>
  <c r="W439" i="1"/>
  <c r="N439" i="1"/>
  <c r="W438" i="1"/>
  <c r="N438" i="1"/>
  <c r="V434" i="1"/>
  <c r="V433" i="1"/>
  <c r="W432" i="1"/>
  <c r="V430" i="1"/>
  <c r="W429" i="1"/>
  <c r="V429" i="1"/>
  <c r="X428" i="1"/>
  <c r="X429" i="1" s="1"/>
  <c r="W428" i="1"/>
  <c r="W430" i="1" s="1"/>
  <c r="V426" i="1"/>
  <c r="V425" i="1"/>
  <c r="W424" i="1"/>
  <c r="V422" i="1"/>
  <c r="V421" i="1"/>
  <c r="X420" i="1"/>
  <c r="W420" i="1"/>
  <c r="N420" i="1"/>
  <c r="W419" i="1"/>
  <c r="X419" i="1" s="1"/>
  <c r="N419" i="1"/>
  <c r="X418" i="1"/>
  <c r="W418" i="1"/>
  <c r="N418" i="1"/>
  <c r="W417" i="1"/>
  <c r="X417" i="1" s="1"/>
  <c r="W416" i="1"/>
  <c r="X416" i="1" s="1"/>
  <c r="N416" i="1"/>
  <c r="X415" i="1"/>
  <c r="W415" i="1"/>
  <c r="N415" i="1"/>
  <c r="W414" i="1"/>
  <c r="N414" i="1"/>
  <c r="V412" i="1"/>
  <c r="V411" i="1"/>
  <c r="W410" i="1"/>
  <c r="X410" i="1" s="1"/>
  <c r="N410" i="1"/>
  <c r="X409" i="1"/>
  <c r="X411" i="1" s="1"/>
  <c r="W409" i="1"/>
  <c r="N409" i="1"/>
  <c r="V406" i="1"/>
  <c r="W405" i="1"/>
  <c r="V405" i="1"/>
  <c r="X404" i="1"/>
  <c r="W404" i="1"/>
  <c r="X403" i="1"/>
  <c r="W403" i="1"/>
  <c r="X402" i="1"/>
  <c r="W402" i="1"/>
  <c r="X401" i="1"/>
  <c r="X405" i="1" s="1"/>
  <c r="W401" i="1"/>
  <c r="W406" i="1" s="1"/>
  <c r="V399" i="1"/>
  <c r="V398" i="1"/>
  <c r="W397" i="1"/>
  <c r="N397" i="1"/>
  <c r="V395" i="1"/>
  <c r="V394" i="1"/>
  <c r="W393" i="1"/>
  <c r="X393" i="1" s="1"/>
  <c r="N393" i="1"/>
  <c r="X392" i="1"/>
  <c r="X394" i="1" s="1"/>
  <c r="W392" i="1"/>
  <c r="N392" i="1"/>
  <c r="W391" i="1"/>
  <c r="X391" i="1" s="1"/>
  <c r="N391" i="1"/>
  <c r="X390" i="1"/>
  <c r="W390" i="1"/>
  <c r="W394" i="1" s="1"/>
  <c r="N390" i="1"/>
  <c r="V388" i="1"/>
  <c r="V387" i="1"/>
  <c r="X386" i="1"/>
  <c r="W386" i="1"/>
  <c r="X385" i="1"/>
  <c r="W385" i="1"/>
  <c r="N385" i="1"/>
  <c r="W384" i="1"/>
  <c r="X384" i="1" s="1"/>
  <c r="N384" i="1"/>
  <c r="X383" i="1"/>
  <c r="W383" i="1"/>
  <c r="N383" i="1"/>
  <c r="W382" i="1"/>
  <c r="X382" i="1" s="1"/>
  <c r="N382" i="1"/>
  <c r="X381" i="1"/>
  <c r="W381" i="1"/>
  <c r="N381" i="1"/>
  <c r="W380" i="1"/>
  <c r="X380" i="1" s="1"/>
  <c r="N380" i="1"/>
  <c r="X379" i="1"/>
  <c r="W379" i="1"/>
  <c r="N379" i="1"/>
  <c r="W378" i="1"/>
  <c r="X378" i="1" s="1"/>
  <c r="N378" i="1"/>
  <c r="X377" i="1"/>
  <c r="W377" i="1"/>
  <c r="N377" i="1"/>
  <c r="W376" i="1"/>
  <c r="X376" i="1" s="1"/>
  <c r="N376" i="1"/>
  <c r="X375" i="1"/>
  <c r="W375" i="1"/>
  <c r="N375" i="1"/>
  <c r="W374" i="1"/>
  <c r="N374" i="1"/>
  <c r="V372" i="1"/>
  <c r="V371" i="1"/>
  <c r="W370" i="1"/>
  <c r="X370" i="1" s="1"/>
  <c r="N370" i="1"/>
  <c r="X369" i="1"/>
  <c r="X371" i="1" s="1"/>
  <c r="W369" i="1"/>
  <c r="W371" i="1" s="1"/>
  <c r="N369" i="1"/>
  <c r="V365" i="1"/>
  <c r="W364" i="1"/>
  <c r="V364" i="1"/>
  <c r="X363" i="1"/>
  <c r="X364" i="1" s="1"/>
  <c r="W363" i="1"/>
  <c r="W365" i="1" s="1"/>
  <c r="N363" i="1"/>
  <c r="V361" i="1"/>
  <c r="V360" i="1"/>
  <c r="X359" i="1"/>
  <c r="W359" i="1"/>
  <c r="N359" i="1"/>
  <c r="W358" i="1"/>
  <c r="X358" i="1" s="1"/>
  <c r="N358" i="1"/>
  <c r="X357" i="1"/>
  <c r="W357" i="1"/>
  <c r="N357" i="1"/>
  <c r="W356" i="1"/>
  <c r="N356" i="1"/>
  <c r="V354" i="1"/>
  <c r="V353" i="1"/>
  <c r="W352" i="1"/>
  <c r="X352" i="1" s="1"/>
  <c r="N352" i="1"/>
  <c r="X351" i="1"/>
  <c r="X353" i="1" s="1"/>
  <c r="W351" i="1"/>
  <c r="W353" i="1" s="1"/>
  <c r="N351" i="1"/>
  <c r="V349" i="1"/>
  <c r="V348" i="1"/>
  <c r="X347" i="1"/>
  <c r="W347" i="1"/>
  <c r="N347" i="1"/>
  <c r="W346" i="1"/>
  <c r="X346" i="1" s="1"/>
  <c r="W345" i="1"/>
  <c r="X345" i="1" s="1"/>
  <c r="N345" i="1"/>
  <c r="X344" i="1"/>
  <c r="W344" i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X333" i="1"/>
  <c r="X335" i="1" s="1"/>
  <c r="W333" i="1"/>
  <c r="W335" i="1" s="1"/>
  <c r="V331" i="1"/>
  <c r="V330" i="1"/>
  <c r="W329" i="1"/>
  <c r="X329" i="1" s="1"/>
  <c r="N329" i="1"/>
  <c r="X328" i="1"/>
  <c r="W328" i="1"/>
  <c r="X327" i="1"/>
  <c r="X330" i="1" s="1"/>
  <c r="W327" i="1"/>
  <c r="W330" i="1" s="1"/>
  <c r="N327" i="1"/>
  <c r="V325" i="1"/>
  <c r="V324" i="1"/>
  <c r="X323" i="1"/>
  <c r="W323" i="1"/>
  <c r="N323" i="1"/>
  <c r="W322" i="1"/>
  <c r="X322" i="1" s="1"/>
  <c r="N322" i="1"/>
  <c r="X321" i="1"/>
  <c r="W321" i="1"/>
  <c r="N321" i="1"/>
  <c r="W320" i="1"/>
  <c r="X320" i="1" s="1"/>
  <c r="W319" i="1"/>
  <c r="X319" i="1" s="1"/>
  <c r="N319" i="1"/>
  <c r="X318" i="1"/>
  <c r="W318" i="1"/>
  <c r="N318" i="1"/>
  <c r="W317" i="1"/>
  <c r="X317" i="1" s="1"/>
  <c r="N317" i="1"/>
  <c r="X316" i="1"/>
  <c r="W316" i="1"/>
  <c r="P507" i="1" s="1"/>
  <c r="N316" i="1"/>
  <c r="V312" i="1"/>
  <c r="W311" i="1"/>
  <c r="V311" i="1"/>
  <c r="X310" i="1"/>
  <c r="X311" i="1" s="1"/>
  <c r="W310" i="1"/>
  <c r="W312" i="1" s="1"/>
  <c r="N310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O507" i="1" s="1"/>
  <c r="N298" i="1"/>
  <c r="V295" i="1"/>
  <c r="V294" i="1"/>
  <c r="X293" i="1"/>
  <c r="W293" i="1"/>
  <c r="N293" i="1"/>
  <c r="W292" i="1"/>
  <c r="N292" i="1"/>
  <c r="V290" i="1"/>
  <c r="V289" i="1"/>
  <c r="W288" i="1"/>
  <c r="X288" i="1" s="1"/>
  <c r="N288" i="1"/>
  <c r="X287" i="1"/>
  <c r="W287" i="1"/>
  <c r="N287" i="1"/>
  <c r="W286" i="1"/>
  <c r="X286" i="1" s="1"/>
  <c r="N286" i="1"/>
  <c r="X285" i="1"/>
  <c r="W285" i="1"/>
  <c r="X284" i="1"/>
  <c r="W284" i="1"/>
  <c r="N284" i="1"/>
  <c r="W283" i="1"/>
  <c r="X283" i="1" s="1"/>
  <c r="N283" i="1"/>
  <c r="X282" i="1"/>
  <c r="W282" i="1"/>
  <c r="N282" i="1"/>
  <c r="W281" i="1"/>
  <c r="N281" i="1"/>
  <c r="V278" i="1"/>
  <c r="V277" i="1"/>
  <c r="W276" i="1"/>
  <c r="X276" i="1" s="1"/>
  <c r="N276" i="1"/>
  <c r="X275" i="1"/>
  <c r="W275" i="1"/>
  <c r="N275" i="1"/>
  <c r="W274" i="1"/>
  <c r="N274" i="1"/>
  <c r="V272" i="1"/>
  <c r="V271" i="1"/>
  <c r="W270" i="1"/>
  <c r="X270" i="1" s="1"/>
  <c r="N270" i="1"/>
  <c r="X269" i="1"/>
  <c r="W269" i="1"/>
  <c r="X268" i="1"/>
  <c r="X271" i="1" s="1"/>
  <c r="W268" i="1"/>
  <c r="V266" i="1"/>
  <c r="V265" i="1"/>
  <c r="W264" i="1"/>
  <c r="X264" i="1" s="1"/>
  <c r="N264" i="1"/>
  <c r="X263" i="1"/>
  <c r="W263" i="1"/>
  <c r="N263" i="1"/>
  <c r="W262" i="1"/>
  <c r="N262" i="1"/>
  <c r="V260" i="1"/>
  <c r="V259" i="1"/>
  <c r="W258" i="1"/>
  <c r="X258" i="1" s="1"/>
  <c r="N258" i="1"/>
  <c r="X257" i="1"/>
  <c r="W257" i="1"/>
  <c r="N257" i="1"/>
  <c r="W256" i="1"/>
  <c r="X256" i="1" s="1"/>
  <c r="N256" i="1"/>
  <c r="X255" i="1"/>
  <c r="W255" i="1"/>
  <c r="N255" i="1"/>
  <c r="W254" i="1"/>
  <c r="X254" i="1" s="1"/>
  <c r="N254" i="1"/>
  <c r="X253" i="1"/>
  <c r="W253" i="1"/>
  <c r="X252" i="1"/>
  <c r="W252" i="1"/>
  <c r="X251" i="1"/>
  <c r="W251" i="1"/>
  <c r="N251" i="1"/>
  <c r="W250" i="1"/>
  <c r="X250" i="1" s="1"/>
  <c r="N250" i="1"/>
  <c r="X249" i="1"/>
  <c r="X259" i="1" s="1"/>
  <c r="W249" i="1"/>
  <c r="N249" i="1"/>
  <c r="V247" i="1"/>
  <c r="V246" i="1"/>
  <c r="X245" i="1"/>
  <c r="W245" i="1"/>
  <c r="N245" i="1"/>
  <c r="W244" i="1"/>
  <c r="X244" i="1" s="1"/>
  <c r="N244" i="1"/>
  <c r="X243" i="1"/>
  <c r="W243" i="1"/>
  <c r="N243" i="1"/>
  <c r="W242" i="1"/>
  <c r="N242" i="1"/>
  <c r="V240" i="1"/>
  <c r="V239" i="1"/>
  <c r="W238" i="1"/>
  <c r="N238" i="1"/>
  <c r="V236" i="1"/>
  <c r="V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W206" i="1"/>
  <c r="V206" i="1"/>
  <c r="X205" i="1"/>
  <c r="X206" i="1" s="1"/>
  <c r="W205" i="1"/>
  <c r="J507" i="1" s="1"/>
  <c r="N205" i="1"/>
  <c r="V202" i="1"/>
  <c r="V201" i="1"/>
  <c r="X200" i="1"/>
  <c r="W200" i="1"/>
  <c r="N200" i="1"/>
  <c r="W199" i="1"/>
  <c r="X199" i="1" s="1"/>
  <c r="N199" i="1"/>
  <c r="W198" i="1"/>
  <c r="X198" i="1" s="1"/>
  <c r="W197" i="1"/>
  <c r="W202" i="1" s="1"/>
  <c r="V195" i="1"/>
  <c r="V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W183" i="1"/>
  <c r="X183" i="1" s="1"/>
  <c r="W182" i="1"/>
  <c r="X182" i="1" s="1"/>
  <c r="N182" i="1"/>
  <c r="X181" i="1"/>
  <c r="W181" i="1"/>
  <c r="N181" i="1"/>
  <c r="W180" i="1"/>
  <c r="X180" i="1" s="1"/>
  <c r="W179" i="1"/>
  <c r="X179" i="1" s="1"/>
  <c r="N179" i="1"/>
  <c r="X178" i="1"/>
  <c r="W178" i="1"/>
  <c r="X177" i="1"/>
  <c r="X194" i="1" s="1"/>
  <c r="W177" i="1"/>
  <c r="W195" i="1" s="1"/>
  <c r="N177" i="1"/>
  <c r="V175" i="1"/>
  <c r="V174" i="1"/>
  <c r="X173" i="1"/>
  <c r="W173" i="1"/>
  <c r="N173" i="1"/>
  <c r="W172" i="1"/>
  <c r="X172" i="1" s="1"/>
  <c r="N172" i="1"/>
  <c r="X171" i="1"/>
  <c r="W171" i="1"/>
  <c r="N171" i="1"/>
  <c r="W170" i="1"/>
  <c r="W175" i="1" s="1"/>
  <c r="N170" i="1"/>
  <c r="V168" i="1"/>
  <c r="V167" i="1"/>
  <c r="W166" i="1"/>
  <c r="X166" i="1" s="1"/>
  <c r="N166" i="1"/>
  <c r="X165" i="1"/>
  <c r="X167" i="1" s="1"/>
  <c r="W165" i="1"/>
  <c r="W167" i="1" s="1"/>
  <c r="V163" i="1"/>
  <c r="V162" i="1"/>
  <c r="W161" i="1"/>
  <c r="X161" i="1" s="1"/>
  <c r="N161" i="1"/>
  <c r="X160" i="1"/>
  <c r="X162" i="1" s="1"/>
  <c r="W160" i="1"/>
  <c r="N160" i="1"/>
  <c r="V157" i="1"/>
  <c r="V156" i="1"/>
  <c r="X155" i="1"/>
  <c r="W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H507" i="1" s="1"/>
  <c r="N147" i="1"/>
  <c r="V144" i="1"/>
  <c r="V143" i="1"/>
  <c r="W142" i="1"/>
  <c r="X142" i="1" s="1"/>
  <c r="N142" i="1"/>
  <c r="X141" i="1"/>
  <c r="W141" i="1"/>
  <c r="N141" i="1"/>
  <c r="W140" i="1"/>
  <c r="G507" i="1" s="1"/>
  <c r="N140" i="1"/>
  <c r="V136" i="1"/>
  <c r="V135" i="1"/>
  <c r="W134" i="1"/>
  <c r="X134" i="1" s="1"/>
  <c r="N134" i="1"/>
  <c r="X133" i="1"/>
  <c r="W133" i="1"/>
  <c r="N133" i="1"/>
  <c r="W132" i="1"/>
  <c r="X132" i="1" s="1"/>
  <c r="W131" i="1"/>
  <c r="F507" i="1" s="1"/>
  <c r="N131" i="1"/>
  <c r="V128" i="1"/>
  <c r="V127" i="1"/>
  <c r="W126" i="1"/>
  <c r="X126" i="1" s="1"/>
  <c r="W125" i="1"/>
  <c r="X125" i="1" s="1"/>
  <c r="N125" i="1"/>
  <c r="X124" i="1"/>
  <c r="W124" i="1"/>
  <c r="X123" i="1"/>
  <c r="W123" i="1"/>
  <c r="X122" i="1"/>
  <c r="W122" i="1"/>
  <c r="X121" i="1"/>
  <c r="W121" i="1"/>
  <c r="N121" i="1"/>
  <c r="W120" i="1"/>
  <c r="W127" i="1" s="1"/>
  <c r="N120" i="1"/>
  <c r="V118" i="1"/>
  <c r="V117" i="1"/>
  <c r="W116" i="1"/>
  <c r="X116" i="1" s="1"/>
  <c r="W115" i="1"/>
  <c r="X115" i="1" s="1"/>
  <c r="N115" i="1"/>
  <c r="X114" i="1"/>
  <c r="W114" i="1"/>
  <c r="X113" i="1"/>
  <c r="W113" i="1"/>
  <c r="X112" i="1"/>
  <c r="W112" i="1"/>
  <c r="X111" i="1"/>
  <c r="W111" i="1"/>
  <c r="N111" i="1"/>
  <c r="W110" i="1"/>
  <c r="X110" i="1" s="1"/>
  <c r="W109" i="1"/>
  <c r="X109" i="1" s="1"/>
  <c r="W108" i="1"/>
  <c r="W117" i="1" s="1"/>
  <c r="V106" i="1"/>
  <c r="V105" i="1"/>
  <c r="X104" i="1"/>
  <c r="W104" i="1"/>
  <c r="X103" i="1"/>
  <c r="W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6" i="1" s="1"/>
  <c r="N97" i="1"/>
  <c r="V95" i="1"/>
  <c r="V94" i="1"/>
  <c r="W93" i="1"/>
  <c r="X93" i="1" s="1"/>
  <c r="N93" i="1"/>
  <c r="X92" i="1"/>
  <c r="W92" i="1"/>
  <c r="X91" i="1"/>
  <c r="W91" i="1"/>
  <c r="X90" i="1"/>
  <c r="W90" i="1"/>
  <c r="X89" i="1"/>
  <c r="X94" i="1" s="1"/>
  <c r="W89" i="1"/>
  <c r="W94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X80" i="1"/>
  <c r="W80" i="1"/>
  <c r="X79" i="1"/>
  <c r="W79" i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W69" i="1"/>
  <c r="X69" i="1" s="1"/>
  <c r="N69" i="1"/>
  <c r="X68" i="1"/>
  <c r="W68" i="1"/>
  <c r="X67" i="1"/>
  <c r="W67" i="1"/>
  <c r="X66" i="1"/>
  <c r="W66" i="1"/>
  <c r="N66" i="1"/>
  <c r="W65" i="1"/>
  <c r="E507" i="1" s="1"/>
  <c r="V62" i="1"/>
  <c r="V61" i="1"/>
  <c r="X60" i="1"/>
  <c r="W60" i="1"/>
  <c r="X59" i="1"/>
  <c r="W59" i="1"/>
  <c r="N59" i="1"/>
  <c r="W58" i="1"/>
  <c r="X58" i="1" s="1"/>
  <c r="W57" i="1"/>
  <c r="D507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X26" i="1"/>
  <c r="X34" i="1" s="1"/>
  <c r="W26" i="1"/>
  <c r="W35" i="1" s="1"/>
  <c r="N26" i="1"/>
  <c r="V24" i="1"/>
  <c r="V497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F9" i="1" l="1"/>
  <c r="J9" i="1"/>
  <c r="F10" i="1"/>
  <c r="W34" i="1"/>
  <c r="W501" i="1" s="1"/>
  <c r="W54" i="1"/>
  <c r="W61" i="1"/>
  <c r="W86" i="1"/>
  <c r="W95" i="1"/>
  <c r="W105" i="1"/>
  <c r="W118" i="1"/>
  <c r="W128" i="1"/>
  <c r="W136" i="1"/>
  <c r="W144" i="1"/>
  <c r="W156" i="1"/>
  <c r="W163" i="1"/>
  <c r="W168" i="1"/>
  <c r="W174" i="1"/>
  <c r="W194" i="1"/>
  <c r="W201" i="1"/>
  <c r="L507" i="1"/>
  <c r="W216" i="1"/>
  <c r="X210" i="1"/>
  <c r="X216" i="1" s="1"/>
  <c r="W236" i="1"/>
  <c r="W239" i="1"/>
  <c r="X238" i="1"/>
  <c r="X239" i="1" s="1"/>
  <c r="W240" i="1"/>
  <c r="W247" i="1"/>
  <c r="X242" i="1"/>
  <c r="X246" i="1" s="1"/>
  <c r="W246" i="1"/>
  <c r="W266" i="1"/>
  <c r="W272" i="1"/>
  <c r="W277" i="1"/>
  <c r="X274" i="1"/>
  <c r="X277" i="1" s="1"/>
  <c r="W290" i="1"/>
  <c r="W295" i="1"/>
  <c r="X292" i="1"/>
  <c r="X294" i="1" s="1"/>
  <c r="W395" i="1"/>
  <c r="W398" i="1"/>
  <c r="X397" i="1"/>
  <c r="X398" i="1" s="1"/>
  <c r="W399" i="1"/>
  <c r="W412" i="1"/>
  <c r="W422" i="1"/>
  <c r="X414" i="1"/>
  <c r="X421" i="1" s="1"/>
  <c r="W421" i="1"/>
  <c r="W425" i="1"/>
  <c r="X424" i="1"/>
  <c r="X425" i="1" s="1"/>
  <c r="W426" i="1"/>
  <c r="W433" i="1"/>
  <c r="X432" i="1"/>
  <c r="X433" i="1" s="1"/>
  <c r="W434" i="1"/>
  <c r="W447" i="1"/>
  <c r="X438" i="1"/>
  <c r="X447" i="1" s="1"/>
  <c r="T507" i="1"/>
  <c r="W448" i="1"/>
  <c r="W453" i="1"/>
  <c r="X450" i="1"/>
  <c r="X452" i="1" s="1"/>
  <c r="W452" i="1"/>
  <c r="H9" i="1"/>
  <c r="B507" i="1"/>
  <c r="W499" i="1"/>
  <c r="W498" i="1"/>
  <c r="V501" i="1"/>
  <c r="W24" i="1"/>
  <c r="C507" i="1"/>
  <c r="W53" i="1"/>
  <c r="X57" i="1"/>
  <c r="X61" i="1" s="1"/>
  <c r="X502" i="1" s="1"/>
  <c r="W62" i="1"/>
  <c r="X65" i="1"/>
  <c r="X86" i="1" s="1"/>
  <c r="W87" i="1"/>
  <c r="X97" i="1"/>
  <c r="X105" i="1" s="1"/>
  <c r="X108" i="1"/>
  <c r="X117" i="1" s="1"/>
  <c r="X120" i="1"/>
  <c r="X127" i="1" s="1"/>
  <c r="X131" i="1"/>
  <c r="X135" i="1" s="1"/>
  <c r="W135" i="1"/>
  <c r="X140" i="1"/>
  <c r="X143" i="1" s="1"/>
  <c r="W143" i="1"/>
  <c r="X147" i="1"/>
  <c r="X156" i="1" s="1"/>
  <c r="W157" i="1"/>
  <c r="I507" i="1"/>
  <c r="W162" i="1"/>
  <c r="X170" i="1"/>
  <c r="X174" i="1" s="1"/>
  <c r="X197" i="1"/>
  <c r="X201" i="1" s="1"/>
  <c r="W217" i="1"/>
  <c r="M507" i="1"/>
  <c r="W235" i="1"/>
  <c r="X220" i="1"/>
  <c r="X235" i="1" s="1"/>
  <c r="W259" i="1"/>
  <c r="W260" i="1"/>
  <c r="W265" i="1"/>
  <c r="X262" i="1"/>
  <c r="X265" i="1" s="1"/>
  <c r="W271" i="1"/>
  <c r="W278" i="1"/>
  <c r="N507" i="1"/>
  <c r="W289" i="1"/>
  <c r="X281" i="1"/>
  <c r="X289" i="1" s="1"/>
  <c r="W294" i="1"/>
  <c r="X324" i="1"/>
  <c r="W324" i="1"/>
  <c r="W331" i="1"/>
  <c r="W336" i="1"/>
  <c r="W339" i="1"/>
  <c r="X338" i="1"/>
  <c r="X339" i="1" s="1"/>
  <c r="W340" i="1"/>
  <c r="Q507" i="1"/>
  <c r="W349" i="1"/>
  <c r="X343" i="1"/>
  <c r="X348" i="1" s="1"/>
  <c r="W348" i="1"/>
  <c r="W467" i="1"/>
  <c r="X464" i="1"/>
  <c r="X467" i="1" s="1"/>
  <c r="W468" i="1"/>
  <c r="W481" i="1"/>
  <c r="W207" i="1"/>
  <c r="W300" i="1"/>
  <c r="W325" i="1"/>
  <c r="W354" i="1"/>
  <c r="W361" i="1"/>
  <c r="X356" i="1"/>
  <c r="X360" i="1" s="1"/>
  <c r="W360" i="1"/>
  <c r="W372" i="1"/>
  <c r="W388" i="1"/>
  <c r="X374" i="1"/>
  <c r="X387" i="1" s="1"/>
  <c r="W387" i="1"/>
  <c r="S507" i="1"/>
  <c r="X461" i="1"/>
  <c r="W480" i="1"/>
  <c r="X478" i="1"/>
  <c r="X480" i="1" s="1"/>
  <c r="R507" i="1"/>
  <c r="W411" i="1"/>
  <c r="W476" i="1"/>
  <c r="W497" i="1" l="1"/>
  <c r="W500" i="1"/>
</calcChain>
</file>

<file path=xl/sharedStrings.xml><?xml version="1.0" encoding="utf-8"?>
<sst xmlns="http://schemas.openxmlformats.org/spreadsheetml/2006/main" count="2169" uniqueCount="750">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</sst>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7"/>
  <sheetViews>
    <sheetView showGridLines="0" tabSelected="1" topLeftCell="F478" zoomScaleNormal="100" zoomScaleSheetLayoutView="100" workbookViewId="0">
      <selection activeCell="Z502" sqref="Z502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48" t="s">
        <v>0</v>
      </c>
      <c r="E1" s="449"/>
      <c r="F1" s="449"/>
      <c r="G1" s="12" t="s">
        <v>1</v>
      </c>
      <c r="H1" s="448" t="s">
        <v>2</v>
      </c>
      <c r="I1" s="449"/>
      <c r="J1" s="449"/>
      <c r="K1" s="449"/>
      <c r="L1" s="449"/>
      <c r="M1" s="449"/>
      <c r="N1" s="449"/>
      <c r="O1" s="449"/>
      <c r="P1" s="694" t="s">
        <v>3</v>
      </c>
      <c r="Q1" s="449"/>
      <c r="R1" s="44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481" t="s">
        <v>8</v>
      </c>
      <c r="B5" s="352"/>
      <c r="C5" s="353"/>
      <c r="D5" s="378"/>
      <c r="E5" s="380"/>
      <c r="F5" s="649" t="s">
        <v>9</v>
      </c>
      <c r="G5" s="353"/>
      <c r="H5" s="378"/>
      <c r="I5" s="379"/>
      <c r="J5" s="379"/>
      <c r="K5" s="379"/>
      <c r="L5" s="380"/>
      <c r="N5" s="24" t="s">
        <v>10</v>
      </c>
      <c r="O5" s="591">
        <v>45325</v>
      </c>
      <c r="P5" s="434"/>
      <c r="R5" s="676" t="s">
        <v>11</v>
      </c>
      <c r="S5" s="409"/>
      <c r="T5" s="523" t="s">
        <v>12</v>
      </c>
      <c r="U5" s="434"/>
      <c r="Z5" s="51"/>
      <c r="AA5" s="51"/>
      <c r="AB5" s="51"/>
    </row>
    <row r="6" spans="1:29" s="333" customFormat="1" ht="24" customHeight="1" x14ac:dyDescent="0.2">
      <c r="A6" s="481" t="s">
        <v>13</v>
      </c>
      <c r="B6" s="352"/>
      <c r="C6" s="353"/>
      <c r="D6" s="616" t="s">
        <v>14</v>
      </c>
      <c r="E6" s="617"/>
      <c r="F6" s="617"/>
      <c r="G6" s="617"/>
      <c r="H6" s="617"/>
      <c r="I6" s="617"/>
      <c r="J6" s="617"/>
      <c r="K6" s="617"/>
      <c r="L6" s="434"/>
      <c r="N6" s="24" t="s">
        <v>15</v>
      </c>
      <c r="O6" s="464" t="str">
        <f>IF(O5=0," ",CHOOSE(WEEKDAY(O5,2),"Понедельник","Вторник","Среда","Четверг","Пятница","Суббота","Воскресенье"))</f>
        <v>Суббота</v>
      </c>
      <c r="P6" s="340"/>
      <c r="R6" s="408" t="s">
        <v>16</v>
      </c>
      <c r="S6" s="409"/>
      <c r="T6" s="529" t="s">
        <v>17</v>
      </c>
      <c r="U6" s="394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53" t="str">
        <f>IFERROR(VLOOKUP(DeliveryAddress,Table,3,0),1)</f>
        <v>1</v>
      </c>
      <c r="E7" s="554"/>
      <c r="F7" s="554"/>
      <c r="G7" s="554"/>
      <c r="H7" s="554"/>
      <c r="I7" s="554"/>
      <c r="J7" s="554"/>
      <c r="K7" s="554"/>
      <c r="L7" s="555"/>
      <c r="N7" s="24"/>
      <c r="O7" s="42"/>
      <c r="P7" s="42"/>
      <c r="R7" s="342"/>
      <c r="S7" s="409"/>
      <c r="T7" s="530"/>
      <c r="U7" s="531"/>
      <c r="Z7" s="51"/>
      <c r="AA7" s="51"/>
      <c r="AB7" s="51"/>
    </row>
    <row r="8" spans="1:29" s="333" customFormat="1" ht="25.5" customHeight="1" x14ac:dyDescent="0.2">
      <c r="A8" s="686" t="s">
        <v>18</v>
      </c>
      <c r="B8" s="347"/>
      <c r="C8" s="348"/>
      <c r="D8" s="440"/>
      <c r="E8" s="441"/>
      <c r="F8" s="441"/>
      <c r="G8" s="441"/>
      <c r="H8" s="441"/>
      <c r="I8" s="441"/>
      <c r="J8" s="441"/>
      <c r="K8" s="441"/>
      <c r="L8" s="442"/>
      <c r="N8" s="24" t="s">
        <v>19</v>
      </c>
      <c r="O8" s="433">
        <v>0.41666666666666669</v>
      </c>
      <c r="P8" s="434"/>
      <c r="R8" s="342"/>
      <c r="S8" s="409"/>
      <c r="T8" s="530"/>
      <c r="U8" s="531"/>
      <c r="Z8" s="51"/>
      <c r="AA8" s="51"/>
      <c r="AB8" s="51"/>
    </row>
    <row r="9" spans="1:29" s="333" customFormat="1" ht="39.950000000000003" customHeight="1" x14ac:dyDescent="0.2">
      <c r="A9" s="5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99"/>
      <c r="E9" s="355"/>
      <c r="F9" s="5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91"/>
      <c r="P9" s="434"/>
      <c r="R9" s="342"/>
      <c r="S9" s="409"/>
      <c r="T9" s="532"/>
      <c r="U9" s="533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5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99"/>
      <c r="E10" s="355"/>
      <c r="F10" s="5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602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33"/>
      <c r="P10" s="434"/>
      <c r="S10" s="24" t="s">
        <v>22</v>
      </c>
      <c r="T10" s="393" t="s">
        <v>23</v>
      </c>
      <c r="U10" s="394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3"/>
      <c r="P11" s="434"/>
      <c r="S11" s="24" t="s">
        <v>26</v>
      </c>
      <c r="T11" s="619" t="s">
        <v>27</v>
      </c>
      <c r="U11" s="620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648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613"/>
      <c r="P12" s="555"/>
      <c r="Q12" s="23"/>
      <c r="S12" s="24"/>
      <c r="T12" s="449"/>
      <c r="U12" s="342"/>
      <c r="Z12" s="51"/>
      <c r="AA12" s="51"/>
      <c r="AB12" s="51"/>
    </row>
    <row r="13" spans="1:29" s="333" customFormat="1" ht="23.25" customHeight="1" x14ac:dyDescent="0.2">
      <c r="A13" s="648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619"/>
      <c r="P13" s="620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648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674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10" t="s">
        <v>34</v>
      </c>
      <c r="O15" s="449"/>
      <c r="P15" s="449"/>
      <c r="Q15" s="449"/>
      <c r="R15" s="44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1"/>
      <c r="O16" s="511"/>
      <c r="P16" s="511"/>
      <c r="Q16" s="511"/>
      <c r="R16" s="51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6" t="s">
        <v>35</v>
      </c>
      <c r="B17" s="386" t="s">
        <v>36</v>
      </c>
      <c r="C17" s="496" t="s">
        <v>37</v>
      </c>
      <c r="D17" s="386" t="s">
        <v>38</v>
      </c>
      <c r="E17" s="459"/>
      <c r="F17" s="386" t="s">
        <v>39</v>
      </c>
      <c r="G17" s="386" t="s">
        <v>40</v>
      </c>
      <c r="H17" s="386" t="s">
        <v>41</v>
      </c>
      <c r="I17" s="386" t="s">
        <v>42</v>
      </c>
      <c r="J17" s="386" t="s">
        <v>43</v>
      </c>
      <c r="K17" s="386" t="s">
        <v>44</v>
      </c>
      <c r="L17" s="386" t="s">
        <v>45</v>
      </c>
      <c r="M17" s="386" t="s">
        <v>46</v>
      </c>
      <c r="N17" s="386" t="s">
        <v>47</v>
      </c>
      <c r="O17" s="458"/>
      <c r="P17" s="458"/>
      <c r="Q17" s="458"/>
      <c r="R17" s="459"/>
      <c r="S17" s="684" t="s">
        <v>48</v>
      </c>
      <c r="T17" s="353"/>
      <c r="U17" s="386" t="s">
        <v>49</v>
      </c>
      <c r="V17" s="386" t="s">
        <v>50</v>
      </c>
      <c r="W17" s="400" t="s">
        <v>51</v>
      </c>
      <c r="X17" s="386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3"/>
      <c r="BA17" s="413" t="s">
        <v>56</v>
      </c>
    </row>
    <row r="18" spans="1:53" ht="14.25" customHeight="1" x14ac:dyDescent="0.2">
      <c r="A18" s="387"/>
      <c r="B18" s="387"/>
      <c r="C18" s="387"/>
      <c r="D18" s="460"/>
      <c r="E18" s="462"/>
      <c r="F18" s="387"/>
      <c r="G18" s="387"/>
      <c r="H18" s="387"/>
      <c r="I18" s="387"/>
      <c r="J18" s="387"/>
      <c r="K18" s="387"/>
      <c r="L18" s="387"/>
      <c r="M18" s="387"/>
      <c r="N18" s="460"/>
      <c r="O18" s="461"/>
      <c r="P18" s="461"/>
      <c r="Q18" s="461"/>
      <c r="R18" s="462"/>
      <c r="S18" s="332" t="s">
        <v>57</v>
      </c>
      <c r="T18" s="332" t="s">
        <v>58</v>
      </c>
      <c r="U18" s="387"/>
      <c r="V18" s="387"/>
      <c r="W18" s="401"/>
      <c r="X18" s="387"/>
      <c r="Y18" s="595"/>
      <c r="Z18" s="595"/>
      <c r="AA18" s="420"/>
      <c r="AB18" s="421"/>
      <c r="AC18" s="422"/>
      <c r="AD18" s="484"/>
      <c r="BA18" s="342"/>
    </row>
    <row r="19" spans="1:53" ht="27.75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customHeight="1" x14ac:dyDescent="0.25">
      <c r="A20" s="34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39">
        <v>4607091389258</v>
      </c>
      <c r="E22" s="340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0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9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50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50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39">
        <v>4607091383881</v>
      </c>
      <c r="E26" s="340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0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39">
        <v>4607091388237</v>
      </c>
      <c r="E27" s="340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7" t="s">
        <v>73</v>
      </c>
      <c r="O27" s="344"/>
      <c r="P27" s="344"/>
      <c r="Q27" s="344"/>
      <c r="R27" s="340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39">
        <v>4607091383935</v>
      </c>
      <c r="E28" s="340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0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39">
        <v>4680115881853</v>
      </c>
      <c r="E29" s="340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0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4301051593</v>
      </c>
      <c r="D30" s="339">
        <v>4607091383911</v>
      </c>
      <c r="E30" s="340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6" t="s">
        <v>80</v>
      </c>
      <c r="O30" s="344"/>
      <c r="P30" s="344"/>
      <c r="Q30" s="344"/>
      <c r="R30" s="340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81</v>
      </c>
      <c r="C31" s="31">
        <v>4301051178</v>
      </c>
      <c r="D31" s="339">
        <v>4607091383911</v>
      </c>
      <c r="E31" s="340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0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4301051592</v>
      </c>
      <c r="D32" s="339">
        <v>4607091388244</v>
      </c>
      <c r="E32" s="340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1" t="s">
        <v>84</v>
      </c>
      <c r="O32" s="344"/>
      <c r="P32" s="344"/>
      <c r="Q32" s="344"/>
      <c r="R32" s="340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39">
        <v>4607091388244</v>
      </c>
      <c r="E33" s="340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5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0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49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50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50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39">
        <v>4607091388503</v>
      </c>
      <c r="E37" s="340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0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49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50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50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39">
        <v>4607091388282</v>
      </c>
      <c r="E41" s="340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0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49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50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50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39">
        <v>4607091389111</v>
      </c>
      <c r="E45" s="340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0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49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50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50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customHeight="1" x14ac:dyDescent="0.2">
      <c r="A48" s="402" t="s">
        <v>98</v>
      </c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03"/>
      <c r="P48" s="403"/>
      <c r="Q48" s="403"/>
      <c r="R48" s="403"/>
      <c r="S48" s="403"/>
      <c r="T48" s="403"/>
      <c r="U48" s="403"/>
      <c r="V48" s="403"/>
      <c r="W48" s="403"/>
      <c r="X48" s="403"/>
      <c r="Y48" s="48"/>
      <c r="Z48" s="48"/>
    </row>
    <row r="49" spans="1:53" ht="16.5" customHeight="1" x14ac:dyDescent="0.25">
      <c r="A49" s="34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39">
        <v>4680115881440</v>
      </c>
      <c r="E51" s="340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0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39">
        <v>4680115881433</v>
      </c>
      <c r="E52" s="340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0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49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50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50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customHeight="1" x14ac:dyDescent="0.25">
      <c r="A55" s="34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39">
        <v>4680115881426</v>
      </c>
      <c r="E57" s="340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0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39">
        <v>4680115881426</v>
      </c>
      <c r="E58" s="340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2" t="s">
        <v>113</v>
      </c>
      <c r="O58" s="344"/>
      <c r="P58" s="344"/>
      <c r="Q58" s="344"/>
      <c r="R58" s="340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39">
        <v>4680115881419</v>
      </c>
      <c r="E59" s="340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0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116</v>
      </c>
      <c r="B60" s="54" t="s">
        <v>117</v>
      </c>
      <c r="C60" s="31">
        <v>4301011458</v>
      </c>
      <c r="D60" s="339">
        <v>4680115881525</v>
      </c>
      <c r="E60" s="340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6" t="s">
        <v>118</v>
      </c>
      <c r="O60" s="344"/>
      <c r="P60" s="344"/>
      <c r="Q60" s="344"/>
      <c r="R60" s="340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49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50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50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customHeight="1" x14ac:dyDescent="0.25">
      <c r="A63" s="34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39">
        <v>4607091382945</v>
      </c>
      <c r="E65" s="340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3" t="s">
        <v>121</v>
      </c>
      <c r="O65" s="344"/>
      <c r="P65" s="344"/>
      <c r="Q65" s="344"/>
      <c r="R65" s="340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4301011380</v>
      </c>
      <c r="D66" s="339">
        <v>4607091385670</v>
      </c>
      <c r="E66" s="340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0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39">
        <v>4607091385670</v>
      </c>
      <c r="E67" s="340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32" t="s">
        <v>126</v>
      </c>
      <c r="O67" s="344"/>
      <c r="P67" s="344"/>
      <c r="Q67" s="344"/>
      <c r="R67" s="340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4301011625</v>
      </c>
      <c r="D68" s="339">
        <v>4680115883956</v>
      </c>
      <c r="E68" s="340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09" t="s">
        <v>129</v>
      </c>
      <c r="O68" s="344"/>
      <c r="P68" s="344"/>
      <c r="Q68" s="344"/>
      <c r="R68" s="340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39">
        <v>4680115881327</v>
      </c>
      <c r="E69" s="340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0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4301011703</v>
      </c>
      <c r="D70" s="339">
        <v>4680115882133</v>
      </c>
      <c r="E70" s="340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69" t="s">
        <v>135</v>
      </c>
      <c r="O70" s="344"/>
      <c r="P70" s="344"/>
      <c r="Q70" s="344"/>
      <c r="R70" s="340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136</v>
      </c>
      <c r="C71" s="31">
        <v>4301011514</v>
      </c>
      <c r="D71" s="339">
        <v>4680115882133</v>
      </c>
      <c r="E71" s="340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0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39">
        <v>4607091382952</v>
      </c>
      <c r="E72" s="340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0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39">
        <v>4607091385687</v>
      </c>
      <c r="E73" s="340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0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4301011565</v>
      </c>
      <c r="D74" s="339">
        <v>4680115882539</v>
      </c>
      <c r="E74" s="340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5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0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4301011344</v>
      </c>
      <c r="D75" s="339">
        <v>4607091384604</v>
      </c>
      <c r="E75" s="340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0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4301011386</v>
      </c>
      <c r="D76" s="339">
        <v>4680115880283</v>
      </c>
      <c r="E76" s="340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0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4301011624</v>
      </c>
      <c r="D77" s="339">
        <v>4680115883949</v>
      </c>
      <c r="E77" s="340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4" t="s">
        <v>149</v>
      </c>
      <c r="O77" s="344"/>
      <c r="P77" s="344"/>
      <c r="Q77" s="344"/>
      <c r="R77" s="340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4301011443</v>
      </c>
      <c r="D78" s="339">
        <v>4680115881303</v>
      </c>
      <c r="E78" s="340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0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4301011562</v>
      </c>
      <c r="D79" s="339">
        <v>4680115882577</v>
      </c>
      <c r="E79" s="340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696" t="s">
        <v>154</v>
      </c>
      <c r="O79" s="344"/>
      <c r="P79" s="344"/>
      <c r="Q79" s="344"/>
      <c r="R79" s="340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152</v>
      </c>
      <c r="B80" s="54" t="s">
        <v>155</v>
      </c>
      <c r="C80" s="31">
        <v>4301011564</v>
      </c>
      <c r="D80" s="339">
        <v>4680115882577</v>
      </c>
      <c r="E80" s="340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6" t="s">
        <v>156</v>
      </c>
      <c r="O80" s="344"/>
      <c r="P80" s="344"/>
      <c r="Q80" s="344"/>
      <c r="R80" s="340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4301011432</v>
      </c>
      <c r="D81" s="339">
        <v>4680115882720</v>
      </c>
      <c r="E81" s="340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1" t="s">
        <v>159</v>
      </c>
      <c r="O81" s="344"/>
      <c r="P81" s="344"/>
      <c r="Q81" s="344"/>
      <c r="R81" s="340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160</v>
      </c>
      <c r="B82" s="54" t="s">
        <v>161</v>
      </c>
      <c r="C82" s="31">
        <v>4301011352</v>
      </c>
      <c r="D82" s="339">
        <v>4607091388466</v>
      </c>
      <c r="E82" s="340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65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0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162</v>
      </c>
      <c r="B83" s="54" t="s">
        <v>163</v>
      </c>
      <c r="C83" s="31">
        <v>4301011417</v>
      </c>
      <c r="D83" s="339">
        <v>4680115880269</v>
      </c>
      <c r="E83" s="340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6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0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164</v>
      </c>
      <c r="B84" s="54" t="s">
        <v>165</v>
      </c>
      <c r="C84" s="31">
        <v>4301011415</v>
      </c>
      <c r="D84" s="339">
        <v>4680115880429</v>
      </c>
      <c r="E84" s="340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0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4301011462</v>
      </c>
      <c r="D85" s="339">
        <v>4680115881457</v>
      </c>
      <c r="E85" s="340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0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49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50"/>
      <c r="N86" s="346" t="s">
        <v>66</v>
      </c>
      <c r="O86" s="347"/>
      <c r="P86" s="347"/>
      <c r="Q86" s="347"/>
      <c r="R86" s="347"/>
      <c r="S86" s="347"/>
      <c r="T86" s="34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38"/>
      <c r="Z86" s="338"/>
    </row>
    <row r="87" spans="1:53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50"/>
      <c r="N87" s="346" t="s">
        <v>66</v>
      </c>
      <c r="O87" s="347"/>
      <c r="P87" s="347"/>
      <c r="Q87" s="347"/>
      <c r="R87" s="347"/>
      <c r="S87" s="347"/>
      <c r="T87" s="348"/>
      <c r="U87" s="37" t="s">
        <v>65</v>
      </c>
      <c r="V87" s="337">
        <f>IFERROR(SUM(V65:V85),"0")</f>
        <v>0</v>
      </c>
      <c r="W87" s="337">
        <f>IFERROR(SUM(W65:W85),"0")</f>
        <v>0</v>
      </c>
      <c r="X87" s="37"/>
      <c r="Y87" s="338"/>
      <c r="Z87" s="338"/>
    </row>
    <row r="88" spans="1:53" ht="14.25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customHeight="1" x14ac:dyDescent="0.25">
      <c r="A89" s="54" t="s">
        <v>168</v>
      </c>
      <c r="B89" s="54" t="s">
        <v>169</v>
      </c>
      <c r="C89" s="31">
        <v>4301020235</v>
      </c>
      <c r="D89" s="339">
        <v>4680115881488</v>
      </c>
      <c r="E89" s="340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0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170</v>
      </c>
      <c r="B90" s="54" t="s">
        <v>171</v>
      </c>
      <c r="C90" s="31">
        <v>4301020183</v>
      </c>
      <c r="D90" s="339">
        <v>4607091384765</v>
      </c>
      <c r="E90" s="340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675" t="s">
        <v>172</v>
      </c>
      <c r="O90" s="344"/>
      <c r="P90" s="344"/>
      <c r="Q90" s="344"/>
      <c r="R90" s="340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173</v>
      </c>
      <c r="B91" s="54" t="s">
        <v>174</v>
      </c>
      <c r="C91" s="31">
        <v>4301020228</v>
      </c>
      <c r="D91" s="339">
        <v>4680115882751</v>
      </c>
      <c r="E91" s="340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681" t="s">
        <v>175</v>
      </c>
      <c r="O91" s="344"/>
      <c r="P91" s="344"/>
      <c r="Q91" s="344"/>
      <c r="R91" s="340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176</v>
      </c>
      <c r="B92" s="54" t="s">
        <v>177</v>
      </c>
      <c r="C92" s="31">
        <v>4301020258</v>
      </c>
      <c r="D92" s="339">
        <v>4680115882775</v>
      </c>
      <c r="E92" s="340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5" t="s">
        <v>179</v>
      </c>
      <c r="O92" s="344"/>
      <c r="P92" s="344"/>
      <c r="Q92" s="344"/>
      <c r="R92" s="340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180</v>
      </c>
      <c r="B93" s="54" t="s">
        <v>181</v>
      </c>
      <c r="C93" s="31">
        <v>4301020217</v>
      </c>
      <c r="D93" s="339">
        <v>4680115880658</v>
      </c>
      <c r="E93" s="340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3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0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x14ac:dyDescent="0.2">
      <c r="A94" s="349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50"/>
      <c r="N94" s="346" t="s">
        <v>66</v>
      </c>
      <c r="O94" s="347"/>
      <c r="P94" s="347"/>
      <c r="Q94" s="347"/>
      <c r="R94" s="347"/>
      <c r="S94" s="347"/>
      <c r="T94" s="34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50"/>
      <c r="N95" s="346" t="s">
        <v>66</v>
      </c>
      <c r="O95" s="347"/>
      <c r="P95" s="347"/>
      <c r="Q95" s="347"/>
      <c r="R95" s="347"/>
      <c r="S95" s="347"/>
      <c r="T95" s="34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customHeight="1" x14ac:dyDescent="0.25">
      <c r="A97" s="54" t="s">
        <v>182</v>
      </c>
      <c r="B97" s="54" t="s">
        <v>183</v>
      </c>
      <c r="C97" s="31">
        <v>4301030895</v>
      </c>
      <c r="D97" s="339">
        <v>4607091387667</v>
      </c>
      <c r="E97" s="340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5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0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4301030961</v>
      </c>
      <c r="D98" s="339">
        <v>4607091387636</v>
      </c>
      <c r="E98" s="340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0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186</v>
      </c>
      <c r="B99" s="54" t="s">
        <v>187</v>
      </c>
      <c r="C99" s="31">
        <v>4301030963</v>
      </c>
      <c r="D99" s="339">
        <v>4607091382426</v>
      </c>
      <c r="E99" s="340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0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4301030962</v>
      </c>
      <c r="D100" s="339">
        <v>4607091386547</v>
      </c>
      <c r="E100" s="340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4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0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4301031079</v>
      </c>
      <c r="D101" s="339">
        <v>4607091384734</v>
      </c>
      <c r="E101" s="340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0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4301030964</v>
      </c>
      <c r="D102" s="339">
        <v>4607091382464</v>
      </c>
      <c r="E102" s="340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4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0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194</v>
      </c>
      <c r="B103" s="54" t="s">
        <v>195</v>
      </c>
      <c r="C103" s="31">
        <v>4301031235</v>
      </c>
      <c r="D103" s="339">
        <v>4680115883444</v>
      </c>
      <c r="E103" s="340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46" t="s">
        <v>196</v>
      </c>
      <c r="O103" s="344"/>
      <c r="P103" s="344"/>
      <c r="Q103" s="344"/>
      <c r="R103" s="340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194</v>
      </c>
      <c r="B104" s="54" t="s">
        <v>197</v>
      </c>
      <c r="C104" s="31">
        <v>4301031234</v>
      </c>
      <c r="D104" s="339">
        <v>4680115883444</v>
      </c>
      <c r="E104" s="340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83" t="s">
        <v>196</v>
      </c>
      <c r="O104" s="344"/>
      <c r="P104" s="344"/>
      <c r="Q104" s="344"/>
      <c r="R104" s="340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49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50"/>
      <c r="N105" s="346" t="s">
        <v>66</v>
      </c>
      <c r="O105" s="347"/>
      <c r="P105" s="347"/>
      <c r="Q105" s="347"/>
      <c r="R105" s="347"/>
      <c r="S105" s="347"/>
      <c r="T105" s="34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50"/>
      <c r="N106" s="346" t="s">
        <v>66</v>
      </c>
      <c r="O106" s="347"/>
      <c r="P106" s="347"/>
      <c r="Q106" s="347"/>
      <c r="R106" s="347"/>
      <c r="S106" s="347"/>
      <c r="T106" s="34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customHeight="1" x14ac:dyDescent="0.25">
      <c r="A108" s="54" t="s">
        <v>198</v>
      </c>
      <c r="B108" s="54" t="s">
        <v>199</v>
      </c>
      <c r="C108" s="31">
        <v>4301051437</v>
      </c>
      <c r="D108" s="339">
        <v>4607091386967</v>
      </c>
      <c r="E108" s="340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68" t="s">
        <v>200</v>
      </c>
      <c r="O108" s="344"/>
      <c r="P108" s="344"/>
      <c r="Q108" s="344"/>
      <c r="R108" s="340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201</v>
      </c>
      <c r="C109" s="31">
        <v>4301051543</v>
      </c>
      <c r="D109" s="339">
        <v>4607091386967</v>
      </c>
      <c r="E109" s="340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89" t="s">
        <v>202</v>
      </c>
      <c r="O109" s="344"/>
      <c r="P109" s="344"/>
      <c r="Q109" s="344"/>
      <c r="R109" s="340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4301051611</v>
      </c>
      <c r="D110" s="339">
        <v>4607091385304</v>
      </c>
      <c r="E110" s="340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646" t="s">
        <v>205</v>
      </c>
      <c r="O110" s="344"/>
      <c r="P110" s="344"/>
      <c r="Q110" s="344"/>
      <c r="R110" s="340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4301051306</v>
      </c>
      <c r="D111" s="339">
        <v>4607091386264</v>
      </c>
      <c r="E111" s="340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59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0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4301051436</v>
      </c>
      <c r="D112" s="339">
        <v>4607091385731</v>
      </c>
      <c r="E112" s="340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389" t="s">
        <v>210</v>
      </c>
      <c r="O112" s="344"/>
      <c r="P112" s="344"/>
      <c r="Q112" s="344"/>
      <c r="R112" s="340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4301051439</v>
      </c>
      <c r="D113" s="339">
        <v>4680115880214</v>
      </c>
      <c r="E113" s="340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414" t="s">
        <v>213</v>
      </c>
      <c r="O113" s="344"/>
      <c r="P113" s="344"/>
      <c r="Q113" s="344"/>
      <c r="R113" s="340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4301051438</v>
      </c>
      <c r="D114" s="339">
        <v>4680115880894</v>
      </c>
      <c r="E114" s="340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600" t="s">
        <v>216</v>
      </c>
      <c r="O114" s="344"/>
      <c r="P114" s="344"/>
      <c r="Q114" s="344"/>
      <c r="R114" s="340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217</v>
      </c>
      <c r="B115" s="54" t="s">
        <v>218</v>
      </c>
      <c r="C115" s="31">
        <v>4301051313</v>
      </c>
      <c r="D115" s="339">
        <v>4607091385427</v>
      </c>
      <c r="E115" s="340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0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4301051480</v>
      </c>
      <c r="D116" s="339">
        <v>4680115882645</v>
      </c>
      <c r="E116" s="340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45" t="s">
        <v>221</v>
      </c>
      <c r="O116" s="344"/>
      <c r="P116" s="344"/>
      <c r="Q116" s="344"/>
      <c r="R116" s="340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49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50"/>
      <c r="N117" s="346" t="s">
        <v>66</v>
      </c>
      <c r="O117" s="347"/>
      <c r="P117" s="347"/>
      <c r="Q117" s="347"/>
      <c r="R117" s="347"/>
      <c r="S117" s="347"/>
      <c r="T117" s="34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0</v>
      </c>
      <c r="W117" s="337">
        <f>IFERROR(W108/H108,"0")+IFERROR(W109/H109,"0")+IFERROR(W110/H110,"0")+IFERROR(W111/H111,"0")+IFERROR(W112/H112,"0")+IFERROR(W113/H113,"0")+IFERROR(W114/H114,"0")+IFERROR(W115/H115,"0")+IFERROR(W116/H116,"0")</f>
        <v>0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38"/>
      <c r="Z117" s="338"/>
    </row>
    <row r="118" spans="1:53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50"/>
      <c r="N118" s="346" t="s">
        <v>66</v>
      </c>
      <c r="O118" s="347"/>
      <c r="P118" s="347"/>
      <c r="Q118" s="347"/>
      <c r="R118" s="347"/>
      <c r="S118" s="347"/>
      <c r="T118" s="348"/>
      <c r="U118" s="37" t="s">
        <v>65</v>
      </c>
      <c r="V118" s="337">
        <f>IFERROR(SUM(V108:V116),"0")</f>
        <v>0</v>
      </c>
      <c r="W118" s="337">
        <f>IFERROR(SUM(W108:W116),"0")</f>
        <v>0</v>
      </c>
      <c r="X118" s="37"/>
      <c r="Y118" s="338"/>
      <c r="Z118" s="338"/>
    </row>
    <row r="119" spans="1:53" ht="14.25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customHeight="1" x14ac:dyDescent="0.25">
      <c r="A120" s="54" t="s">
        <v>223</v>
      </c>
      <c r="B120" s="54" t="s">
        <v>224</v>
      </c>
      <c r="C120" s="31">
        <v>4301060296</v>
      </c>
      <c r="D120" s="339">
        <v>4607091383065</v>
      </c>
      <c r="E120" s="340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0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4301060350</v>
      </c>
      <c r="D121" s="339">
        <v>4680115881532</v>
      </c>
      <c r="E121" s="340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5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0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225</v>
      </c>
      <c r="B122" s="54" t="s">
        <v>227</v>
      </c>
      <c r="C122" s="31">
        <v>4301060366</v>
      </c>
      <c r="D122" s="339">
        <v>4680115881532</v>
      </c>
      <c r="E122" s="340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628" t="s">
        <v>228</v>
      </c>
      <c r="O122" s="344"/>
      <c r="P122" s="344"/>
      <c r="Q122" s="344"/>
      <c r="R122" s="340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225</v>
      </c>
      <c r="B123" s="54" t="s">
        <v>229</v>
      </c>
      <c r="C123" s="31">
        <v>4301060371</v>
      </c>
      <c r="D123" s="339">
        <v>4680115881532</v>
      </c>
      <c r="E123" s="340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577" t="s">
        <v>228</v>
      </c>
      <c r="O123" s="344"/>
      <c r="P123" s="344"/>
      <c r="Q123" s="344"/>
      <c r="R123" s="340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230</v>
      </c>
      <c r="B124" s="54" t="s">
        <v>231</v>
      </c>
      <c r="C124" s="31">
        <v>4301060356</v>
      </c>
      <c r="D124" s="339">
        <v>4680115882652</v>
      </c>
      <c r="E124" s="340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482" t="s">
        <v>232</v>
      </c>
      <c r="O124" s="344"/>
      <c r="P124" s="344"/>
      <c r="Q124" s="344"/>
      <c r="R124" s="340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customHeight="1" x14ac:dyDescent="0.25">
      <c r="A125" s="54" t="s">
        <v>233</v>
      </c>
      <c r="B125" s="54" t="s">
        <v>234</v>
      </c>
      <c r="C125" s="31">
        <v>4301060309</v>
      </c>
      <c r="D125" s="339">
        <v>4680115880238</v>
      </c>
      <c r="E125" s="340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4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0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235</v>
      </c>
      <c r="B126" s="54" t="s">
        <v>236</v>
      </c>
      <c r="C126" s="31">
        <v>4301060351</v>
      </c>
      <c r="D126" s="339">
        <v>4680115881464</v>
      </c>
      <c r="E126" s="340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489" t="s">
        <v>237</v>
      </c>
      <c r="O126" s="344"/>
      <c r="P126" s="344"/>
      <c r="Q126" s="344"/>
      <c r="R126" s="340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49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50"/>
      <c r="N127" s="346" t="s">
        <v>66</v>
      </c>
      <c r="O127" s="347"/>
      <c r="P127" s="347"/>
      <c r="Q127" s="347"/>
      <c r="R127" s="347"/>
      <c r="S127" s="347"/>
      <c r="T127" s="34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50"/>
      <c r="N128" s="346" t="s">
        <v>66</v>
      </c>
      <c r="O128" s="347"/>
      <c r="P128" s="347"/>
      <c r="Q128" s="347"/>
      <c r="R128" s="347"/>
      <c r="S128" s="347"/>
      <c r="T128" s="34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customHeight="1" x14ac:dyDescent="0.25">
      <c r="A129" s="34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customHeight="1" x14ac:dyDescent="0.25">
      <c r="A131" s="54" t="s">
        <v>239</v>
      </c>
      <c r="B131" s="54" t="s">
        <v>240</v>
      </c>
      <c r="C131" s="31">
        <v>4301051360</v>
      </c>
      <c r="D131" s="339">
        <v>4607091385168</v>
      </c>
      <c r="E131" s="340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4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0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239</v>
      </c>
      <c r="B132" s="54" t="s">
        <v>241</v>
      </c>
      <c r="C132" s="31">
        <v>4301051612</v>
      </c>
      <c r="D132" s="339">
        <v>4607091385168</v>
      </c>
      <c r="E132" s="340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633" t="s">
        <v>242</v>
      </c>
      <c r="O132" s="344"/>
      <c r="P132" s="344"/>
      <c r="Q132" s="344"/>
      <c r="R132" s="340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243</v>
      </c>
      <c r="B133" s="54" t="s">
        <v>244</v>
      </c>
      <c r="C133" s="31">
        <v>4301051362</v>
      </c>
      <c r="D133" s="339">
        <v>4607091383256</v>
      </c>
      <c r="E133" s="340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6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0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245</v>
      </c>
      <c r="B134" s="54" t="s">
        <v>246</v>
      </c>
      <c r="C134" s="31">
        <v>4301051358</v>
      </c>
      <c r="D134" s="339">
        <v>4607091385748</v>
      </c>
      <c r="E134" s="340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4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0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49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50"/>
      <c r="N135" s="346" t="s">
        <v>66</v>
      </c>
      <c r="O135" s="347"/>
      <c r="P135" s="347"/>
      <c r="Q135" s="347"/>
      <c r="R135" s="347"/>
      <c r="S135" s="347"/>
      <c r="T135" s="348"/>
      <c r="U135" s="37" t="s">
        <v>67</v>
      </c>
      <c r="V135" s="337">
        <f>IFERROR(V131/H131,"0")+IFERROR(V132/H132,"0")+IFERROR(V133/H133,"0")+IFERROR(V134/H134,"0")</f>
        <v>0</v>
      </c>
      <c r="W135" s="337">
        <f>IFERROR(W131/H131,"0")+IFERROR(W132/H132,"0")+IFERROR(W133/H133,"0")+IFERROR(W134/H134,"0")</f>
        <v>0</v>
      </c>
      <c r="X135" s="337">
        <f>IFERROR(IF(X131="",0,X131),"0")+IFERROR(IF(X132="",0,X132),"0")+IFERROR(IF(X133="",0,X133),"0")+IFERROR(IF(X134="",0,X134),"0")</f>
        <v>0</v>
      </c>
      <c r="Y135" s="338"/>
      <c r="Z135" s="338"/>
    </row>
    <row r="136" spans="1:53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50"/>
      <c r="N136" s="346" t="s">
        <v>66</v>
      </c>
      <c r="O136" s="347"/>
      <c r="P136" s="347"/>
      <c r="Q136" s="347"/>
      <c r="R136" s="347"/>
      <c r="S136" s="347"/>
      <c r="T136" s="348"/>
      <c r="U136" s="37" t="s">
        <v>65</v>
      </c>
      <c r="V136" s="337">
        <f>IFERROR(SUM(V131:V134),"0")</f>
        <v>0</v>
      </c>
      <c r="W136" s="337">
        <f>IFERROR(SUM(W131:W134),"0")</f>
        <v>0</v>
      </c>
      <c r="X136" s="37"/>
      <c r="Y136" s="338"/>
      <c r="Z136" s="338"/>
    </row>
    <row r="137" spans="1:53" ht="27.75" customHeight="1" x14ac:dyDescent="0.2">
      <c r="A137" s="402" t="s">
        <v>247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8"/>
      <c r="Z137" s="48"/>
    </row>
    <row r="138" spans="1:53" ht="16.5" customHeight="1" x14ac:dyDescent="0.25">
      <c r="A138" s="34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customHeight="1" x14ac:dyDescent="0.25">
      <c r="A140" s="54" t="s">
        <v>249</v>
      </c>
      <c r="B140" s="54" t="s">
        <v>250</v>
      </c>
      <c r="C140" s="31">
        <v>4301011223</v>
      </c>
      <c r="D140" s="339">
        <v>4607091383423</v>
      </c>
      <c r="E140" s="340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0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251</v>
      </c>
      <c r="B141" s="54" t="s">
        <v>252</v>
      </c>
      <c r="C141" s="31">
        <v>4301011338</v>
      </c>
      <c r="D141" s="339">
        <v>4607091381405</v>
      </c>
      <c r="E141" s="340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6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0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253</v>
      </c>
      <c r="B142" s="54" t="s">
        <v>254</v>
      </c>
      <c r="C142" s="31">
        <v>4301011333</v>
      </c>
      <c r="D142" s="339">
        <v>4607091386516</v>
      </c>
      <c r="E142" s="340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48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0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x14ac:dyDescent="0.2">
      <c r="A143" s="349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50"/>
      <c r="N143" s="346" t="s">
        <v>66</v>
      </c>
      <c r="O143" s="347"/>
      <c r="P143" s="347"/>
      <c r="Q143" s="347"/>
      <c r="R143" s="347"/>
      <c r="S143" s="347"/>
      <c r="T143" s="34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50"/>
      <c r="N144" s="346" t="s">
        <v>66</v>
      </c>
      <c r="O144" s="347"/>
      <c r="P144" s="347"/>
      <c r="Q144" s="347"/>
      <c r="R144" s="347"/>
      <c r="S144" s="347"/>
      <c r="T144" s="34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customHeight="1" x14ac:dyDescent="0.25">
      <c r="A145" s="34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customHeight="1" x14ac:dyDescent="0.25">
      <c r="A147" s="54" t="s">
        <v>256</v>
      </c>
      <c r="B147" s="54" t="s">
        <v>257</v>
      </c>
      <c r="C147" s="31">
        <v>4301031191</v>
      </c>
      <c r="D147" s="339">
        <v>4680115880993</v>
      </c>
      <c r="E147" s="340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0"/>
      <c r="S147" s="34"/>
      <c r="T147" s="34"/>
      <c r="U147" s="35" t="s">
        <v>65</v>
      </c>
      <c r="V147" s="335">
        <v>0</v>
      </c>
      <c r="W147" s="336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4301031204</v>
      </c>
      <c r="D148" s="339">
        <v>4680115881761</v>
      </c>
      <c r="E148" s="340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0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4301031201</v>
      </c>
      <c r="D149" s="339">
        <v>4680115881563</v>
      </c>
      <c r="E149" s="340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4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0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4301031199</v>
      </c>
      <c r="D150" s="339">
        <v>4680115880986</v>
      </c>
      <c r="E150" s="340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0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4301031190</v>
      </c>
      <c r="D151" s="339">
        <v>4680115880207</v>
      </c>
      <c r="E151" s="340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6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0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4301031205</v>
      </c>
      <c r="D152" s="339">
        <v>4680115881785</v>
      </c>
      <c r="E152" s="340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0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4301031202</v>
      </c>
      <c r="D153" s="339">
        <v>4680115881679</v>
      </c>
      <c r="E153" s="340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0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4301031158</v>
      </c>
      <c r="D154" s="339">
        <v>4680115880191</v>
      </c>
      <c r="E154" s="340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6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0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customHeight="1" x14ac:dyDescent="0.25">
      <c r="A155" s="54" t="s">
        <v>272</v>
      </c>
      <c r="B155" s="54" t="s">
        <v>273</v>
      </c>
      <c r="C155" s="31">
        <v>4301031245</v>
      </c>
      <c r="D155" s="339">
        <v>4680115883963</v>
      </c>
      <c r="E155" s="340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358" t="s">
        <v>274</v>
      </c>
      <c r="O155" s="344"/>
      <c r="P155" s="344"/>
      <c r="Q155" s="344"/>
      <c r="R155" s="340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49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50"/>
      <c r="N156" s="346" t="s">
        <v>66</v>
      </c>
      <c r="O156" s="347"/>
      <c r="P156" s="347"/>
      <c r="Q156" s="347"/>
      <c r="R156" s="347"/>
      <c r="S156" s="347"/>
      <c r="T156" s="34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0</v>
      </c>
      <c r="W156" s="337">
        <f>IFERROR(W147/H147,"0")+IFERROR(W148/H148,"0")+IFERROR(W149/H149,"0")+IFERROR(W150/H150,"0")+IFERROR(W151/H151,"0")+IFERROR(W152/H152,"0")+IFERROR(W153/H153,"0")+IFERROR(W154/H154,"0")+IFERROR(W155/H155,"0")</f>
        <v>0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38"/>
      <c r="Z156" s="338"/>
    </row>
    <row r="157" spans="1:53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50"/>
      <c r="N157" s="346" t="s">
        <v>66</v>
      </c>
      <c r="O157" s="347"/>
      <c r="P157" s="347"/>
      <c r="Q157" s="347"/>
      <c r="R157" s="347"/>
      <c r="S157" s="347"/>
      <c r="T157" s="348"/>
      <c r="U157" s="37" t="s">
        <v>65</v>
      </c>
      <c r="V157" s="337">
        <f>IFERROR(SUM(V147:V155),"0")</f>
        <v>0</v>
      </c>
      <c r="W157" s="337">
        <f>IFERROR(SUM(W147:W155),"0")</f>
        <v>0</v>
      </c>
      <c r="X157" s="37"/>
      <c r="Y157" s="338"/>
      <c r="Z157" s="338"/>
    </row>
    <row r="158" spans="1:53" ht="16.5" customHeight="1" x14ac:dyDescent="0.25">
      <c r="A158" s="34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customHeight="1" x14ac:dyDescent="0.25">
      <c r="A160" s="54" t="s">
        <v>276</v>
      </c>
      <c r="B160" s="54" t="s">
        <v>277</v>
      </c>
      <c r="C160" s="31">
        <v>4301011450</v>
      </c>
      <c r="D160" s="339">
        <v>4680115881402</v>
      </c>
      <c r="E160" s="340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6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0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278</v>
      </c>
      <c r="B161" s="54" t="s">
        <v>279</v>
      </c>
      <c r="C161" s="31">
        <v>4301011454</v>
      </c>
      <c r="D161" s="339">
        <v>4680115881396</v>
      </c>
      <c r="E161" s="340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0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49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50"/>
      <c r="N162" s="346" t="s">
        <v>66</v>
      </c>
      <c r="O162" s="347"/>
      <c r="P162" s="347"/>
      <c r="Q162" s="347"/>
      <c r="R162" s="347"/>
      <c r="S162" s="347"/>
      <c r="T162" s="34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50"/>
      <c r="N163" s="346" t="s">
        <v>66</v>
      </c>
      <c r="O163" s="347"/>
      <c r="P163" s="347"/>
      <c r="Q163" s="347"/>
      <c r="R163" s="347"/>
      <c r="S163" s="347"/>
      <c r="T163" s="34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customHeight="1" x14ac:dyDescent="0.25">
      <c r="A165" s="54" t="s">
        <v>280</v>
      </c>
      <c r="B165" s="54" t="s">
        <v>281</v>
      </c>
      <c r="C165" s="31">
        <v>4301020262</v>
      </c>
      <c r="D165" s="339">
        <v>4680115882935</v>
      </c>
      <c r="E165" s="340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08" t="s">
        <v>282</v>
      </c>
      <c r="O165" s="344"/>
      <c r="P165" s="344"/>
      <c r="Q165" s="344"/>
      <c r="R165" s="340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customHeight="1" x14ac:dyDescent="0.25">
      <c r="A166" s="54" t="s">
        <v>283</v>
      </c>
      <c r="B166" s="54" t="s">
        <v>284</v>
      </c>
      <c r="C166" s="31">
        <v>4301020220</v>
      </c>
      <c r="D166" s="339">
        <v>4680115880764</v>
      </c>
      <c r="E166" s="340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4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0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x14ac:dyDescent="0.2">
      <c r="A167" s="349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50"/>
      <c r="N167" s="346" t="s">
        <v>66</v>
      </c>
      <c r="O167" s="347"/>
      <c r="P167" s="347"/>
      <c r="Q167" s="347"/>
      <c r="R167" s="347"/>
      <c r="S167" s="347"/>
      <c r="T167" s="34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50"/>
      <c r="N168" s="346" t="s">
        <v>66</v>
      </c>
      <c r="O168" s="347"/>
      <c r="P168" s="347"/>
      <c r="Q168" s="347"/>
      <c r="R168" s="347"/>
      <c r="S168" s="347"/>
      <c r="T168" s="34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customHeight="1" x14ac:dyDescent="0.25">
      <c r="A170" s="54" t="s">
        <v>285</v>
      </c>
      <c r="B170" s="54" t="s">
        <v>286</v>
      </c>
      <c r="C170" s="31">
        <v>4301031224</v>
      </c>
      <c r="D170" s="339">
        <v>4680115882683</v>
      </c>
      <c r="E170" s="340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0"/>
      <c r="S170" s="34"/>
      <c r="T170" s="34"/>
      <c r="U170" s="35" t="s">
        <v>65</v>
      </c>
      <c r="V170" s="335">
        <v>0</v>
      </c>
      <c r="W170" s="33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287</v>
      </c>
      <c r="B171" s="54" t="s">
        <v>288</v>
      </c>
      <c r="C171" s="31">
        <v>4301031230</v>
      </c>
      <c r="D171" s="339">
        <v>4680115882690</v>
      </c>
      <c r="E171" s="340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0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4301031220</v>
      </c>
      <c r="D172" s="339">
        <v>4680115882669</v>
      </c>
      <c r="E172" s="340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0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4301031221</v>
      </c>
      <c r="D173" s="339">
        <v>4680115882676</v>
      </c>
      <c r="E173" s="340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0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49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50"/>
      <c r="N174" s="346" t="s">
        <v>66</v>
      </c>
      <c r="O174" s="347"/>
      <c r="P174" s="347"/>
      <c r="Q174" s="347"/>
      <c r="R174" s="347"/>
      <c r="S174" s="347"/>
      <c r="T174" s="348"/>
      <c r="U174" s="37" t="s">
        <v>67</v>
      </c>
      <c r="V174" s="337">
        <f>IFERROR(V170/H170,"0")+IFERROR(V171/H171,"0")+IFERROR(V172/H172,"0")+IFERROR(V173/H173,"0")</f>
        <v>0</v>
      </c>
      <c r="W174" s="337">
        <f>IFERROR(W170/H170,"0")+IFERROR(W171/H171,"0")+IFERROR(W172/H172,"0")+IFERROR(W173/H173,"0")</f>
        <v>0</v>
      </c>
      <c r="X174" s="337">
        <f>IFERROR(IF(X170="",0,X170),"0")+IFERROR(IF(X171="",0,X171),"0")+IFERROR(IF(X172="",0,X172),"0")+IFERROR(IF(X173="",0,X173),"0")</f>
        <v>0</v>
      </c>
      <c r="Y174" s="338"/>
      <c r="Z174" s="338"/>
    </row>
    <row r="175" spans="1:53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50"/>
      <c r="N175" s="346" t="s">
        <v>66</v>
      </c>
      <c r="O175" s="347"/>
      <c r="P175" s="347"/>
      <c r="Q175" s="347"/>
      <c r="R175" s="347"/>
      <c r="S175" s="347"/>
      <c r="T175" s="348"/>
      <c r="U175" s="37" t="s">
        <v>65</v>
      </c>
      <c r="V175" s="337">
        <f>IFERROR(SUM(V170:V173),"0")</f>
        <v>0</v>
      </c>
      <c r="W175" s="337">
        <f>IFERROR(SUM(W170:W173),"0")</f>
        <v>0</v>
      </c>
      <c r="X175" s="37"/>
      <c r="Y175" s="338"/>
      <c r="Z175" s="338"/>
    </row>
    <row r="176" spans="1:53" ht="14.25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customHeight="1" x14ac:dyDescent="0.25">
      <c r="A177" s="54" t="s">
        <v>293</v>
      </c>
      <c r="B177" s="54" t="s">
        <v>294</v>
      </c>
      <c r="C177" s="31">
        <v>4301051409</v>
      </c>
      <c r="D177" s="339">
        <v>4680115881556</v>
      </c>
      <c r="E177" s="340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5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0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295</v>
      </c>
      <c r="B178" s="54" t="s">
        <v>296</v>
      </c>
      <c r="C178" s="31">
        <v>4301051538</v>
      </c>
      <c r="D178" s="339">
        <v>4680115880573</v>
      </c>
      <c r="E178" s="340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405" t="s">
        <v>297</v>
      </c>
      <c r="O178" s="344"/>
      <c r="P178" s="344"/>
      <c r="Q178" s="344"/>
      <c r="R178" s="340"/>
      <c r="S178" s="34"/>
      <c r="T178" s="34"/>
      <c r="U178" s="35" t="s">
        <v>65</v>
      </c>
      <c r="V178" s="335">
        <v>0</v>
      </c>
      <c r="W178" s="33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4301051408</v>
      </c>
      <c r="D179" s="339">
        <v>4680115881594</v>
      </c>
      <c r="E179" s="340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0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4301051505</v>
      </c>
      <c r="D180" s="339">
        <v>4680115881587</v>
      </c>
      <c r="E180" s="340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688" t="s">
        <v>302</v>
      </c>
      <c r="O180" s="344"/>
      <c r="P180" s="344"/>
      <c r="Q180" s="344"/>
      <c r="R180" s="340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303</v>
      </c>
      <c r="B181" s="54" t="s">
        <v>304</v>
      </c>
      <c r="C181" s="31">
        <v>4301051380</v>
      </c>
      <c r="D181" s="339">
        <v>4680115880962</v>
      </c>
      <c r="E181" s="340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3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0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4301051411</v>
      </c>
      <c r="D182" s="339">
        <v>4680115881617</v>
      </c>
      <c r="E182" s="340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6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0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4301051487</v>
      </c>
      <c r="D183" s="339">
        <v>4680115881228</v>
      </c>
      <c r="E183" s="340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18" t="s">
        <v>309</v>
      </c>
      <c r="O183" s="344"/>
      <c r="P183" s="344"/>
      <c r="Q183" s="344"/>
      <c r="R183" s="340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4301051506</v>
      </c>
      <c r="D184" s="339">
        <v>4680115881037</v>
      </c>
      <c r="E184" s="340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52" t="s">
        <v>312</v>
      </c>
      <c r="O184" s="344"/>
      <c r="P184" s="344"/>
      <c r="Q184" s="344"/>
      <c r="R184" s="340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313</v>
      </c>
      <c r="B185" s="54" t="s">
        <v>314</v>
      </c>
      <c r="C185" s="31">
        <v>4301051384</v>
      </c>
      <c r="D185" s="339">
        <v>4680115881211</v>
      </c>
      <c r="E185" s="340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0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4301051378</v>
      </c>
      <c r="D186" s="339">
        <v>4680115881020</v>
      </c>
      <c r="E186" s="340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0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4301051407</v>
      </c>
      <c r="D187" s="339">
        <v>4680115882195</v>
      </c>
      <c r="E187" s="340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5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0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4301051479</v>
      </c>
      <c r="D188" s="339">
        <v>4680115882607</v>
      </c>
      <c r="E188" s="340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60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0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4301051468</v>
      </c>
      <c r="D189" s="339">
        <v>4680115880092</v>
      </c>
      <c r="E189" s="340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6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0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4301051469</v>
      </c>
      <c r="D190" s="339">
        <v>4680115880221</v>
      </c>
      <c r="E190" s="340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0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325</v>
      </c>
      <c r="B191" s="54" t="s">
        <v>326</v>
      </c>
      <c r="C191" s="31">
        <v>4301051523</v>
      </c>
      <c r="D191" s="339">
        <v>4680115882942</v>
      </c>
      <c r="E191" s="340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0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327</v>
      </c>
      <c r="B192" s="54" t="s">
        <v>328</v>
      </c>
      <c r="C192" s="31">
        <v>4301051326</v>
      </c>
      <c r="D192" s="339">
        <v>4680115880504</v>
      </c>
      <c r="E192" s="340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5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0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329</v>
      </c>
      <c r="B193" s="54" t="s">
        <v>330</v>
      </c>
      <c r="C193" s="31">
        <v>4301051410</v>
      </c>
      <c r="D193" s="339">
        <v>4680115882164</v>
      </c>
      <c r="E193" s="340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5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0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x14ac:dyDescent="0.2">
      <c r="A194" s="349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50"/>
      <c r="N194" s="346" t="s">
        <v>66</v>
      </c>
      <c r="O194" s="347"/>
      <c r="P194" s="347"/>
      <c r="Q194" s="347"/>
      <c r="R194" s="347"/>
      <c r="S194" s="347"/>
      <c r="T194" s="34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338"/>
      <c r="Z194" s="338"/>
    </row>
    <row r="195" spans="1:53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50"/>
      <c r="N195" s="346" t="s">
        <v>66</v>
      </c>
      <c r="O195" s="347"/>
      <c r="P195" s="347"/>
      <c r="Q195" s="347"/>
      <c r="R195" s="347"/>
      <c r="S195" s="347"/>
      <c r="T195" s="348"/>
      <c r="U195" s="37" t="s">
        <v>65</v>
      </c>
      <c r="V195" s="337">
        <f>IFERROR(SUM(V177:V193),"0")</f>
        <v>0</v>
      </c>
      <c r="W195" s="337">
        <f>IFERROR(SUM(W177:W193),"0")</f>
        <v>0</v>
      </c>
      <c r="X195" s="37"/>
      <c r="Y195" s="338"/>
      <c r="Z195" s="338"/>
    </row>
    <row r="196" spans="1:53" ht="14.25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customHeight="1" x14ac:dyDescent="0.25">
      <c r="A197" s="54" t="s">
        <v>331</v>
      </c>
      <c r="B197" s="54" t="s">
        <v>332</v>
      </c>
      <c r="C197" s="31">
        <v>4301060360</v>
      </c>
      <c r="D197" s="339">
        <v>4680115882874</v>
      </c>
      <c r="E197" s="340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0" t="s">
        <v>333</v>
      </c>
      <c r="O197" s="344"/>
      <c r="P197" s="344"/>
      <c r="Q197" s="344"/>
      <c r="R197" s="340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334</v>
      </c>
      <c r="B198" s="54" t="s">
        <v>335</v>
      </c>
      <c r="C198" s="31">
        <v>4301060359</v>
      </c>
      <c r="D198" s="339">
        <v>4680115884434</v>
      </c>
      <c r="E198" s="340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39" t="s">
        <v>336</v>
      </c>
      <c r="O198" s="344"/>
      <c r="P198" s="344"/>
      <c r="Q198" s="344"/>
      <c r="R198" s="340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337</v>
      </c>
      <c r="B199" s="54" t="s">
        <v>338</v>
      </c>
      <c r="C199" s="31">
        <v>4301060338</v>
      </c>
      <c r="D199" s="339">
        <v>4680115880801</v>
      </c>
      <c r="E199" s="340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0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339</v>
      </c>
      <c r="B200" s="54" t="s">
        <v>340</v>
      </c>
      <c r="C200" s="31">
        <v>4301060339</v>
      </c>
      <c r="D200" s="339">
        <v>4680115880818</v>
      </c>
      <c r="E200" s="340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0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x14ac:dyDescent="0.2">
      <c r="A201" s="349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50"/>
      <c r="N201" s="346" t="s">
        <v>66</v>
      </c>
      <c r="O201" s="347"/>
      <c r="P201" s="347"/>
      <c r="Q201" s="347"/>
      <c r="R201" s="347"/>
      <c r="S201" s="347"/>
      <c r="T201" s="348"/>
      <c r="U201" s="37" t="s">
        <v>67</v>
      </c>
      <c r="V201" s="337">
        <f>IFERROR(V197/H197,"0")+IFERROR(V198/H198,"0")+IFERROR(V199/H199,"0")+IFERROR(V200/H200,"0")</f>
        <v>0</v>
      </c>
      <c r="W201" s="337">
        <f>IFERROR(W197/H197,"0")+IFERROR(W198/H198,"0")+IFERROR(W199/H199,"0")+IFERROR(W200/H200,"0")</f>
        <v>0</v>
      </c>
      <c r="X201" s="337">
        <f>IFERROR(IF(X197="",0,X197),"0")+IFERROR(IF(X198="",0,X198),"0")+IFERROR(IF(X199="",0,X199),"0")+IFERROR(IF(X200="",0,X200),"0")</f>
        <v>0</v>
      </c>
      <c r="Y201" s="338"/>
      <c r="Z201" s="338"/>
    </row>
    <row r="202" spans="1:53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50"/>
      <c r="N202" s="346" t="s">
        <v>66</v>
      </c>
      <c r="O202" s="347"/>
      <c r="P202" s="347"/>
      <c r="Q202" s="347"/>
      <c r="R202" s="347"/>
      <c r="S202" s="347"/>
      <c r="T202" s="348"/>
      <c r="U202" s="37" t="s">
        <v>65</v>
      </c>
      <c r="V202" s="337">
        <f>IFERROR(SUM(V197:V200),"0")</f>
        <v>0</v>
      </c>
      <c r="W202" s="337">
        <f>IFERROR(SUM(W197:W200),"0")</f>
        <v>0</v>
      </c>
      <c r="X202" s="37"/>
      <c r="Y202" s="338"/>
      <c r="Z202" s="338"/>
    </row>
    <row r="203" spans="1:53" ht="16.5" customHeight="1" x14ac:dyDescent="0.25">
      <c r="A203" s="34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customHeight="1" x14ac:dyDescent="0.25">
      <c r="A205" s="54" t="s">
        <v>342</v>
      </c>
      <c r="B205" s="54" t="s">
        <v>343</v>
      </c>
      <c r="C205" s="31">
        <v>4301031151</v>
      </c>
      <c r="D205" s="339">
        <v>4607091389845</v>
      </c>
      <c r="E205" s="340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47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0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x14ac:dyDescent="0.2">
      <c r="A206" s="349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50"/>
      <c r="N206" s="346" t="s">
        <v>66</v>
      </c>
      <c r="O206" s="347"/>
      <c r="P206" s="347"/>
      <c r="Q206" s="347"/>
      <c r="R206" s="347"/>
      <c r="S206" s="347"/>
      <c r="T206" s="34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50"/>
      <c r="N207" s="346" t="s">
        <v>66</v>
      </c>
      <c r="O207" s="347"/>
      <c r="P207" s="347"/>
      <c r="Q207" s="347"/>
      <c r="R207" s="347"/>
      <c r="S207" s="347"/>
      <c r="T207" s="34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customHeight="1" x14ac:dyDescent="0.25">
      <c r="A208" s="34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customHeight="1" x14ac:dyDescent="0.25">
      <c r="A210" s="54" t="s">
        <v>345</v>
      </c>
      <c r="B210" s="54" t="s">
        <v>346</v>
      </c>
      <c r="C210" s="31">
        <v>4301011826</v>
      </c>
      <c r="D210" s="339">
        <v>4680115884137</v>
      </c>
      <c r="E210" s="340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451" t="s">
        <v>347</v>
      </c>
      <c r="O210" s="344"/>
      <c r="P210" s="344"/>
      <c r="Q210" s="344"/>
      <c r="R210" s="340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4301011824</v>
      </c>
      <c r="D211" s="339">
        <v>4680115884144</v>
      </c>
      <c r="E211" s="340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597" t="s">
        <v>351</v>
      </c>
      <c r="O211" s="344"/>
      <c r="P211" s="344"/>
      <c r="Q211" s="344"/>
      <c r="R211" s="340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customHeight="1" x14ac:dyDescent="0.25">
      <c r="A212" s="54" t="s">
        <v>352</v>
      </c>
      <c r="B212" s="54" t="s">
        <v>353</v>
      </c>
      <c r="C212" s="31">
        <v>4301011724</v>
      </c>
      <c r="D212" s="339">
        <v>4680115884236</v>
      </c>
      <c r="E212" s="340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624" t="s">
        <v>354</v>
      </c>
      <c r="O212" s="344"/>
      <c r="P212" s="344"/>
      <c r="Q212" s="344"/>
      <c r="R212" s="340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4301011721</v>
      </c>
      <c r="D213" s="339">
        <v>4680115884175</v>
      </c>
      <c r="E213" s="340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01" t="s">
        <v>357</v>
      </c>
      <c r="O213" s="344"/>
      <c r="P213" s="344"/>
      <c r="Q213" s="344"/>
      <c r="R213" s="340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customHeight="1" x14ac:dyDescent="0.25">
      <c r="A214" s="54" t="s">
        <v>358</v>
      </c>
      <c r="B214" s="54" t="s">
        <v>359</v>
      </c>
      <c r="C214" s="31">
        <v>4301011726</v>
      </c>
      <c r="D214" s="339">
        <v>4680115884182</v>
      </c>
      <c r="E214" s="340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630" t="s">
        <v>360</v>
      </c>
      <c r="O214" s="344"/>
      <c r="P214" s="344"/>
      <c r="Q214" s="344"/>
      <c r="R214" s="340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361</v>
      </c>
      <c r="B215" s="54" t="s">
        <v>362</v>
      </c>
      <c r="C215" s="31">
        <v>4301011722</v>
      </c>
      <c r="D215" s="339">
        <v>4680115884205</v>
      </c>
      <c r="E215" s="340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64" t="s">
        <v>363</v>
      </c>
      <c r="O215" s="344"/>
      <c r="P215" s="344"/>
      <c r="Q215" s="344"/>
      <c r="R215" s="340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x14ac:dyDescent="0.2">
      <c r="A216" s="349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50"/>
      <c r="N216" s="346" t="s">
        <v>66</v>
      </c>
      <c r="O216" s="347"/>
      <c r="P216" s="347"/>
      <c r="Q216" s="347"/>
      <c r="R216" s="347"/>
      <c r="S216" s="347"/>
      <c r="T216" s="34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50"/>
      <c r="N217" s="346" t="s">
        <v>66</v>
      </c>
      <c r="O217" s="347"/>
      <c r="P217" s="347"/>
      <c r="Q217" s="347"/>
      <c r="R217" s="347"/>
      <c r="S217" s="347"/>
      <c r="T217" s="34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customHeight="1" x14ac:dyDescent="0.25">
      <c r="A218" s="34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customHeight="1" x14ac:dyDescent="0.25">
      <c r="A220" s="54" t="s">
        <v>365</v>
      </c>
      <c r="B220" s="54" t="s">
        <v>366</v>
      </c>
      <c r="C220" s="31">
        <v>4301011346</v>
      </c>
      <c r="D220" s="339">
        <v>4607091387445</v>
      </c>
      <c r="E220" s="340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42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0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367</v>
      </c>
      <c r="B221" s="54" t="s">
        <v>368</v>
      </c>
      <c r="C221" s="31">
        <v>4301011362</v>
      </c>
      <c r="D221" s="339">
        <v>4607091386004</v>
      </c>
      <c r="E221" s="340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0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367</v>
      </c>
      <c r="B222" s="54" t="s">
        <v>369</v>
      </c>
      <c r="C222" s="31">
        <v>4301011308</v>
      </c>
      <c r="D222" s="339">
        <v>4607091386004</v>
      </c>
      <c r="E222" s="340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42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0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370</v>
      </c>
      <c r="B223" s="54" t="s">
        <v>371</v>
      </c>
      <c r="C223" s="31">
        <v>4301011347</v>
      </c>
      <c r="D223" s="339">
        <v>4607091386073</v>
      </c>
      <c r="E223" s="340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0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372</v>
      </c>
      <c r="B224" s="54" t="s">
        <v>373</v>
      </c>
      <c r="C224" s="31">
        <v>4301011395</v>
      </c>
      <c r="D224" s="339">
        <v>4607091387322</v>
      </c>
      <c r="E224" s="340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5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0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372</v>
      </c>
      <c r="B225" s="54" t="s">
        <v>374</v>
      </c>
      <c r="C225" s="31">
        <v>4301010928</v>
      </c>
      <c r="D225" s="339">
        <v>4607091387322</v>
      </c>
      <c r="E225" s="340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0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375</v>
      </c>
      <c r="B226" s="54" t="s">
        <v>376</v>
      </c>
      <c r="C226" s="31">
        <v>4301011311</v>
      </c>
      <c r="D226" s="339">
        <v>4607091387377</v>
      </c>
      <c r="E226" s="340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4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0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377</v>
      </c>
      <c r="B227" s="54" t="s">
        <v>378</v>
      </c>
      <c r="C227" s="31">
        <v>4301010945</v>
      </c>
      <c r="D227" s="339">
        <v>4607091387353</v>
      </c>
      <c r="E227" s="340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6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0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379</v>
      </c>
      <c r="B228" s="54" t="s">
        <v>380</v>
      </c>
      <c r="C228" s="31">
        <v>4301011328</v>
      </c>
      <c r="D228" s="339">
        <v>4607091386011</v>
      </c>
      <c r="E228" s="340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0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381</v>
      </c>
      <c r="B229" s="54" t="s">
        <v>382</v>
      </c>
      <c r="C229" s="31">
        <v>4301011329</v>
      </c>
      <c r="D229" s="339">
        <v>4607091387308</v>
      </c>
      <c r="E229" s="340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0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383</v>
      </c>
      <c r="B230" s="54" t="s">
        <v>384</v>
      </c>
      <c r="C230" s="31">
        <v>4301011049</v>
      </c>
      <c r="D230" s="339">
        <v>4607091387339</v>
      </c>
      <c r="E230" s="340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6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0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385</v>
      </c>
      <c r="B231" s="54" t="s">
        <v>386</v>
      </c>
      <c r="C231" s="31">
        <v>4301011433</v>
      </c>
      <c r="D231" s="339">
        <v>4680115882638</v>
      </c>
      <c r="E231" s="340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0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387</v>
      </c>
      <c r="B232" s="54" t="s">
        <v>388</v>
      </c>
      <c r="C232" s="31">
        <v>4301011573</v>
      </c>
      <c r="D232" s="339">
        <v>4680115881938</v>
      </c>
      <c r="E232" s="340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0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389</v>
      </c>
      <c r="B233" s="54" t="s">
        <v>390</v>
      </c>
      <c r="C233" s="31">
        <v>4301010944</v>
      </c>
      <c r="D233" s="339">
        <v>4607091387346</v>
      </c>
      <c r="E233" s="340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6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0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391</v>
      </c>
      <c r="B234" s="54" t="s">
        <v>392</v>
      </c>
      <c r="C234" s="31">
        <v>4301011353</v>
      </c>
      <c r="D234" s="339">
        <v>4607091389807</v>
      </c>
      <c r="E234" s="340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0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x14ac:dyDescent="0.2">
      <c r="A235" s="349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50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50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customHeight="1" x14ac:dyDescent="0.25">
      <c r="A238" s="54" t="s">
        <v>393</v>
      </c>
      <c r="B238" s="54" t="s">
        <v>394</v>
      </c>
      <c r="C238" s="31">
        <v>4301020254</v>
      </c>
      <c r="D238" s="339">
        <v>4680115881914</v>
      </c>
      <c r="E238" s="340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0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x14ac:dyDescent="0.2">
      <c r="A239" s="349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50"/>
      <c r="N239" s="346" t="s">
        <v>66</v>
      </c>
      <c r="O239" s="347"/>
      <c r="P239" s="347"/>
      <c r="Q239" s="347"/>
      <c r="R239" s="347"/>
      <c r="S239" s="347"/>
      <c r="T239" s="34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50"/>
      <c r="N240" s="346" t="s">
        <v>66</v>
      </c>
      <c r="O240" s="347"/>
      <c r="P240" s="347"/>
      <c r="Q240" s="347"/>
      <c r="R240" s="347"/>
      <c r="S240" s="347"/>
      <c r="T240" s="34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customHeight="1" x14ac:dyDescent="0.25">
      <c r="A242" s="54" t="s">
        <v>395</v>
      </c>
      <c r="B242" s="54" t="s">
        <v>396</v>
      </c>
      <c r="C242" s="31">
        <v>4301030878</v>
      </c>
      <c r="D242" s="339">
        <v>4607091387193</v>
      </c>
      <c r="E242" s="340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0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397</v>
      </c>
      <c r="B243" s="54" t="s">
        <v>398</v>
      </c>
      <c r="C243" s="31">
        <v>4301031153</v>
      </c>
      <c r="D243" s="339">
        <v>4607091387230</v>
      </c>
      <c r="E243" s="340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4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0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399</v>
      </c>
      <c r="B244" s="54" t="s">
        <v>400</v>
      </c>
      <c r="C244" s="31">
        <v>4301031152</v>
      </c>
      <c r="D244" s="339">
        <v>4607091387285</v>
      </c>
      <c r="E244" s="340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4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0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401</v>
      </c>
      <c r="B245" s="54" t="s">
        <v>402</v>
      </c>
      <c r="C245" s="31">
        <v>4301031164</v>
      </c>
      <c r="D245" s="339">
        <v>4680115880481</v>
      </c>
      <c r="E245" s="340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0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x14ac:dyDescent="0.2">
      <c r="A246" s="349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50"/>
      <c r="N246" s="346" t="s">
        <v>66</v>
      </c>
      <c r="O246" s="347"/>
      <c r="P246" s="347"/>
      <c r="Q246" s="347"/>
      <c r="R246" s="347"/>
      <c r="S246" s="347"/>
      <c r="T246" s="348"/>
      <c r="U246" s="37" t="s">
        <v>67</v>
      </c>
      <c r="V246" s="337">
        <f>IFERROR(V242/H242,"0")+IFERROR(V243/H243,"0")+IFERROR(V244/H244,"0")+IFERROR(V245/H245,"0")</f>
        <v>0</v>
      </c>
      <c r="W246" s="337">
        <f>IFERROR(W242/H242,"0")+IFERROR(W243/H243,"0")+IFERROR(W244/H244,"0")+IFERROR(W245/H245,"0")</f>
        <v>0</v>
      </c>
      <c r="X246" s="337">
        <f>IFERROR(IF(X242="",0,X242),"0")+IFERROR(IF(X243="",0,X243),"0")+IFERROR(IF(X244="",0,X244),"0")+IFERROR(IF(X245="",0,X245),"0")</f>
        <v>0</v>
      </c>
      <c r="Y246" s="338"/>
      <c r="Z246" s="338"/>
    </row>
    <row r="247" spans="1:53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50"/>
      <c r="N247" s="346" t="s">
        <v>66</v>
      </c>
      <c r="O247" s="347"/>
      <c r="P247" s="347"/>
      <c r="Q247" s="347"/>
      <c r="R247" s="347"/>
      <c r="S247" s="347"/>
      <c r="T247" s="348"/>
      <c r="U247" s="37" t="s">
        <v>65</v>
      </c>
      <c r="V247" s="337">
        <f>IFERROR(SUM(V242:V245),"0")</f>
        <v>0</v>
      </c>
      <c r="W247" s="337">
        <f>IFERROR(SUM(W242:W245),"0")</f>
        <v>0</v>
      </c>
      <c r="X247" s="37"/>
      <c r="Y247" s="338"/>
      <c r="Z247" s="338"/>
    </row>
    <row r="248" spans="1:53" ht="14.25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customHeight="1" x14ac:dyDescent="0.25">
      <c r="A249" s="54" t="s">
        <v>403</v>
      </c>
      <c r="B249" s="54" t="s">
        <v>404</v>
      </c>
      <c r="C249" s="31">
        <v>4301051100</v>
      </c>
      <c r="D249" s="339">
        <v>4607091387766</v>
      </c>
      <c r="E249" s="340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0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405</v>
      </c>
      <c r="B250" s="54" t="s">
        <v>406</v>
      </c>
      <c r="C250" s="31">
        <v>4301051116</v>
      </c>
      <c r="D250" s="339">
        <v>4607091387957</v>
      </c>
      <c r="E250" s="340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6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0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407</v>
      </c>
      <c r="B251" s="54" t="s">
        <v>408</v>
      </c>
      <c r="C251" s="31">
        <v>4301051115</v>
      </c>
      <c r="D251" s="339">
        <v>4607091387964</v>
      </c>
      <c r="E251" s="340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0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4301051461</v>
      </c>
      <c r="D252" s="339">
        <v>4680115883604</v>
      </c>
      <c r="E252" s="340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392" t="s">
        <v>411</v>
      </c>
      <c r="O252" s="344"/>
      <c r="P252" s="344"/>
      <c r="Q252" s="344"/>
      <c r="R252" s="340"/>
      <c r="S252" s="34"/>
      <c r="T252" s="34"/>
      <c r="U252" s="35" t="s">
        <v>65</v>
      </c>
      <c r="V252" s="335">
        <v>0</v>
      </c>
      <c r="W252" s="336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4301051485</v>
      </c>
      <c r="D253" s="339">
        <v>4680115883567</v>
      </c>
      <c r="E253" s="340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655" t="s">
        <v>414</v>
      </c>
      <c r="O253" s="344"/>
      <c r="P253" s="344"/>
      <c r="Q253" s="344"/>
      <c r="R253" s="340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415</v>
      </c>
      <c r="B254" s="54" t="s">
        <v>416</v>
      </c>
      <c r="C254" s="31">
        <v>4301051134</v>
      </c>
      <c r="D254" s="339">
        <v>4607091381672</v>
      </c>
      <c r="E254" s="340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0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417</v>
      </c>
      <c r="B255" s="54" t="s">
        <v>418</v>
      </c>
      <c r="C255" s="31">
        <v>4301051130</v>
      </c>
      <c r="D255" s="339">
        <v>4607091387537</v>
      </c>
      <c r="E255" s="340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0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4301051132</v>
      </c>
      <c r="D256" s="339">
        <v>4607091387513</v>
      </c>
      <c r="E256" s="340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0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421</v>
      </c>
      <c r="B257" s="54" t="s">
        <v>422</v>
      </c>
      <c r="C257" s="31">
        <v>4301051277</v>
      </c>
      <c r="D257" s="339">
        <v>4680115880511</v>
      </c>
      <c r="E257" s="340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38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0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423</v>
      </c>
      <c r="B258" s="54" t="s">
        <v>424</v>
      </c>
      <c r="C258" s="31">
        <v>4301051344</v>
      </c>
      <c r="D258" s="339">
        <v>4680115880412</v>
      </c>
      <c r="E258" s="340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4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0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x14ac:dyDescent="0.2">
      <c r="A259" s="349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50"/>
      <c r="N259" s="346" t="s">
        <v>66</v>
      </c>
      <c r="O259" s="347"/>
      <c r="P259" s="347"/>
      <c r="Q259" s="347"/>
      <c r="R259" s="347"/>
      <c r="S259" s="347"/>
      <c r="T259" s="34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0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0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338"/>
      <c r="Z259" s="338"/>
    </row>
    <row r="260" spans="1:53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50"/>
      <c r="N260" s="346" t="s">
        <v>66</v>
      </c>
      <c r="O260" s="347"/>
      <c r="P260" s="347"/>
      <c r="Q260" s="347"/>
      <c r="R260" s="347"/>
      <c r="S260" s="347"/>
      <c r="T260" s="348"/>
      <c r="U260" s="37" t="s">
        <v>65</v>
      </c>
      <c r="V260" s="337">
        <f>IFERROR(SUM(V249:V258),"0")</f>
        <v>0</v>
      </c>
      <c r="W260" s="337">
        <f>IFERROR(SUM(W249:W258),"0")</f>
        <v>0</v>
      </c>
      <c r="X260" s="37"/>
      <c r="Y260" s="338"/>
      <c r="Z260" s="338"/>
    </row>
    <row r="261" spans="1:53" ht="14.25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customHeight="1" x14ac:dyDescent="0.25">
      <c r="A262" s="54" t="s">
        <v>425</v>
      </c>
      <c r="B262" s="54" t="s">
        <v>426</v>
      </c>
      <c r="C262" s="31">
        <v>4301060326</v>
      </c>
      <c r="D262" s="339">
        <v>4607091380880</v>
      </c>
      <c r="E262" s="340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0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427</v>
      </c>
      <c r="B263" s="54" t="s">
        <v>428</v>
      </c>
      <c r="C263" s="31">
        <v>4301060308</v>
      </c>
      <c r="D263" s="339">
        <v>4607091384482</v>
      </c>
      <c r="E263" s="340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0"/>
      <c r="S263" s="34"/>
      <c r="T263" s="34"/>
      <c r="U263" s="35" t="s">
        <v>65</v>
      </c>
      <c r="V263" s="335">
        <v>0</v>
      </c>
      <c r="W263" s="336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16.5" customHeight="1" x14ac:dyDescent="0.25">
      <c r="A264" s="54" t="s">
        <v>429</v>
      </c>
      <c r="B264" s="54" t="s">
        <v>430</v>
      </c>
      <c r="C264" s="31">
        <v>4301060325</v>
      </c>
      <c r="D264" s="339">
        <v>4607091380897</v>
      </c>
      <c r="E264" s="340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3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0"/>
      <c r="S264" s="34"/>
      <c r="T264" s="34"/>
      <c r="U264" s="35" t="s">
        <v>65</v>
      </c>
      <c r="V264" s="335">
        <v>0</v>
      </c>
      <c r="W264" s="336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x14ac:dyDescent="0.2">
      <c r="A265" s="349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50"/>
      <c r="N265" s="346" t="s">
        <v>66</v>
      </c>
      <c r="O265" s="347"/>
      <c r="P265" s="347"/>
      <c r="Q265" s="347"/>
      <c r="R265" s="347"/>
      <c r="S265" s="347"/>
      <c r="T265" s="348"/>
      <c r="U265" s="37" t="s">
        <v>67</v>
      </c>
      <c r="V265" s="337">
        <f>IFERROR(V262/H262,"0")+IFERROR(V263/H263,"0")+IFERROR(V264/H264,"0")</f>
        <v>0</v>
      </c>
      <c r="W265" s="337">
        <f>IFERROR(W262/H262,"0")+IFERROR(W263/H263,"0")+IFERROR(W264/H264,"0")</f>
        <v>0</v>
      </c>
      <c r="X265" s="337">
        <f>IFERROR(IF(X262="",0,X262),"0")+IFERROR(IF(X263="",0,X263),"0")+IFERROR(IF(X264="",0,X264),"0")</f>
        <v>0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50"/>
      <c r="N266" s="346" t="s">
        <v>66</v>
      </c>
      <c r="O266" s="347"/>
      <c r="P266" s="347"/>
      <c r="Q266" s="347"/>
      <c r="R266" s="347"/>
      <c r="S266" s="347"/>
      <c r="T266" s="348"/>
      <c r="U266" s="37" t="s">
        <v>65</v>
      </c>
      <c r="V266" s="337">
        <f>IFERROR(SUM(V262:V264),"0")</f>
        <v>0</v>
      </c>
      <c r="W266" s="337">
        <f>IFERROR(SUM(W262:W264),"0")</f>
        <v>0</v>
      </c>
      <c r="X266" s="37"/>
      <c r="Y266" s="338"/>
      <c r="Z266" s="338"/>
    </row>
    <row r="267" spans="1:53" ht="14.25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customHeight="1" x14ac:dyDescent="0.25">
      <c r="A268" s="54" t="s">
        <v>431</v>
      </c>
      <c r="B268" s="54" t="s">
        <v>432</v>
      </c>
      <c r="C268" s="31">
        <v>4301030232</v>
      </c>
      <c r="D268" s="339">
        <v>4607091388374</v>
      </c>
      <c r="E268" s="340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573" t="s">
        <v>433</v>
      </c>
      <c r="O268" s="344"/>
      <c r="P268" s="344"/>
      <c r="Q268" s="344"/>
      <c r="R268" s="340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434</v>
      </c>
      <c r="B269" s="54" t="s">
        <v>435</v>
      </c>
      <c r="C269" s="31">
        <v>4301030235</v>
      </c>
      <c r="D269" s="339">
        <v>4607091388381</v>
      </c>
      <c r="E269" s="340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599" t="s">
        <v>436</v>
      </c>
      <c r="O269" s="344"/>
      <c r="P269" s="344"/>
      <c r="Q269" s="344"/>
      <c r="R269" s="340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437</v>
      </c>
      <c r="B270" s="54" t="s">
        <v>438</v>
      </c>
      <c r="C270" s="31">
        <v>4301030233</v>
      </c>
      <c r="D270" s="339">
        <v>4607091388404</v>
      </c>
      <c r="E270" s="340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4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0"/>
      <c r="S270" s="34"/>
      <c r="T270" s="34"/>
      <c r="U270" s="35" t="s">
        <v>65</v>
      </c>
      <c r="V270" s="335">
        <v>0</v>
      </c>
      <c r="W270" s="336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x14ac:dyDescent="0.2">
      <c r="A271" s="349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50"/>
      <c r="N271" s="346" t="s">
        <v>66</v>
      </c>
      <c r="O271" s="347"/>
      <c r="P271" s="347"/>
      <c r="Q271" s="347"/>
      <c r="R271" s="347"/>
      <c r="S271" s="347"/>
      <c r="T271" s="348"/>
      <c r="U271" s="37" t="s">
        <v>67</v>
      </c>
      <c r="V271" s="337">
        <f>IFERROR(V268/H268,"0")+IFERROR(V269/H269,"0")+IFERROR(V270/H270,"0")</f>
        <v>0</v>
      </c>
      <c r="W271" s="337">
        <f>IFERROR(W268/H268,"0")+IFERROR(W269/H269,"0")+IFERROR(W270/H270,"0")</f>
        <v>0</v>
      </c>
      <c r="X271" s="337">
        <f>IFERROR(IF(X268="",0,X268),"0")+IFERROR(IF(X269="",0,X269),"0")+IFERROR(IF(X270="",0,X270),"0")</f>
        <v>0</v>
      </c>
      <c r="Y271" s="338"/>
      <c r="Z271" s="338"/>
    </row>
    <row r="272" spans="1:53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50"/>
      <c r="N272" s="346" t="s">
        <v>66</v>
      </c>
      <c r="O272" s="347"/>
      <c r="P272" s="347"/>
      <c r="Q272" s="347"/>
      <c r="R272" s="347"/>
      <c r="S272" s="347"/>
      <c r="T272" s="348"/>
      <c r="U272" s="37" t="s">
        <v>65</v>
      </c>
      <c r="V272" s="337">
        <f>IFERROR(SUM(V268:V270),"0")</f>
        <v>0</v>
      </c>
      <c r="W272" s="337">
        <f>IFERROR(SUM(W268:W270),"0")</f>
        <v>0</v>
      </c>
      <c r="X272" s="37"/>
      <c r="Y272" s="338"/>
      <c r="Z272" s="338"/>
    </row>
    <row r="273" spans="1:53" ht="14.25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customHeight="1" x14ac:dyDescent="0.25">
      <c r="A274" s="54" t="s">
        <v>440</v>
      </c>
      <c r="B274" s="54" t="s">
        <v>441</v>
      </c>
      <c r="C274" s="31">
        <v>4301180007</v>
      </c>
      <c r="D274" s="339">
        <v>4680115881808</v>
      </c>
      <c r="E274" s="340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6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0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444</v>
      </c>
      <c r="B275" s="54" t="s">
        <v>445</v>
      </c>
      <c r="C275" s="31">
        <v>4301180006</v>
      </c>
      <c r="D275" s="339">
        <v>4680115881822</v>
      </c>
      <c r="E275" s="340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3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0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446</v>
      </c>
      <c r="B276" s="54" t="s">
        <v>447</v>
      </c>
      <c r="C276" s="31">
        <v>4301180001</v>
      </c>
      <c r="D276" s="339">
        <v>4680115880016</v>
      </c>
      <c r="E276" s="340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0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x14ac:dyDescent="0.2">
      <c r="A277" s="349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50"/>
      <c r="N277" s="346" t="s">
        <v>66</v>
      </c>
      <c r="O277" s="347"/>
      <c r="P277" s="347"/>
      <c r="Q277" s="347"/>
      <c r="R277" s="347"/>
      <c r="S277" s="347"/>
      <c r="T277" s="34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50"/>
      <c r="N278" s="346" t="s">
        <v>66</v>
      </c>
      <c r="O278" s="347"/>
      <c r="P278" s="347"/>
      <c r="Q278" s="347"/>
      <c r="R278" s="347"/>
      <c r="S278" s="347"/>
      <c r="T278" s="34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customHeight="1" x14ac:dyDescent="0.25">
      <c r="A279" s="34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customHeight="1" x14ac:dyDescent="0.25">
      <c r="A281" s="54" t="s">
        <v>449</v>
      </c>
      <c r="B281" s="54" t="s">
        <v>450</v>
      </c>
      <c r="C281" s="31">
        <v>4301011315</v>
      </c>
      <c r="D281" s="339">
        <v>4607091387421</v>
      </c>
      <c r="E281" s="340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0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449</v>
      </c>
      <c r="B282" s="54" t="s">
        <v>451</v>
      </c>
      <c r="C282" s="31">
        <v>4301011121</v>
      </c>
      <c r="D282" s="339">
        <v>4607091387421</v>
      </c>
      <c r="E282" s="340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6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0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452</v>
      </c>
      <c r="B283" s="54" t="s">
        <v>453</v>
      </c>
      <c r="C283" s="31">
        <v>4301011396</v>
      </c>
      <c r="D283" s="339">
        <v>4607091387452</v>
      </c>
      <c r="E283" s="340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6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0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452</v>
      </c>
      <c r="B284" s="54" t="s">
        <v>454</v>
      </c>
      <c r="C284" s="31">
        <v>4301011322</v>
      </c>
      <c r="D284" s="339">
        <v>4607091387452</v>
      </c>
      <c r="E284" s="340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42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0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452</v>
      </c>
      <c r="B285" s="54" t="s">
        <v>455</v>
      </c>
      <c r="C285" s="31">
        <v>4301011619</v>
      </c>
      <c r="D285" s="339">
        <v>4607091387452</v>
      </c>
      <c r="E285" s="340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13" t="s">
        <v>456</v>
      </c>
      <c r="O285" s="344"/>
      <c r="P285" s="344"/>
      <c r="Q285" s="344"/>
      <c r="R285" s="340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457</v>
      </c>
      <c r="B286" s="54" t="s">
        <v>458</v>
      </c>
      <c r="C286" s="31">
        <v>4301011313</v>
      </c>
      <c r="D286" s="339">
        <v>4607091385984</v>
      </c>
      <c r="E286" s="340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4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0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459</v>
      </c>
      <c r="B287" s="54" t="s">
        <v>460</v>
      </c>
      <c r="C287" s="31">
        <v>4301011316</v>
      </c>
      <c r="D287" s="339">
        <v>4607091387438</v>
      </c>
      <c r="E287" s="340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0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461</v>
      </c>
      <c r="B288" s="54" t="s">
        <v>462</v>
      </c>
      <c r="C288" s="31">
        <v>4301011318</v>
      </c>
      <c r="D288" s="339">
        <v>4607091387469</v>
      </c>
      <c r="E288" s="340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6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0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x14ac:dyDescent="0.2">
      <c r="A289" s="349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50"/>
      <c r="N289" s="346" t="s">
        <v>66</v>
      </c>
      <c r="O289" s="347"/>
      <c r="P289" s="347"/>
      <c r="Q289" s="347"/>
      <c r="R289" s="347"/>
      <c r="S289" s="347"/>
      <c r="T289" s="34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50"/>
      <c r="N290" s="346" t="s">
        <v>66</v>
      </c>
      <c r="O290" s="347"/>
      <c r="P290" s="347"/>
      <c r="Q290" s="347"/>
      <c r="R290" s="347"/>
      <c r="S290" s="347"/>
      <c r="T290" s="34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customHeight="1" x14ac:dyDescent="0.25">
      <c r="A292" s="54" t="s">
        <v>463</v>
      </c>
      <c r="B292" s="54" t="s">
        <v>464</v>
      </c>
      <c r="C292" s="31">
        <v>4301031154</v>
      </c>
      <c r="D292" s="339">
        <v>4607091387292</v>
      </c>
      <c r="E292" s="340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4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0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465</v>
      </c>
      <c r="B293" s="54" t="s">
        <v>466</v>
      </c>
      <c r="C293" s="31">
        <v>4301031155</v>
      </c>
      <c r="D293" s="339">
        <v>4607091387315</v>
      </c>
      <c r="E293" s="340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6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0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x14ac:dyDescent="0.2">
      <c r="A294" s="349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50"/>
      <c r="N294" s="346" t="s">
        <v>66</v>
      </c>
      <c r="O294" s="347"/>
      <c r="P294" s="347"/>
      <c r="Q294" s="347"/>
      <c r="R294" s="347"/>
      <c r="S294" s="347"/>
      <c r="T294" s="34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50"/>
      <c r="N295" s="346" t="s">
        <v>66</v>
      </c>
      <c r="O295" s="347"/>
      <c r="P295" s="347"/>
      <c r="Q295" s="347"/>
      <c r="R295" s="347"/>
      <c r="S295" s="347"/>
      <c r="T295" s="34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customHeight="1" x14ac:dyDescent="0.25">
      <c r="A296" s="34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customHeight="1" x14ac:dyDescent="0.25">
      <c r="A298" s="54" t="s">
        <v>468</v>
      </c>
      <c r="B298" s="54" t="s">
        <v>469</v>
      </c>
      <c r="C298" s="31">
        <v>4301031066</v>
      </c>
      <c r="D298" s="339">
        <v>4607091383836</v>
      </c>
      <c r="E298" s="340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4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0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x14ac:dyDescent="0.2">
      <c r="A299" s="349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50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50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customHeight="1" x14ac:dyDescent="0.25">
      <c r="A302" s="54" t="s">
        <v>470</v>
      </c>
      <c r="B302" s="54" t="s">
        <v>471</v>
      </c>
      <c r="C302" s="31">
        <v>4301051142</v>
      </c>
      <c r="D302" s="339">
        <v>4607091387919</v>
      </c>
      <c r="E302" s="340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0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x14ac:dyDescent="0.2">
      <c r="A303" s="349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50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50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customHeight="1" x14ac:dyDescent="0.25">
      <c r="A306" s="54" t="s">
        <v>472</v>
      </c>
      <c r="B306" s="54" t="s">
        <v>473</v>
      </c>
      <c r="C306" s="31">
        <v>4301060324</v>
      </c>
      <c r="D306" s="339">
        <v>4607091388831</v>
      </c>
      <c r="E306" s="340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6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0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x14ac:dyDescent="0.2">
      <c r="A307" s="349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50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50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customHeight="1" x14ac:dyDescent="0.25">
      <c r="A310" s="54" t="s">
        <v>474</v>
      </c>
      <c r="B310" s="54" t="s">
        <v>475</v>
      </c>
      <c r="C310" s="31">
        <v>4301032015</v>
      </c>
      <c r="D310" s="339">
        <v>4607091383102</v>
      </c>
      <c r="E310" s="340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5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0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x14ac:dyDescent="0.2">
      <c r="A311" s="349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50"/>
      <c r="N311" s="346" t="s">
        <v>66</v>
      </c>
      <c r="O311" s="347"/>
      <c r="P311" s="347"/>
      <c r="Q311" s="347"/>
      <c r="R311" s="347"/>
      <c r="S311" s="347"/>
      <c r="T311" s="34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50"/>
      <c r="N312" s="346" t="s">
        <v>66</v>
      </c>
      <c r="O312" s="347"/>
      <c r="P312" s="347"/>
      <c r="Q312" s="347"/>
      <c r="R312" s="347"/>
      <c r="S312" s="347"/>
      <c r="T312" s="34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customHeight="1" x14ac:dyDescent="0.2">
      <c r="A313" s="402" t="s">
        <v>476</v>
      </c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03"/>
      <c r="P313" s="403"/>
      <c r="Q313" s="403"/>
      <c r="R313" s="403"/>
      <c r="S313" s="403"/>
      <c r="T313" s="403"/>
      <c r="U313" s="403"/>
      <c r="V313" s="403"/>
      <c r="W313" s="403"/>
      <c r="X313" s="403"/>
      <c r="Y313" s="48"/>
      <c r="Z313" s="48"/>
    </row>
    <row r="314" spans="1:53" ht="16.5" customHeight="1" x14ac:dyDescent="0.25">
      <c r="A314" s="34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customHeight="1" x14ac:dyDescent="0.25">
      <c r="A316" s="54" t="s">
        <v>478</v>
      </c>
      <c r="B316" s="54" t="s">
        <v>479</v>
      </c>
      <c r="C316" s="31">
        <v>4301011339</v>
      </c>
      <c r="D316" s="339">
        <v>4607091383997</v>
      </c>
      <c r="E316" s="340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5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0"/>
      <c r="S316" s="34"/>
      <c r="T316" s="34"/>
      <c r="U316" s="35" t="s">
        <v>65</v>
      </c>
      <c r="V316" s="335">
        <v>0</v>
      </c>
      <c r="W316" s="336">
        <f t="shared" ref="W316:W323" si="16"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478</v>
      </c>
      <c r="B317" s="54" t="s">
        <v>480</v>
      </c>
      <c r="C317" s="31">
        <v>4301011239</v>
      </c>
      <c r="D317" s="339">
        <v>4607091383997</v>
      </c>
      <c r="E317" s="340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6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0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481</v>
      </c>
      <c r="B318" s="54" t="s">
        <v>482</v>
      </c>
      <c r="C318" s="31">
        <v>4301011240</v>
      </c>
      <c r="D318" s="339">
        <v>4607091384130</v>
      </c>
      <c r="E318" s="340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4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0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481</v>
      </c>
      <c r="B319" s="54" t="s">
        <v>483</v>
      </c>
      <c r="C319" s="31">
        <v>4301011326</v>
      </c>
      <c r="D319" s="339">
        <v>4607091384130</v>
      </c>
      <c r="E319" s="340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0"/>
      <c r="S319" s="34"/>
      <c r="T319" s="34"/>
      <c r="U319" s="35" t="s">
        <v>65</v>
      </c>
      <c r="V319" s="335">
        <v>0</v>
      </c>
      <c r="W319" s="336">
        <f t="shared" si="16"/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t="16.5" customHeight="1" x14ac:dyDescent="0.25">
      <c r="A320" s="54" t="s">
        <v>484</v>
      </c>
      <c r="B320" s="54" t="s">
        <v>485</v>
      </c>
      <c r="C320" s="31">
        <v>4301011238</v>
      </c>
      <c r="D320" s="339">
        <v>4607091384147</v>
      </c>
      <c r="E320" s="340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93" t="s">
        <v>486</v>
      </c>
      <c r="O320" s="344"/>
      <c r="P320" s="344"/>
      <c r="Q320" s="344"/>
      <c r="R320" s="340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customHeight="1" x14ac:dyDescent="0.25">
      <c r="A321" s="54" t="s">
        <v>484</v>
      </c>
      <c r="B321" s="54" t="s">
        <v>487</v>
      </c>
      <c r="C321" s="31">
        <v>4301011330</v>
      </c>
      <c r="D321" s="339">
        <v>4607091384147</v>
      </c>
      <c r="E321" s="340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0"/>
      <c r="S321" s="34"/>
      <c r="T321" s="34"/>
      <c r="U321" s="35" t="s">
        <v>65</v>
      </c>
      <c r="V321" s="335">
        <v>0</v>
      </c>
      <c r="W321" s="336">
        <f t="shared" si="16"/>
        <v>0</v>
      </c>
      <c r="X321" s="36" t="str">
        <f>IFERROR(IF(W321=0,"",ROUNDUP(W321/H321,0)*0.02175),"")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489</v>
      </c>
      <c r="C322" s="31">
        <v>4301011327</v>
      </c>
      <c r="D322" s="339">
        <v>4607091384154</v>
      </c>
      <c r="E322" s="340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0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customHeight="1" x14ac:dyDescent="0.25">
      <c r="A323" s="54" t="s">
        <v>490</v>
      </c>
      <c r="B323" s="54" t="s">
        <v>491</v>
      </c>
      <c r="C323" s="31">
        <v>4301011332</v>
      </c>
      <c r="D323" s="339">
        <v>4607091384161</v>
      </c>
      <c r="E323" s="340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3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0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49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50"/>
      <c r="N324" s="346" t="s">
        <v>66</v>
      </c>
      <c r="O324" s="347"/>
      <c r="P324" s="347"/>
      <c r="Q324" s="347"/>
      <c r="R324" s="347"/>
      <c r="S324" s="347"/>
      <c r="T324" s="34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0</v>
      </c>
      <c r="W324" s="337">
        <f>IFERROR(W316/H316,"0")+IFERROR(W317/H317,"0")+IFERROR(W318/H318,"0")+IFERROR(W319/H319,"0")+IFERROR(W320/H320,"0")+IFERROR(W321/H321,"0")+IFERROR(W322/H322,"0")+IFERROR(W323/H323,"0")</f>
        <v>0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0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50"/>
      <c r="N325" s="346" t="s">
        <v>66</v>
      </c>
      <c r="O325" s="347"/>
      <c r="P325" s="347"/>
      <c r="Q325" s="347"/>
      <c r="R325" s="347"/>
      <c r="S325" s="347"/>
      <c r="T325" s="348"/>
      <c r="U325" s="37" t="s">
        <v>65</v>
      </c>
      <c r="V325" s="337">
        <f>IFERROR(SUM(V316:V323),"0")</f>
        <v>0</v>
      </c>
      <c r="W325" s="337">
        <f>IFERROR(SUM(W316:W323),"0")</f>
        <v>0</v>
      </c>
      <c r="X325" s="37"/>
      <c r="Y325" s="338"/>
      <c r="Z325" s="338"/>
    </row>
    <row r="326" spans="1:53" ht="14.25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customHeight="1" x14ac:dyDescent="0.25">
      <c r="A327" s="54" t="s">
        <v>492</v>
      </c>
      <c r="B327" s="54" t="s">
        <v>493</v>
      </c>
      <c r="C327" s="31">
        <v>4301020178</v>
      </c>
      <c r="D327" s="339">
        <v>4607091383980</v>
      </c>
      <c r="E327" s="340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6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0"/>
      <c r="S327" s="34"/>
      <c r="T327" s="34"/>
      <c r="U327" s="35" t="s">
        <v>65</v>
      </c>
      <c r="V327" s="335">
        <v>0</v>
      </c>
      <c r="W327" s="33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16.5" customHeight="1" x14ac:dyDescent="0.25">
      <c r="A328" s="54" t="s">
        <v>494</v>
      </c>
      <c r="B328" s="54" t="s">
        <v>495</v>
      </c>
      <c r="C328" s="31">
        <v>4301020270</v>
      </c>
      <c r="D328" s="339">
        <v>4680115883314</v>
      </c>
      <c r="E328" s="340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363" t="s">
        <v>496</v>
      </c>
      <c r="O328" s="344"/>
      <c r="P328" s="344"/>
      <c r="Q328" s="344"/>
      <c r="R328" s="340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497</v>
      </c>
      <c r="B329" s="54" t="s">
        <v>498</v>
      </c>
      <c r="C329" s="31">
        <v>4301020179</v>
      </c>
      <c r="D329" s="339">
        <v>4607091384178</v>
      </c>
      <c r="E329" s="340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0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x14ac:dyDescent="0.2">
      <c r="A330" s="349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50"/>
      <c r="N330" s="346" t="s">
        <v>66</v>
      </c>
      <c r="O330" s="347"/>
      <c r="P330" s="347"/>
      <c r="Q330" s="347"/>
      <c r="R330" s="347"/>
      <c r="S330" s="347"/>
      <c r="T330" s="348"/>
      <c r="U330" s="37" t="s">
        <v>67</v>
      </c>
      <c r="V330" s="337">
        <f>IFERROR(V327/H327,"0")+IFERROR(V328/H328,"0")+IFERROR(V329/H329,"0")</f>
        <v>0</v>
      </c>
      <c r="W330" s="337">
        <f>IFERROR(W327/H327,"0")+IFERROR(W328/H328,"0")+IFERROR(W329/H329,"0")</f>
        <v>0</v>
      </c>
      <c r="X330" s="337">
        <f>IFERROR(IF(X327="",0,X327),"0")+IFERROR(IF(X328="",0,X328),"0")+IFERROR(IF(X329="",0,X329),"0")</f>
        <v>0</v>
      </c>
      <c r="Y330" s="338"/>
      <c r="Z330" s="338"/>
    </row>
    <row r="331" spans="1:53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50"/>
      <c r="N331" s="346" t="s">
        <v>66</v>
      </c>
      <c r="O331" s="347"/>
      <c r="P331" s="347"/>
      <c r="Q331" s="347"/>
      <c r="R331" s="347"/>
      <c r="S331" s="347"/>
      <c r="T331" s="348"/>
      <c r="U331" s="37" t="s">
        <v>65</v>
      </c>
      <c r="V331" s="337">
        <f>IFERROR(SUM(V327:V329),"0")</f>
        <v>0</v>
      </c>
      <c r="W331" s="337">
        <f>IFERROR(SUM(W327:W329),"0")</f>
        <v>0</v>
      </c>
      <c r="X331" s="37"/>
      <c r="Y331" s="338"/>
      <c r="Z331" s="338"/>
    </row>
    <row r="332" spans="1:53" ht="14.25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customHeight="1" x14ac:dyDescent="0.25">
      <c r="A333" s="54" t="s">
        <v>499</v>
      </c>
      <c r="B333" s="54" t="s">
        <v>500</v>
      </c>
      <c r="C333" s="31">
        <v>4301051560</v>
      </c>
      <c r="D333" s="339">
        <v>4607091383928</v>
      </c>
      <c r="E333" s="340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365" t="s">
        <v>501</v>
      </c>
      <c r="O333" s="344"/>
      <c r="P333" s="344"/>
      <c r="Q333" s="344"/>
      <c r="R333" s="340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customHeight="1" x14ac:dyDescent="0.25">
      <c r="A334" s="54" t="s">
        <v>502</v>
      </c>
      <c r="B334" s="54" t="s">
        <v>503</v>
      </c>
      <c r="C334" s="31">
        <v>4301051298</v>
      </c>
      <c r="D334" s="339">
        <v>4607091384260</v>
      </c>
      <c r="E334" s="340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0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x14ac:dyDescent="0.2">
      <c r="A335" s="349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50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7">
        <f>IFERROR(V333/H333,"0")+IFERROR(V334/H334,"0")</f>
        <v>0</v>
      </c>
      <c r="W335" s="337">
        <f>IFERROR(W333/H333,"0")+IFERROR(W334/H334,"0")</f>
        <v>0</v>
      </c>
      <c r="X335" s="337">
        <f>IFERROR(IF(X333="",0,X333),"0")+IFERROR(IF(X334="",0,X334),"0")</f>
        <v>0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50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7">
        <f>IFERROR(SUM(V333:V334),"0")</f>
        <v>0</v>
      </c>
      <c r="W336" s="337">
        <f>IFERROR(SUM(W333:W334),"0")</f>
        <v>0</v>
      </c>
      <c r="X336" s="37"/>
      <c r="Y336" s="338"/>
      <c r="Z336" s="338"/>
    </row>
    <row r="337" spans="1:53" ht="14.25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customHeight="1" x14ac:dyDescent="0.25">
      <c r="A338" s="54" t="s">
        <v>504</v>
      </c>
      <c r="B338" s="54" t="s">
        <v>505</v>
      </c>
      <c r="C338" s="31">
        <v>4301060314</v>
      </c>
      <c r="D338" s="339">
        <v>4607091384673</v>
      </c>
      <c r="E338" s="340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6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0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5" t="s">
        <v>1</v>
      </c>
    </row>
    <row r="339" spans="1:53" x14ac:dyDescent="0.2">
      <c r="A339" s="349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50"/>
      <c r="N339" s="346" t="s">
        <v>66</v>
      </c>
      <c r="O339" s="347"/>
      <c r="P339" s="347"/>
      <c r="Q339" s="347"/>
      <c r="R339" s="347"/>
      <c r="S339" s="347"/>
      <c r="T339" s="348"/>
      <c r="U339" s="37" t="s">
        <v>67</v>
      </c>
      <c r="V339" s="337">
        <f>IFERROR(V338/H338,"0")</f>
        <v>0</v>
      </c>
      <c r="W339" s="337">
        <f>IFERROR(W338/H338,"0")</f>
        <v>0</v>
      </c>
      <c r="X339" s="337">
        <f>IFERROR(IF(X338="",0,X338),"0")</f>
        <v>0</v>
      </c>
      <c r="Y339" s="338"/>
      <c r="Z339" s="338"/>
    </row>
    <row r="340" spans="1:53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50"/>
      <c r="N340" s="346" t="s">
        <v>66</v>
      </c>
      <c r="O340" s="347"/>
      <c r="P340" s="347"/>
      <c r="Q340" s="347"/>
      <c r="R340" s="347"/>
      <c r="S340" s="347"/>
      <c r="T340" s="348"/>
      <c r="U340" s="37" t="s">
        <v>65</v>
      </c>
      <c r="V340" s="337">
        <f>IFERROR(SUM(V338:V338),"0")</f>
        <v>0</v>
      </c>
      <c r="W340" s="337">
        <f>IFERROR(SUM(W338:W338),"0")</f>
        <v>0</v>
      </c>
      <c r="X340" s="37"/>
      <c r="Y340" s="338"/>
      <c r="Z340" s="338"/>
    </row>
    <row r="341" spans="1:53" ht="16.5" customHeight="1" x14ac:dyDescent="0.25">
      <c r="A341" s="34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customHeight="1" x14ac:dyDescent="0.25">
      <c r="A343" s="54" t="s">
        <v>507</v>
      </c>
      <c r="B343" s="54" t="s">
        <v>508</v>
      </c>
      <c r="C343" s="31">
        <v>4301011324</v>
      </c>
      <c r="D343" s="339">
        <v>4607091384185</v>
      </c>
      <c r="E343" s="340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0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customHeight="1" x14ac:dyDescent="0.25">
      <c r="A344" s="54" t="s">
        <v>509</v>
      </c>
      <c r="B344" s="54" t="s">
        <v>510</v>
      </c>
      <c r="C344" s="31">
        <v>4301011312</v>
      </c>
      <c r="D344" s="339">
        <v>4607091384192</v>
      </c>
      <c r="E344" s="340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6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0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customHeight="1" x14ac:dyDescent="0.25">
      <c r="A345" s="54" t="s">
        <v>511</v>
      </c>
      <c r="B345" s="54" t="s">
        <v>512</v>
      </c>
      <c r="C345" s="31">
        <v>4301011483</v>
      </c>
      <c r="D345" s="339">
        <v>4680115881907</v>
      </c>
      <c r="E345" s="340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5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0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513</v>
      </c>
      <c r="B346" s="54" t="s">
        <v>514</v>
      </c>
      <c r="C346" s="31">
        <v>4301011655</v>
      </c>
      <c r="D346" s="339">
        <v>4680115883925</v>
      </c>
      <c r="E346" s="340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385" t="s">
        <v>515</v>
      </c>
      <c r="O346" s="344"/>
      <c r="P346" s="344"/>
      <c r="Q346" s="344"/>
      <c r="R346" s="340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customHeight="1" x14ac:dyDescent="0.25">
      <c r="A347" s="54" t="s">
        <v>516</v>
      </c>
      <c r="B347" s="54" t="s">
        <v>517</v>
      </c>
      <c r="C347" s="31">
        <v>4301011303</v>
      </c>
      <c r="D347" s="339">
        <v>4607091384680</v>
      </c>
      <c r="E347" s="340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4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0"/>
      <c r="S347" s="34"/>
      <c r="T347" s="34"/>
      <c r="U347" s="35" t="s">
        <v>65</v>
      </c>
      <c r="V347" s="335">
        <v>0</v>
      </c>
      <c r="W347" s="336">
        <f>IFERROR(IF(V347="",0,CEILING((V347/$H347),1)*$H347),"")</f>
        <v>0</v>
      </c>
      <c r="X347" s="36" t="str">
        <f>IFERROR(IF(W347=0,"",ROUNDUP(W347/H347,0)*0.00937),"")</f>
        <v/>
      </c>
      <c r="Y347" s="56"/>
      <c r="Z347" s="57"/>
      <c r="AD347" s="58"/>
      <c r="BA347" s="250" t="s">
        <v>1</v>
      </c>
    </row>
    <row r="348" spans="1:53" x14ac:dyDescent="0.2">
      <c r="A348" s="349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50"/>
      <c r="N348" s="346" t="s">
        <v>66</v>
      </c>
      <c r="O348" s="347"/>
      <c r="P348" s="347"/>
      <c r="Q348" s="347"/>
      <c r="R348" s="347"/>
      <c r="S348" s="347"/>
      <c r="T348" s="348"/>
      <c r="U348" s="37" t="s">
        <v>67</v>
      </c>
      <c r="V348" s="337">
        <f>IFERROR(V343/H343,"0")+IFERROR(V344/H344,"0")+IFERROR(V345/H345,"0")+IFERROR(V346/H346,"0")+IFERROR(V347/H347,"0")</f>
        <v>0</v>
      </c>
      <c r="W348" s="337">
        <f>IFERROR(W343/H343,"0")+IFERROR(W344/H344,"0")+IFERROR(W345/H345,"0")+IFERROR(W346/H346,"0")+IFERROR(W347/H347,"0")</f>
        <v>0</v>
      </c>
      <c r="X348" s="337">
        <f>IFERROR(IF(X343="",0,X343),"0")+IFERROR(IF(X344="",0,X344),"0")+IFERROR(IF(X345="",0,X345),"0")+IFERROR(IF(X346="",0,X346),"0")+IFERROR(IF(X347="",0,X347),"0")</f>
        <v>0</v>
      </c>
      <c r="Y348" s="338"/>
      <c r="Z348" s="338"/>
    </row>
    <row r="349" spans="1:53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50"/>
      <c r="N349" s="346" t="s">
        <v>66</v>
      </c>
      <c r="O349" s="347"/>
      <c r="P349" s="347"/>
      <c r="Q349" s="347"/>
      <c r="R349" s="347"/>
      <c r="S349" s="347"/>
      <c r="T349" s="348"/>
      <c r="U349" s="37" t="s">
        <v>65</v>
      </c>
      <c r="V349" s="337">
        <f>IFERROR(SUM(V343:V347),"0")</f>
        <v>0</v>
      </c>
      <c r="W349" s="337">
        <f>IFERROR(SUM(W343:W347),"0")</f>
        <v>0</v>
      </c>
      <c r="X349" s="37"/>
      <c r="Y349" s="338"/>
      <c r="Z349" s="338"/>
    </row>
    <row r="350" spans="1:53" ht="14.25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customHeight="1" x14ac:dyDescent="0.25">
      <c r="A351" s="54" t="s">
        <v>518</v>
      </c>
      <c r="B351" s="54" t="s">
        <v>519</v>
      </c>
      <c r="C351" s="31">
        <v>4301031139</v>
      </c>
      <c r="D351" s="339">
        <v>4607091384802</v>
      </c>
      <c r="E351" s="340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6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0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520</v>
      </c>
      <c r="B352" s="54" t="s">
        <v>521</v>
      </c>
      <c r="C352" s="31">
        <v>4301031140</v>
      </c>
      <c r="D352" s="339">
        <v>4607091384826</v>
      </c>
      <c r="E352" s="340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0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IFERROR(IF(W352=0,"",ROUNDUP(W352/H352,0)*0.00502),"")</f>
        <v/>
      </c>
      <c r="Y352" s="56"/>
      <c r="Z352" s="57"/>
      <c r="AD352" s="58"/>
      <c r="BA352" s="252" t="s">
        <v>1</v>
      </c>
    </row>
    <row r="353" spans="1:53" x14ac:dyDescent="0.2">
      <c r="A353" s="349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50"/>
      <c r="N353" s="346" t="s">
        <v>66</v>
      </c>
      <c r="O353" s="347"/>
      <c r="P353" s="347"/>
      <c r="Q353" s="347"/>
      <c r="R353" s="347"/>
      <c r="S353" s="347"/>
      <c r="T353" s="348"/>
      <c r="U353" s="37" t="s">
        <v>67</v>
      </c>
      <c r="V353" s="337">
        <f>IFERROR(V351/H351,"0")+IFERROR(V352/H352,"0")</f>
        <v>0</v>
      </c>
      <c r="W353" s="337">
        <f>IFERROR(W351/H351,"0")+IFERROR(W352/H352,"0")</f>
        <v>0</v>
      </c>
      <c r="X353" s="337">
        <f>IFERROR(IF(X351="",0,X351),"0")+IFERROR(IF(X352="",0,X352),"0")</f>
        <v>0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50"/>
      <c r="N354" s="346" t="s">
        <v>66</v>
      </c>
      <c r="O354" s="347"/>
      <c r="P354" s="347"/>
      <c r="Q354" s="347"/>
      <c r="R354" s="347"/>
      <c r="S354" s="347"/>
      <c r="T354" s="348"/>
      <c r="U354" s="37" t="s">
        <v>65</v>
      </c>
      <c r="V354" s="337">
        <f>IFERROR(SUM(V351:V352),"0")</f>
        <v>0</v>
      </c>
      <c r="W354" s="337">
        <f>IFERROR(SUM(W351:W352),"0")</f>
        <v>0</v>
      </c>
      <c r="X354" s="37"/>
      <c r="Y354" s="338"/>
      <c r="Z354" s="338"/>
    </row>
    <row r="355" spans="1:53" ht="14.25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customHeight="1" x14ac:dyDescent="0.25">
      <c r="A356" s="54" t="s">
        <v>522</v>
      </c>
      <c r="B356" s="54" t="s">
        <v>523</v>
      </c>
      <c r="C356" s="31">
        <v>4301051303</v>
      </c>
      <c r="D356" s="339">
        <v>4607091384246</v>
      </c>
      <c r="E356" s="340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64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0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customHeight="1" x14ac:dyDescent="0.25">
      <c r="A357" s="54" t="s">
        <v>524</v>
      </c>
      <c r="B357" s="54" t="s">
        <v>525</v>
      </c>
      <c r="C357" s="31">
        <v>4301051445</v>
      </c>
      <c r="D357" s="339">
        <v>4680115881976</v>
      </c>
      <c r="E357" s="340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4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0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customHeight="1" x14ac:dyDescent="0.25">
      <c r="A358" s="54" t="s">
        <v>526</v>
      </c>
      <c r="B358" s="54" t="s">
        <v>527</v>
      </c>
      <c r="C358" s="31">
        <v>4301051297</v>
      </c>
      <c r="D358" s="339">
        <v>4607091384253</v>
      </c>
      <c r="E358" s="340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4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0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528</v>
      </c>
      <c r="B359" s="54" t="s">
        <v>529</v>
      </c>
      <c r="C359" s="31">
        <v>4301051444</v>
      </c>
      <c r="D359" s="339">
        <v>4680115881969</v>
      </c>
      <c r="E359" s="340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4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0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x14ac:dyDescent="0.2">
      <c r="A360" s="349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50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7">
        <f>IFERROR(V356/H356,"0")+IFERROR(V357/H357,"0")+IFERROR(V358/H358,"0")+IFERROR(V359/H359,"0")</f>
        <v>0</v>
      </c>
      <c r="W360" s="337">
        <f>IFERROR(W356/H356,"0")+IFERROR(W357/H357,"0")+IFERROR(W358/H358,"0")+IFERROR(W359/H359,"0")</f>
        <v>0</v>
      </c>
      <c r="X360" s="337">
        <f>IFERROR(IF(X356="",0,X356),"0")+IFERROR(IF(X357="",0,X357),"0")+IFERROR(IF(X358="",0,X358),"0")+IFERROR(IF(X359="",0,X359),"0")</f>
        <v>0</v>
      </c>
      <c r="Y360" s="338"/>
      <c r="Z360" s="338"/>
    </row>
    <row r="361" spans="1:53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50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7">
        <f>IFERROR(SUM(V356:V359),"0")</f>
        <v>0</v>
      </c>
      <c r="W361" s="337">
        <f>IFERROR(SUM(W356:W359),"0")</f>
        <v>0</v>
      </c>
      <c r="X361" s="37"/>
      <c r="Y361" s="338"/>
      <c r="Z361" s="338"/>
    </row>
    <row r="362" spans="1:53" ht="14.25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customHeight="1" x14ac:dyDescent="0.25">
      <c r="A363" s="54" t="s">
        <v>530</v>
      </c>
      <c r="B363" s="54" t="s">
        <v>531</v>
      </c>
      <c r="C363" s="31">
        <v>4301060322</v>
      </c>
      <c r="D363" s="339">
        <v>4607091389357</v>
      </c>
      <c r="E363" s="340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0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x14ac:dyDescent="0.2">
      <c r="A364" s="349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50"/>
      <c r="N364" s="346" t="s">
        <v>66</v>
      </c>
      <c r="O364" s="347"/>
      <c r="P364" s="347"/>
      <c r="Q364" s="347"/>
      <c r="R364" s="347"/>
      <c r="S364" s="347"/>
      <c r="T364" s="34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50"/>
      <c r="N365" s="346" t="s">
        <v>66</v>
      </c>
      <c r="O365" s="347"/>
      <c r="P365" s="347"/>
      <c r="Q365" s="347"/>
      <c r="R365" s="347"/>
      <c r="S365" s="347"/>
      <c r="T365" s="34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customHeight="1" x14ac:dyDescent="0.2">
      <c r="A366" s="402" t="s">
        <v>532</v>
      </c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03"/>
      <c r="O366" s="403"/>
      <c r="P366" s="403"/>
      <c r="Q366" s="403"/>
      <c r="R366" s="403"/>
      <c r="S366" s="403"/>
      <c r="T366" s="403"/>
      <c r="U366" s="403"/>
      <c r="V366" s="403"/>
      <c r="W366" s="403"/>
      <c r="X366" s="403"/>
      <c r="Y366" s="48"/>
      <c r="Z366" s="48"/>
    </row>
    <row r="367" spans="1:53" ht="16.5" customHeight="1" x14ac:dyDescent="0.25">
      <c r="A367" s="34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customHeight="1" x14ac:dyDescent="0.25">
      <c r="A369" s="54" t="s">
        <v>534</v>
      </c>
      <c r="B369" s="54" t="s">
        <v>535</v>
      </c>
      <c r="C369" s="31">
        <v>4301011428</v>
      </c>
      <c r="D369" s="339">
        <v>4607091389708</v>
      </c>
      <c r="E369" s="340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6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0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536</v>
      </c>
      <c r="B370" s="54" t="s">
        <v>537</v>
      </c>
      <c r="C370" s="31">
        <v>4301011427</v>
      </c>
      <c r="D370" s="339">
        <v>4607091389692</v>
      </c>
      <c r="E370" s="340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0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x14ac:dyDescent="0.2">
      <c r="A371" s="349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50"/>
      <c r="N371" s="346" t="s">
        <v>66</v>
      </c>
      <c r="O371" s="347"/>
      <c r="P371" s="347"/>
      <c r="Q371" s="347"/>
      <c r="R371" s="347"/>
      <c r="S371" s="347"/>
      <c r="T371" s="34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50"/>
      <c r="N372" s="346" t="s">
        <v>66</v>
      </c>
      <c r="O372" s="347"/>
      <c r="P372" s="347"/>
      <c r="Q372" s="347"/>
      <c r="R372" s="347"/>
      <c r="S372" s="347"/>
      <c r="T372" s="34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customHeight="1" x14ac:dyDescent="0.25">
      <c r="A374" s="54" t="s">
        <v>538</v>
      </c>
      <c r="B374" s="54" t="s">
        <v>539</v>
      </c>
      <c r="C374" s="31">
        <v>4301031177</v>
      </c>
      <c r="D374" s="339">
        <v>4607091389753</v>
      </c>
      <c r="E374" s="340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0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540</v>
      </c>
      <c r="B375" s="54" t="s">
        <v>541</v>
      </c>
      <c r="C375" s="31">
        <v>4301031174</v>
      </c>
      <c r="D375" s="339">
        <v>4607091389760</v>
      </c>
      <c r="E375" s="340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0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4301031175</v>
      </c>
      <c r="D376" s="339">
        <v>4607091389746</v>
      </c>
      <c r="E376" s="340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4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0"/>
      <c r="S376" s="34"/>
      <c r="T376" s="34"/>
      <c r="U376" s="35" t="s">
        <v>65</v>
      </c>
      <c r="V376" s="335">
        <v>0</v>
      </c>
      <c r="W376" s="336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37.5" customHeight="1" x14ac:dyDescent="0.25">
      <c r="A377" s="54" t="s">
        <v>544</v>
      </c>
      <c r="B377" s="54" t="s">
        <v>545</v>
      </c>
      <c r="C377" s="31">
        <v>4301031236</v>
      </c>
      <c r="D377" s="339">
        <v>4680115882928</v>
      </c>
      <c r="E377" s="340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6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0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546</v>
      </c>
      <c r="B378" s="54" t="s">
        <v>547</v>
      </c>
      <c r="C378" s="31">
        <v>4301031257</v>
      </c>
      <c r="D378" s="339">
        <v>4680115883147</v>
      </c>
      <c r="E378" s="340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4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0"/>
      <c r="S378" s="34"/>
      <c r="T378" s="34"/>
      <c r="U378" s="35" t="s">
        <v>65</v>
      </c>
      <c r="V378" s="335">
        <v>0</v>
      </c>
      <c r="W378" s="336">
        <f t="shared" si="17"/>
        <v>0</v>
      </c>
      <c r="X378" s="36" t="str">
        <f t="shared" ref="X378:X386" si="18">IFERROR(IF(W378=0,"",ROUNDUP(W378/H378,0)*0.00502),"")</f>
        <v/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548</v>
      </c>
      <c r="B379" s="54" t="s">
        <v>549</v>
      </c>
      <c r="C379" s="31">
        <v>4301031178</v>
      </c>
      <c r="D379" s="339">
        <v>4607091384338</v>
      </c>
      <c r="E379" s="340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6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0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550</v>
      </c>
      <c r="B380" s="54" t="s">
        <v>551</v>
      </c>
      <c r="C380" s="31">
        <v>4301031254</v>
      </c>
      <c r="D380" s="339">
        <v>4680115883154</v>
      </c>
      <c r="E380" s="340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5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0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customHeight="1" x14ac:dyDescent="0.25">
      <c r="A381" s="54" t="s">
        <v>552</v>
      </c>
      <c r="B381" s="54" t="s">
        <v>553</v>
      </c>
      <c r="C381" s="31">
        <v>4301031171</v>
      </c>
      <c r="D381" s="339">
        <v>4607091389524</v>
      </c>
      <c r="E381" s="340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39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0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554</v>
      </c>
      <c r="B382" s="54" t="s">
        <v>555</v>
      </c>
      <c r="C382" s="31">
        <v>4301031258</v>
      </c>
      <c r="D382" s="339">
        <v>4680115883161</v>
      </c>
      <c r="E382" s="340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5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0"/>
      <c r="S382" s="34"/>
      <c r="T382" s="34"/>
      <c r="U382" s="35" t="s">
        <v>65</v>
      </c>
      <c r="V382" s="335">
        <v>0</v>
      </c>
      <c r="W382" s="336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customHeight="1" x14ac:dyDescent="0.25">
      <c r="A383" s="54" t="s">
        <v>556</v>
      </c>
      <c r="B383" s="54" t="s">
        <v>557</v>
      </c>
      <c r="C383" s="31">
        <v>4301031170</v>
      </c>
      <c r="D383" s="339">
        <v>4607091384345</v>
      </c>
      <c r="E383" s="340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4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0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558</v>
      </c>
      <c r="B384" s="54" t="s">
        <v>559</v>
      </c>
      <c r="C384" s="31">
        <v>4301031256</v>
      </c>
      <c r="D384" s="339">
        <v>4680115883178</v>
      </c>
      <c r="E384" s="340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0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560</v>
      </c>
      <c r="B385" s="54" t="s">
        <v>561</v>
      </c>
      <c r="C385" s="31">
        <v>4301031172</v>
      </c>
      <c r="D385" s="339">
        <v>4607091389531</v>
      </c>
      <c r="E385" s="340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0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customHeight="1" x14ac:dyDescent="0.25">
      <c r="A386" s="54" t="s">
        <v>562</v>
      </c>
      <c r="B386" s="54" t="s">
        <v>563</v>
      </c>
      <c r="C386" s="31">
        <v>4301031255</v>
      </c>
      <c r="D386" s="339">
        <v>4680115883185</v>
      </c>
      <c r="E386" s="340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05" t="s">
        <v>564</v>
      </c>
      <c r="O386" s="344"/>
      <c r="P386" s="344"/>
      <c r="Q386" s="344"/>
      <c r="R386" s="340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x14ac:dyDescent="0.2">
      <c r="A387" s="349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50"/>
      <c r="N387" s="346" t="s">
        <v>66</v>
      </c>
      <c r="O387" s="347"/>
      <c r="P387" s="347"/>
      <c r="Q387" s="347"/>
      <c r="R387" s="347"/>
      <c r="S387" s="347"/>
      <c r="T387" s="34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0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0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</v>
      </c>
      <c r="Y387" s="338"/>
      <c r="Z387" s="338"/>
    </row>
    <row r="388" spans="1:53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50"/>
      <c r="N388" s="346" t="s">
        <v>66</v>
      </c>
      <c r="O388" s="347"/>
      <c r="P388" s="347"/>
      <c r="Q388" s="347"/>
      <c r="R388" s="347"/>
      <c r="S388" s="347"/>
      <c r="T388" s="348"/>
      <c r="U388" s="37" t="s">
        <v>65</v>
      </c>
      <c r="V388" s="337">
        <f>IFERROR(SUM(V374:V386),"0")</f>
        <v>0</v>
      </c>
      <c r="W388" s="337">
        <f>IFERROR(SUM(W374:W386),"0")</f>
        <v>0</v>
      </c>
      <c r="X388" s="37"/>
      <c r="Y388" s="338"/>
      <c r="Z388" s="338"/>
    </row>
    <row r="389" spans="1:53" ht="14.25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customHeight="1" x14ac:dyDescent="0.25">
      <c r="A390" s="54" t="s">
        <v>565</v>
      </c>
      <c r="B390" s="54" t="s">
        <v>566</v>
      </c>
      <c r="C390" s="31">
        <v>4301051258</v>
      </c>
      <c r="D390" s="339">
        <v>4607091389685</v>
      </c>
      <c r="E390" s="340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6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0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567</v>
      </c>
      <c r="B391" s="54" t="s">
        <v>568</v>
      </c>
      <c r="C391" s="31">
        <v>4301051431</v>
      </c>
      <c r="D391" s="339">
        <v>4607091389654</v>
      </c>
      <c r="E391" s="340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3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0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569</v>
      </c>
      <c r="B392" s="54" t="s">
        <v>570</v>
      </c>
      <c r="C392" s="31">
        <v>4301051284</v>
      </c>
      <c r="D392" s="339">
        <v>4607091384352</v>
      </c>
      <c r="E392" s="340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3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0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571</v>
      </c>
      <c r="B393" s="54" t="s">
        <v>572</v>
      </c>
      <c r="C393" s="31">
        <v>4301051257</v>
      </c>
      <c r="D393" s="339">
        <v>4607091389661</v>
      </c>
      <c r="E393" s="340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5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0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x14ac:dyDescent="0.2">
      <c r="A394" s="349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50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50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customHeight="1" x14ac:dyDescent="0.25">
      <c r="A397" s="54" t="s">
        <v>573</v>
      </c>
      <c r="B397" s="54" t="s">
        <v>574</v>
      </c>
      <c r="C397" s="31">
        <v>4301060352</v>
      </c>
      <c r="D397" s="339">
        <v>4680115881648</v>
      </c>
      <c r="E397" s="340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1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0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x14ac:dyDescent="0.2">
      <c r="A398" s="349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50"/>
      <c r="N398" s="346" t="s">
        <v>66</v>
      </c>
      <c r="O398" s="347"/>
      <c r="P398" s="347"/>
      <c r="Q398" s="347"/>
      <c r="R398" s="347"/>
      <c r="S398" s="347"/>
      <c r="T398" s="34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50"/>
      <c r="N399" s="346" t="s">
        <v>66</v>
      </c>
      <c r="O399" s="347"/>
      <c r="P399" s="347"/>
      <c r="Q399" s="347"/>
      <c r="R399" s="347"/>
      <c r="S399" s="347"/>
      <c r="T399" s="34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customHeight="1" x14ac:dyDescent="0.25">
      <c r="A401" s="54" t="s">
        <v>575</v>
      </c>
      <c r="B401" s="54" t="s">
        <v>576</v>
      </c>
      <c r="C401" s="31">
        <v>4301032046</v>
      </c>
      <c r="D401" s="339">
        <v>4680115884359</v>
      </c>
      <c r="E401" s="340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594" t="s">
        <v>579</v>
      </c>
      <c r="O401" s="344"/>
      <c r="P401" s="344"/>
      <c r="Q401" s="344"/>
      <c r="R401" s="340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580</v>
      </c>
      <c r="B402" s="54" t="s">
        <v>581</v>
      </c>
      <c r="C402" s="31">
        <v>4301032045</v>
      </c>
      <c r="D402" s="339">
        <v>4680115884335</v>
      </c>
      <c r="E402" s="340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444" t="s">
        <v>582</v>
      </c>
      <c r="O402" s="344"/>
      <c r="P402" s="344"/>
      <c r="Q402" s="344"/>
      <c r="R402" s="340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583</v>
      </c>
      <c r="B403" s="54" t="s">
        <v>584</v>
      </c>
      <c r="C403" s="31">
        <v>4301032047</v>
      </c>
      <c r="D403" s="339">
        <v>4680115884342</v>
      </c>
      <c r="E403" s="340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488" t="s">
        <v>585</v>
      </c>
      <c r="O403" s="344"/>
      <c r="P403" s="344"/>
      <c r="Q403" s="344"/>
      <c r="R403" s="340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customHeight="1" x14ac:dyDescent="0.25">
      <c r="A404" s="54" t="s">
        <v>586</v>
      </c>
      <c r="B404" s="54" t="s">
        <v>587</v>
      </c>
      <c r="C404" s="31">
        <v>4301170011</v>
      </c>
      <c r="D404" s="339">
        <v>4680115884113</v>
      </c>
      <c r="E404" s="340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390" t="s">
        <v>588</v>
      </c>
      <c r="O404" s="344"/>
      <c r="P404" s="344"/>
      <c r="Q404" s="344"/>
      <c r="R404" s="340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x14ac:dyDescent="0.2">
      <c r="A405" s="349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50"/>
      <c r="N405" s="346" t="s">
        <v>66</v>
      </c>
      <c r="O405" s="347"/>
      <c r="P405" s="347"/>
      <c r="Q405" s="347"/>
      <c r="R405" s="347"/>
      <c r="S405" s="347"/>
      <c r="T405" s="34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50"/>
      <c r="N406" s="346" t="s">
        <v>66</v>
      </c>
      <c r="O406" s="347"/>
      <c r="P406" s="347"/>
      <c r="Q406" s="347"/>
      <c r="R406" s="347"/>
      <c r="S406" s="347"/>
      <c r="T406" s="34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customHeight="1" x14ac:dyDescent="0.25">
      <c r="A407" s="34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customHeight="1" x14ac:dyDescent="0.25">
      <c r="A409" s="54" t="s">
        <v>590</v>
      </c>
      <c r="B409" s="54" t="s">
        <v>591</v>
      </c>
      <c r="C409" s="31">
        <v>4301020196</v>
      </c>
      <c r="D409" s="339">
        <v>4607091389388</v>
      </c>
      <c r="E409" s="340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3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0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customHeight="1" x14ac:dyDescent="0.25">
      <c r="A410" s="54" t="s">
        <v>592</v>
      </c>
      <c r="B410" s="54" t="s">
        <v>593</v>
      </c>
      <c r="C410" s="31">
        <v>4301020185</v>
      </c>
      <c r="D410" s="339">
        <v>4607091389364</v>
      </c>
      <c r="E410" s="340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5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0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x14ac:dyDescent="0.2">
      <c r="A411" s="349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50"/>
      <c r="N411" s="346" t="s">
        <v>66</v>
      </c>
      <c r="O411" s="347"/>
      <c r="P411" s="347"/>
      <c r="Q411" s="347"/>
      <c r="R411" s="347"/>
      <c r="S411" s="347"/>
      <c r="T411" s="34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50"/>
      <c r="N412" s="346" t="s">
        <v>66</v>
      </c>
      <c r="O412" s="347"/>
      <c r="P412" s="347"/>
      <c r="Q412" s="347"/>
      <c r="R412" s="347"/>
      <c r="S412" s="347"/>
      <c r="T412" s="34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customHeight="1" x14ac:dyDescent="0.25">
      <c r="A414" s="54" t="s">
        <v>594</v>
      </c>
      <c r="B414" s="54" t="s">
        <v>595</v>
      </c>
      <c r="C414" s="31">
        <v>4301031212</v>
      </c>
      <c r="D414" s="339">
        <v>4607091389739</v>
      </c>
      <c r="E414" s="340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6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0"/>
      <c r="S414" s="34"/>
      <c r="T414" s="34"/>
      <c r="U414" s="35" t="s">
        <v>65</v>
      </c>
      <c r="V414" s="335">
        <v>0</v>
      </c>
      <c r="W414" s="336">
        <f t="shared" ref="W414:W420" si="19">IFERROR(IF(V414="",0,CEILING((V414/$H414),1)*$H414),"")</f>
        <v>0</v>
      </c>
      <c r="X414" s="36" t="str">
        <f>IFERROR(IF(W414=0,"",ROUNDUP(W414/H414,0)*0.00753),"")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596</v>
      </c>
      <c r="B415" s="54" t="s">
        <v>597</v>
      </c>
      <c r="C415" s="31">
        <v>4301031247</v>
      </c>
      <c r="D415" s="339">
        <v>4680115883048</v>
      </c>
      <c r="E415" s="340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4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0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598</v>
      </c>
      <c r="B416" s="54" t="s">
        <v>599</v>
      </c>
      <c r="C416" s="31">
        <v>4301031176</v>
      </c>
      <c r="D416" s="339">
        <v>4607091389425</v>
      </c>
      <c r="E416" s="340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6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0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600</v>
      </c>
      <c r="B417" s="54" t="s">
        <v>601</v>
      </c>
      <c r="C417" s="31">
        <v>4301031215</v>
      </c>
      <c r="D417" s="339">
        <v>4680115882911</v>
      </c>
      <c r="E417" s="340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612" t="s">
        <v>602</v>
      </c>
      <c r="O417" s="344"/>
      <c r="P417" s="344"/>
      <c r="Q417" s="344"/>
      <c r="R417" s="340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603</v>
      </c>
      <c r="B418" s="54" t="s">
        <v>604</v>
      </c>
      <c r="C418" s="31">
        <v>4301031167</v>
      </c>
      <c r="D418" s="339">
        <v>4680115880771</v>
      </c>
      <c r="E418" s="340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6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0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605</v>
      </c>
      <c r="B419" s="54" t="s">
        <v>606</v>
      </c>
      <c r="C419" s="31">
        <v>4301031173</v>
      </c>
      <c r="D419" s="339">
        <v>4607091389500</v>
      </c>
      <c r="E419" s="340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0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607</v>
      </c>
      <c r="B420" s="54" t="s">
        <v>608</v>
      </c>
      <c r="C420" s="31">
        <v>4301031103</v>
      </c>
      <c r="D420" s="339">
        <v>4680115881983</v>
      </c>
      <c r="E420" s="340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6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0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x14ac:dyDescent="0.2">
      <c r="A421" s="349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50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0</v>
      </c>
      <c r="W421" s="337">
        <f>IFERROR(W414/H414,"0")+IFERROR(W415/H415,"0")+IFERROR(W416/H416,"0")+IFERROR(W417/H417,"0")+IFERROR(W418/H418,"0")+IFERROR(W419/H419,"0")+IFERROR(W420/H420,"0")</f>
        <v>0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</v>
      </c>
      <c r="Y421" s="338"/>
      <c r="Z421" s="338"/>
    </row>
    <row r="422" spans="1:53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50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7">
        <f>IFERROR(SUM(V414:V420),"0")</f>
        <v>0</v>
      </c>
      <c r="W422" s="337">
        <f>IFERROR(SUM(W414:W420),"0")</f>
        <v>0</v>
      </c>
      <c r="X422" s="37"/>
      <c r="Y422" s="338"/>
      <c r="Z422" s="338"/>
    </row>
    <row r="423" spans="1:53" ht="14.25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customHeight="1" x14ac:dyDescent="0.25">
      <c r="A424" s="54" t="s">
        <v>609</v>
      </c>
      <c r="B424" s="54" t="s">
        <v>610</v>
      </c>
      <c r="C424" s="31">
        <v>4301040358</v>
      </c>
      <c r="D424" s="339">
        <v>4680115884571</v>
      </c>
      <c r="E424" s="340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490" t="s">
        <v>611</v>
      </c>
      <c r="O424" s="344"/>
      <c r="P424" s="344"/>
      <c r="Q424" s="344"/>
      <c r="R424" s="340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x14ac:dyDescent="0.2">
      <c r="A425" s="349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50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50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customHeight="1" x14ac:dyDescent="0.25">
      <c r="A428" s="54" t="s">
        <v>612</v>
      </c>
      <c r="B428" s="54" t="s">
        <v>613</v>
      </c>
      <c r="C428" s="31">
        <v>4301170010</v>
      </c>
      <c r="D428" s="339">
        <v>4680115884090</v>
      </c>
      <c r="E428" s="340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456" t="s">
        <v>614</v>
      </c>
      <c r="O428" s="344"/>
      <c r="P428" s="344"/>
      <c r="Q428" s="344"/>
      <c r="R428" s="340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x14ac:dyDescent="0.2">
      <c r="A429" s="349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50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50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customHeight="1" x14ac:dyDescent="0.25">
      <c r="A432" s="54" t="s">
        <v>616</v>
      </c>
      <c r="B432" s="54" t="s">
        <v>617</v>
      </c>
      <c r="C432" s="31">
        <v>4301040357</v>
      </c>
      <c r="D432" s="339">
        <v>4680115884564</v>
      </c>
      <c r="E432" s="340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610" t="s">
        <v>618</v>
      </c>
      <c r="O432" s="344"/>
      <c r="P432" s="344"/>
      <c r="Q432" s="344"/>
      <c r="R432" s="340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x14ac:dyDescent="0.2">
      <c r="A433" s="349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50"/>
      <c r="N433" s="346" t="s">
        <v>66</v>
      </c>
      <c r="O433" s="347"/>
      <c r="P433" s="347"/>
      <c r="Q433" s="347"/>
      <c r="R433" s="347"/>
      <c r="S433" s="347"/>
      <c r="T433" s="34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50"/>
      <c r="N434" s="346" t="s">
        <v>66</v>
      </c>
      <c r="O434" s="347"/>
      <c r="P434" s="347"/>
      <c r="Q434" s="347"/>
      <c r="R434" s="347"/>
      <c r="S434" s="347"/>
      <c r="T434" s="34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customHeight="1" x14ac:dyDescent="0.2">
      <c r="A435" s="402" t="s">
        <v>619</v>
      </c>
      <c r="B435" s="403"/>
      <c r="C435" s="403"/>
      <c r="D435" s="403"/>
      <c r="E435" s="403"/>
      <c r="F435" s="403"/>
      <c r="G435" s="403"/>
      <c r="H435" s="403"/>
      <c r="I435" s="403"/>
      <c r="J435" s="403"/>
      <c r="K435" s="403"/>
      <c r="L435" s="403"/>
      <c r="M435" s="403"/>
      <c r="N435" s="403"/>
      <c r="O435" s="403"/>
      <c r="P435" s="403"/>
      <c r="Q435" s="403"/>
      <c r="R435" s="403"/>
      <c r="S435" s="403"/>
      <c r="T435" s="403"/>
      <c r="U435" s="403"/>
      <c r="V435" s="403"/>
      <c r="W435" s="403"/>
      <c r="X435" s="403"/>
      <c r="Y435" s="48"/>
      <c r="Z435" s="48"/>
    </row>
    <row r="436" spans="1:53" ht="16.5" customHeight="1" x14ac:dyDescent="0.25">
      <c r="A436" s="34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customHeight="1" x14ac:dyDescent="0.25">
      <c r="A438" s="54" t="s">
        <v>620</v>
      </c>
      <c r="B438" s="54" t="s">
        <v>621</v>
      </c>
      <c r="C438" s="31">
        <v>4301011371</v>
      </c>
      <c r="D438" s="339">
        <v>4607091389067</v>
      </c>
      <c r="E438" s="340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6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0"/>
      <c r="S438" s="34"/>
      <c r="T438" s="34"/>
      <c r="U438" s="35" t="s">
        <v>65</v>
      </c>
      <c r="V438" s="335">
        <v>0</v>
      </c>
      <c r="W438" s="336">
        <f t="shared" ref="W438:W446" si="20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4" t="s">
        <v>1</v>
      </c>
    </row>
    <row r="439" spans="1:53" ht="27" customHeight="1" x14ac:dyDescent="0.25">
      <c r="A439" s="54" t="s">
        <v>622</v>
      </c>
      <c r="B439" s="54" t="s">
        <v>623</v>
      </c>
      <c r="C439" s="31">
        <v>4301011363</v>
      </c>
      <c r="D439" s="339">
        <v>4607091383522</v>
      </c>
      <c r="E439" s="340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6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0"/>
      <c r="S439" s="34"/>
      <c r="T439" s="34"/>
      <c r="U439" s="35" t="s">
        <v>65</v>
      </c>
      <c r="V439" s="335">
        <v>0</v>
      </c>
      <c r="W439" s="336">
        <f t="shared" si="20"/>
        <v>0</v>
      </c>
      <c r="X439" s="36" t="str">
        <f>IFERROR(IF(W439=0,"",ROUNDUP(W439/H439,0)*0.01196),"")</f>
        <v/>
      </c>
      <c r="Y439" s="56"/>
      <c r="Z439" s="57"/>
      <c r="AD439" s="58"/>
      <c r="BA439" s="295" t="s">
        <v>1</v>
      </c>
    </row>
    <row r="440" spans="1:53" ht="27" customHeight="1" x14ac:dyDescent="0.25">
      <c r="A440" s="54" t="s">
        <v>624</v>
      </c>
      <c r="B440" s="54" t="s">
        <v>625</v>
      </c>
      <c r="C440" s="31">
        <v>4301011431</v>
      </c>
      <c r="D440" s="339">
        <v>4607091384437</v>
      </c>
      <c r="E440" s="340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66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0"/>
      <c r="S440" s="34"/>
      <c r="T440" s="34"/>
      <c r="U440" s="35" t="s">
        <v>65</v>
      </c>
      <c r="V440" s="335">
        <v>0</v>
      </c>
      <c r="W440" s="336">
        <f t="shared" si="20"/>
        <v>0</v>
      </c>
      <c r="X440" s="36" t="str">
        <f>IFERROR(IF(W440=0,"",ROUNDUP(W440/H440,0)*0.01196),"")</f>
        <v/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626</v>
      </c>
      <c r="B441" s="54" t="s">
        <v>627</v>
      </c>
      <c r="C441" s="31">
        <v>4301011365</v>
      </c>
      <c r="D441" s="339">
        <v>4607091389104</v>
      </c>
      <c r="E441" s="340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6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0"/>
      <c r="S441" s="34"/>
      <c r="T441" s="34"/>
      <c r="U441" s="35" t="s">
        <v>65</v>
      </c>
      <c r="V441" s="335">
        <v>0</v>
      </c>
      <c r="W441" s="336">
        <f t="shared" si="20"/>
        <v>0</v>
      </c>
      <c r="X441" s="36" t="str">
        <f>IFERROR(IF(W441=0,"",ROUNDUP(W441/H441,0)*0.01196),"")</f>
        <v/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628</v>
      </c>
      <c r="B442" s="54" t="s">
        <v>629</v>
      </c>
      <c r="C442" s="31">
        <v>4301011367</v>
      </c>
      <c r="D442" s="339">
        <v>4680115880603</v>
      </c>
      <c r="E442" s="340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61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0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630</v>
      </c>
      <c r="B443" s="54" t="s">
        <v>631</v>
      </c>
      <c r="C443" s="31">
        <v>4301011168</v>
      </c>
      <c r="D443" s="339">
        <v>4607091389999</v>
      </c>
      <c r="E443" s="340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0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632</v>
      </c>
      <c r="B444" s="54" t="s">
        <v>633</v>
      </c>
      <c r="C444" s="31">
        <v>4301011372</v>
      </c>
      <c r="D444" s="339">
        <v>4680115882782</v>
      </c>
      <c r="E444" s="340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4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0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634</v>
      </c>
      <c r="B445" s="54" t="s">
        <v>635</v>
      </c>
      <c r="C445" s="31">
        <v>4301011190</v>
      </c>
      <c r="D445" s="339">
        <v>4607091389098</v>
      </c>
      <c r="E445" s="340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0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636</v>
      </c>
      <c r="B446" s="54" t="s">
        <v>637</v>
      </c>
      <c r="C446" s="31">
        <v>4301011366</v>
      </c>
      <c r="D446" s="339">
        <v>4607091389982</v>
      </c>
      <c r="E446" s="340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0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x14ac:dyDescent="0.2">
      <c r="A447" s="349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50"/>
      <c r="N447" s="346" t="s">
        <v>66</v>
      </c>
      <c r="O447" s="347"/>
      <c r="P447" s="347"/>
      <c r="Q447" s="347"/>
      <c r="R447" s="347"/>
      <c r="S447" s="347"/>
      <c r="T447" s="34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0</v>
      </c>
      <c r="W447" s="337">
        <f>IFERROR(W438/H438,"0")+IFERROR(W439/H439,"0")+IFERROR(W440/H440,"0")+IFERROR(W441/H441,"0")+IFERROR(W442/H442,"0")+IFERROR(W443/H443,"0")+IFERROR(W444/H444,"0")+IFERROR(W445/H445,"0")+IFERROR(W446/H446,"0")</f>
        <v>0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0</v>
      </c>
      <c r="Y447" s="338"/>
      <c r="Z447" s="338"/>
    </row>
    <row r="448" spans="1:53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50"/>
      <c r="N448" s="346" t="s">
        <v>66</v>
      </c>
      <c r="O448" s="347"/>
      <c r="P448" s="347"/>
      <c r="Q448" s="347"/>
      <c r="R448" s="347"/>
      <c r="S448" s="347"/>
      <c r="T448" s="348"/>
      <c r="U448" s="37" t="s">
        <v>65</v>
      </c>
      <c r="V448" s="337">
        <f>IFERROR(SUM(V438:V446),"0")</f>
        <v>0</v>
      </c>
      <c r="W448" s="337">
        <f>IFERROR(SUM(W438:W446),"0")</f>
        <v>0</v>
      </c>
      <c r="X448" s="37"/>
      <c r="Y448" s="338"/>
      <c r="Z448" s="338"/>
    </row>
    <row r="449" spans="1:53" ht="14.25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customHeight="1" x14ac:dyDescent="0.25">
      <c r="A450" s="54" t="s">
        <v>638</v>
      </c>
      <c r="B450" s="54" t="s">
        <v>639</v>
      </c>
      <c r="C450" s="31">
        <v>4301020222</v>
      </c>
      <c r="D450" s="339">
        <v>4607091388930</v>
      </c>
      <c r="E450" s="340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0"/>
      <c r="S450" s="34"/>
      <c r="T450" s="34"/>
      <c r="U450" s="35" t="s">
        <v>65</v>
      </c>
      <c r="V450" s="335">
        <v>0</v>
      </c>
      <c r="W450" s="336">
        <f>IFERROR(IF(V450="",0,CEILING((V450/$H450),1)*$H450),"")</f>
        <v>0</v>
      </c>
      <c r="X450" s="36" t="str">
        <f>IFERROR(IF(W450=0,"",ROUNDUP(W450/H450,0)*0.01196),"")</f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640</v>
      </c>
      <c r="B451" s="54" t="s">
        <v>641</v>
      </c>
      <c r="C451" s="31">
        <v>4301020206</v>
      </c>
      <c r="D451" s="339">
        <v>4680115880054</v>
      </c>
      <c r="E451" s="340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0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x14ac:dyDescent="0.2">
      <c r="A452" s="349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50"/>
      <c r="N452" s="346" t="s">
        <v>66</v>
      </c>
      <c r="O452" s="347"/>
      <c r="P452" s="347"/>
      <c r="Q452" s="347"/>
      <c r="R452" s="347"/>
      <c r="S452" s="347"/>
      <c r="T452" s="348"/>
      <c r="U452" s="37" t="s">
        <v>67</v>
      </c>
      <c r="V452" s="337">
        <f>IFERROR(V450/H450,"0")+IFERROR(V451/H451,"0")</f>
        <v>0</v>
      </c>
      <c r="W452" s="337">
        <f>IFERROR(W450/H450,"0")+IFERROR(W451/H451,"0")</f>
        <v>0</v>
      </c>
      <c r="X452" s="337">
        <f>IFERROR(IF(X450="",0,X450),"0")+IFERROR(IF(X451="",0,X451),"0")</f>
        <v>0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50"/>
      <c r="N453" s="346" t="s">
        <v>66</v>
      </c>
      <c r="O453" s="347"/>
      <c r="P453" s="347"/>
      <c r="Q453" s="347"/>
      <c r="R453" s="347"/>
      <c r="S453" s="347"/>
      <c r="T453" s="348"/>
      <c r="U453" s="37" t="s">
        <v>65</v>
      </c>
      <c r="V453" s="337">
        <f>IFERROR(SUM(V450:V451),"0")</f>
        <v>0</v>
      </c>
      <c r="W453" s="337">
        <f>IFERROR(SUM(W450:W451),"0")</f>
        <v>0</v>
      </c>
      <c r="X453" s="37"/>
      <c r="Y453" s="338"/>
      <c r="Z453" s="338"/>
    </row>
    <row r="454" spans="1:53" ht="14.25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customHeight="1" x14ac:dyDescent="0.25">
      <c r="A455" s="54" t="s">
        <v>642</v>
      </c>
      <c r="B455" s="54" t="s">
        <v>643</v>
      </c>
      <c r="C455" s="31">
        <v>4301031252</v>
      </c>
      <c r="D455" s="339">
        <v>4680115883116</v>
      </c>
      <c r="E455" s="340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0"/>
      <c r="S455" s="34"/>
      <c r="T455" s="34"/>
      <c r="U455" s="35" t="s">
        <v>65</v>
      </c>
      <c r="V455" s="335">
        <v>0</v>
      </c>
      <c r="W455" s="336">
        <f t="shared" ref="W455:W460" si="21">IFERROR(IF(V455="",0,CEILING((V455/$H455),1)*$H455),"")</f>
        <v>0</v>
      </c>
      <c r="X455" s="36" t="str">
        <f>IFERROR(IF(W455=0,"",ROUNDUP(W455/H455,0)*0.01196),"")</f>
        <v/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644</v>
      </c>
      <c r="B456" s="54" t="s">
        <v>645</v>
      </c>
      <c r="C456" s="31">
        <v>4301031248</v>
      </c>
      <c r="D456" s="339">
        <v>4680115883093</v>
      </c>
      <c r="E456" s="340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0"/>
      <c r="S456" s="34"/>
      <c r="T456" s="34"/>
      <c r="U456" s="35" t="s">
        <v>65</v>
      </c>
      <c r="V456" s="335">
        <v>0</v>
      </c>
      <c r="W456" s="336">
        <f t="shared" si="21"/>
        <v>0</v>
      </c>
      <c r="X456" s="36" t="str">
        <f>IFERROR(IF(W456=0,"",ROUNDUP(W456/H456,0)*0.01196),"")</f>
        <v/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646</v>
      </c>
      <c r="B457" s="54" t="s">
        <v>647</v>
      </c>
      <c r="C457" s="31">
        <v>4301031250</v>
      </c>
      <c r="D457" s="339">
        <v>4680115883109</v>
      </c>
      <c r="E457" s="340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3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0"/>
      <c r="S457" s="34"/>
      <c r="T457" s="34"/>
      <c r="U457" s="35" t="s">
        <v>65</v>
      </c>
      <c r="V457" s="335">
        <v>0</v>
      </c>
      <c r="W457" s="336">
        <f t="shared" si="21"/>
        <v>0</v>
      </c>
      <c r="X457" s="36" t="str">
        <f>IFERROR(IF(W457=0,"",ROUNDUP(W457/H457,0)*0.01196),"")</f>
        <v/>
      </c>
      <c r="Y457" s="56"/>
      <c r="Z457" s="57"/>
      <c r="AD457" s="58"/>
      <c r="BA457" s="307" t="s">
        <v>1</v>
      </c>
    </row>
    <row r="458" spans="1:53" ht="27" customHeight="1" x14ac:dyDescent="0.25">
      <c r="A458" s="54" t="s">
        <v>648</v>
      </c>
      <c r="B458" s="54" t="s">
        <v>649</v>
      </c>
      <c r="C458" s="31">
        <v>4301031249</v>
      </c>
      <c r="D458" s="339">
        <v>4680115882072</v>
      </c>
      <c r="E458" s="340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40" t="s">
        <v>650</v>
      </c>
      <c r="O458" s="344"/>
      <c r="P458" s="344"/>
      <c r="Q458" s="344"/>
      <c r="R458" s="340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customHeight="1" x14ac:dyDescent="0.25">
      <c r="A459" s="54" t="s">
        <v>651</v>
      </c>
      <c r="B459" s="54" t="s">
        <v>652</v>
      </c>
      <c r="C459" s="31">
        <v>4301031251</v>
      </c>
      <c r="D459" s="339">
        <v>4680115882102</v>
      </c>
      <c r="E459" s="340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75" t="s">
        <v>653</v>
      </c>
      <c r="O459" s="344"/>
      <c r="P459" s="344"/>
      <c r="Q459" s="344"/>
      <c r="R459" s="340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customHeight="1" x14ac:dyDescent="0.25">
      <c r="A460" s="54" t="s">
        <v>654</v>
      </c>
      <c r="B460" s="54" t="s">
        <v>655</v>
      </c>
      <c r="C460" s="31">
        <v>4301031253</v>
      </c>
      <c r="D460" s="339">
        <v>4680115882096</v>
      </c>
      <c r="E460" s="340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356" t="s">
        <v>656</v>
      </c>
      <c r="O460" s="344"/>
      <c r="P460" s="344"/>
      <c r="Q460" s="344"/>
      <c r="R460" s="340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49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50"/>
      <c r="N461" s="346" t="s">
        <v>66</v>
      </c>
      <c r="O461" s="347"/>
      <c r="P461" s="347"/>
      <c r="Q461" s="347"/>
      <c r="R461" s="347"/>
      <c r="S461" s="347"/>
      <c r="T461" s="348"/>
      <c r="U461" s="37" t="s">
        <v>67</v>
      </c>
      <c r="V461" s="337">
        <f>IFERROR(V455/H455,"0")+IFERROR(V456/H456,"0")+IFERROR(V457/H457,"0")+IFERROR(V458/H458,"0")+IFERROR(V459/H459,"0")+IFERROR(V460/H460,"0")</f>
        <v>0</v>
      </c>
      <c r="W461" s="337">
        <f>IFERROR(W455/H455,"0")+IFERROR(W456/H456,"0")+IFERROR(W457/H457,"0")+IFERROR(W458/H458,"0")+IFERROR(W459/H459,"0")+IFERROR(W460/H460,"0")</f>
        <v>0</v>
      </c>
      <c r="X461" s="337">
        <f>IFERROR(IF(X455="",0,X455),"0")+IFERROR(IF(X456="",0,X456),"0")+IFERROR(IF(X457="",0,X457),"0")+IFERROR(IF(X458="",0,X458),"0")+IFERROR(IF(X459="",0,X459),"0")+IFERROR(IF(X460="",0,X460),"0")</f>
        <v>0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50"/>
      <c r="N462" s="346" t="s">
        <v>66</v>
      </c>
      <c r="O462" s="347"/>
      <c r="P462" s="347"/>
      <c r="Q462" s="347"/>
      <c r="R462" s="347"/>
      <c r="S462" s="347"/>
      <c r="T462" s="348"/>
      <c r="U462" s="37" t="s">
        <v>65</v>
      </c>
      <c r="V462" s="337">
        <f>IFERROR(SUM(V455:V460),"0")</f>
        <v>0</v>
      </c>
      <c r="W462" s="337">
        <f>IFERROR(SUM(W455:W460),"0")</f>
        <v>0</v>
      </c>
      <c r="X462" s="37"/>
      <c r="Y462" s="338"/>
      <c r="Z462" s="338"/>
    </row>
    <row r="463" spans="1:53" ht="14.25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customHeight="1" x14ac:dyDescent="0.25">
      <c r="A464" s="54" t="s">
        <v>657</v>
      </c>
      <c r="B464" s="54" t="s">
        <v>658</v>
      </c>
      <c r="C464" s="31">
        <v>4301051058</v>
      </c>
      <c r="D464" s="339">
        <v>4680115883536</v>
      </c>
      <c r="E464" s="340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664" t="s">
        <v>659</v>
      </c>
      <c r="O464" s="344"/>
      <c r="P464" s="344"/>
      <c r="Q464" s="344"/>
      <c r="R464" s="340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customHeight="1" x14ac:dyDescent="0.25">
      <c r="A465" s="54" t="s">
        <v>660</v>
      </c>
      <c r="B465" s="54" t="s">
        <v>661</v>
      </c>
      <c r="C465" s="31">
        <v>4301051230</v>
      </c>
      <c r="D465" s="339">
        <v>4607091383409</v>
      </c>
      <c r="E465" s="340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4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0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customHeight="1" x14ac:dyDescent="0.25">
      <c r="A466" s="54" t="s">
        <v>662</v>
      </c>
      <c r="B466" s="54" t="s">
        <v>663</v>
      </c>
      <c r="C466" s="31">
        <v>4301051231</v>
      </c>
      <c r="D466" s="339">
        <v>4607091383416</v>
      </c>
      <c r="E466" s="340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4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0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x14ac:dyDescent="0.2">
      <c r="A467" s="349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0"/>
      <c r="N467" s="346" t="s">
        <v>66</v>
      </c>
      <c r="O467" s="347"/>
      <c r="P467" s="347"/>
      <c r="Q467" s="347"/>
      <c r="R467" s="347"/>
      <c r="S467" s="347"/>
      <c r="T467" s="348"/>
      <c r="U467" s="37" t="s">
        <v>67</v>
      </c>
      <c r="V467" s="337">
        <f>IFERROR(V464/H464,"0")+IFERROR(V465/H465,"0")+IFERROR(V466/H466,"0")</f>
        <v>0</v>
      </c>
      <c r="W467" s="337">
        <f>IFERROR(W464/H464,"0")+IFERROR(W465/H465,"0")+IFERROR(W466/H466,"0")</f>
        <v>0</v>
      </c>
      <c r="X467" s="337">
        <f>IFERROR(IF(X464="",0,X464),"0")+IFERROR(IF(X465="",0,X465),"0")+IFERROR(IF(X466="",0,X466),"0")</f>
        <v>0</v>
      </c>
      <c r="Y467" s="338"/>
      <c r="Z467" s="338"/>
    </row>
    <row r="468" spans="1:53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0"/>
      <c r="N468" s="346" t="s">
        <v>66</v>
      </c>
      <c r="O468" s="347"/>
      <c r="P468" s="347"/>
      <c r="Q468" s="347"/>
      <c r="R468" s="347"/>
      <c r="S468" s="347"/>
      <c r="T468" s="348"/>
      <c r="U468" s="37" t="s">
        <v>65</v>
      </c>
      <c r="V468" s="337">
        <f>IFERROR(SUM(V464:V466),"0")</f>
        <v>0</v>
      </c>
      <c r="W468" s="337">
        <f>IFERROR(SUM(W464:W466),"0")</f>
        <v>0</v>
      </c>
      <c r="X468" s="37"/>
      <c r="Y468" s="338"/>
      <c r="Z468" s="338"/>
    </row>
    <row r="469" spans="1:53" ht="27.75" customHeight="1" x14ac:dyDescent="0.2">
      <c r="A469" s="402" t="s">
        <v>664</v>
      </c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03"/>
      <c r="O469" s="403"/>
      <c r="P469" s="403"/>
      <c r="Q469" s="403"/>
      <c r="R469" s="403"/>
      <c r="S469" s="403"/>
      <c r="T469" s="403"/>
      <c r="U469" s="403"/>
      <c r="V469" s="403"/>
      <c r="W469" s="403"/>
      <c r="X469" s="403"/>
      <c r="Y469" s="48"/>
      <c r="Z469" s="48"/>
    </row>
    <row r="470" spans="1:53" ht="16.5" customHeight="1" x14ac:dyDescent="0.25">
      <c r="A470" s="34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customHeight="1" x14ac:dyDescent="0.25">
      <c r="A472" s="54" t="s">
        <v>666</v>
      </c>
      <c r="B472" s="54" t="s">
        <v>667</v>
      </c>
      <c r="C472" s="31">
        <v>4301011585</v>
      </c>
      <c r="D472" s="339">
        <v>4640242180441</v>
      </c>
      <c r="E472" s="340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580" t="s">
        <v>668</v>
      </c>
      <c r="O472" s="344"/>
      <c r="P472" s="344"/>
      <c r="Q472" s="344"/>
      <c r="R472" s="340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customHeight="1" x14ac:dyDescent="0.25">
      <c r="A473" s="54" t="s">
        <v>669</v>
      </c>
      <c r="B473" s="54" t="s">
        <v>670</v>
      </c>
      <c r="C473" s="31">
        <v>4301011584</v>
      </c>
      <c r="D473" s="339">
        <v>4640242180564</v>
      </c>
      <c r="E473" s="340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65" t="s">
        <v>671</v>
      </c>
      <c r="O473" s="344"/>
      <c r="P473" s="344"/>
      <c r="Q473" s="344"/>
      <c r="R473" s="340"/>
      <c r="S473" s="34"/>
      <c r="T473" s="34"/>
      <c r="U473" s="35" t="s">
        <v>65</v>
      </c>
      <c r="V473" s="335">
        <v>0</v>
      </c>
      <c r="W473" s="33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5" t="s">
        <v>1</v>
      </c>
    </row>
    <row r="474" spans="1:53" ht="27" customHeight="1" x14ac:dyDescent="0.25">
      <c r="A474" s="54" t="s">
        <v>672</v>
      </c>
      <c r="B474" s="54" t="s">
        <v>673</v>
      </c>
      <c r="C474" s="31">
        <v>4301011551</v>
      </c>
      <c r="D474" s="339">
        <v>4640242180038</v>
      </c>
      <c r="E474" s="340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28" t="s">
        <v>674</v>
      </c>
      <c r="O474" s="344"/>
      <c r="P474" s="344"/>
      <c r="Q474" s="344"/>
      <c r="R474" s="340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x14ac:dyDescent="0.2">
      <c r="A475" s="349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50"/>
      <c r="N475" s="346" t="s">
        <v>66</v>
      </c>
      <c r="O475" s="347"/>
      <c r="P475" s="347"/>
      <c r="Q475" s="347"/>
      <c r="R475" s="347"/>
      <c r="S475" s="347"/>
      <c r="T475" s="348"/>
      <c r="U475" s="37" t="s">
        <v>67</v>
      </c>
      <c r="V475" s="337">
        <f>IFERROR(V472/H472,"0")+IFERROR(V473/H473,"0")+IFERROR(V474/H474,"0")</f>
        <v>0</v>
      </c>
      <c r="W475" s="337">
        <f>IFERROR(W472/H472,"0")+IFERROR(W473/H473,"0")+IFERROR(W474/H474,"0")</f>
        <v>0</v>
      </c>
      <c r="X475" s="337">
        <f>IFERROR(IF(X472="",0,X472),"0")+IFERROR(IF(X473="",0,X473),"0")+IFERROR(IF(X474="",0,X474),"0")</f>
        <v>0</v>
      </c>
      <c r="Y475" s="338"/>
      <c r="Z475" s="338"/>
    </row>
    <row r="476" spans="1:53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50"/>
      <c r="N476" s="346" t="s">
        <v>66</v>
      </c>
      <c r="O476" s="347"/>
      <c r="P476" s="347"/>
      <c r="Q476" s="347"/>
      <c r="R476" s="347"/>
      <c r="S476" s="347"/>
      <c r="T476" s="348"/>
      <c r="U476" s="37" t="s">
        <v>65</v>
      </c>
      <c r="V476" s="337">
        <f>IFERROR(SUM(V472:V474),"0")</f>
        <v>0</v>
      </c>
      <c r="W476" s="337">
        <f>IFERROR(SUM(W472:W474),"0")</f>
        <v>0</v>
      </c>
      <c r="X476" s="37"/>
      <c r="Y476" s="338"/>
      <c r="Z476" s="338"/>
    </row>
    <row r="477" spans="1:53" ht="14.25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customHeight="1" x14ac:dyDescent="0.25">
      <c r="A478" s="54" t="s">
        <v>675</v>
      </c>
      <c r="B478" s="54" t="s">
        <v>676</v>
      </c>
      <c r="C478" s="31">
        <v>4301020260</v>
      </c>
      <c r="D478" s="339">
        <v>4640242180526</v>
      </c>
      <c r="E478" s="340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411" t="s">
        <v>677</v>
      </c>
      <c r="O478" s="344"/>
      <c r="P478" s="344"/>
      <c r="Q478" s="344"/>
      <c r="R478" s="340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customHeight="1" x14ac:dyDescent="0.25">
      <c r="A479" s="54" t="s">
        <v>678</v>
      </c>
      <c r="B479" s="54" t="s">
        <v>679</v>
      </c>
      <c r="C479" s="31">
        <v>4301020269</v>
      </c>
      <c r="D479" s="339">
        <v>4640242180519</v>
      </c>
      <c r="E479" s="340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398" t="s">
        <v>680</v>
      </c>
      <c r="O479" s="344"/>
      <c r="P479" s="344"/>
      <c r="Q479" s="344"/>
      <c r="R479" s="340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x14ac:dyDescent="0.2">
      <c r="A480" s="349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50"/>
      <c r="N480" s="346" t="s">
        <v>66</v>
      </c>
      <c r="O480" s="347"/>
      <c r="P480" s="347"/>
      <c r="Q480" s="347"/>
      <c r="R480" s="347"/>
      <c r="S480" s="347"/>
      <c r="T480" s="34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50"/>
      <c r="N481" s="346" t="s">
        <v>66</v>
      </c>
      <c r="O481" s="347"/>
      <c r="P481" s="347"/>
      <c r="Q481" s="347"/>
      <c r="R481" s="347"/>
      <c r="S481" s="347"/>
      <c r="T481" s="34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customHeight="1" x14ac:dyDescent="0.25">
      <c r="A483" s="54" t="s">
        <v>681</v>
      </c>
      <c r="B483" s="54" t="s">
        <v>682</v>
      </c>
      <c r="C483" s="31">
        <v>4301031280</v>
      </c>
      <c r="D483" s="339">
        <v>4640242180816</v>
      </c>
      <c r="E483" s="340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626" t="s">
        <v>683</v>
      </c>
      <c r="O483" s="344"/>
      <c r="P483" s="344"/>
      <c r="Q483" s="344"/>
      <c r="R483" s="340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customHeight="1" x14ac:dyDescent="0.25">
      <c r="A484" s="54" t="s">
        <v>684</v>
      </c>
      <c r="B484" s="54" t="s">
        <v>685</v>
      </c>
      <c r="C484" s="31">
        <v>4301031244</v>
      </c>
      <c r="D484" s="339">
        <v>4640242180595</v>
      </c>
      <c r="E484" s="340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07" t="s">
        <v>686</v>
      </c>
      <c r="O484" s="344"/>
      <c r="P484" s="344"/>
      <c r="Q484" s="344"/>
      <c r="R484" s="340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customHeight="1" x14ac:dyDescent="0.25">
      <c r="A485" s="54" t="s">
        <v>687</v>
      </c>
      <c r="B485" s="54" t="s">
        <v>688</v>
      </c>
      <c r="C485" s="31">
        <v>4301031203</v>
      </c>
      <c r="D485" s="339">
        <v>4640242180908</v>
      </c>
      <c r="E485" s="340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579" t="s">
        <v>689</v>
      </c>
      <c r="O485" s="344"/>
      <c r="P485" s="344"/>
      <c r="Q485" s="344"/>
      <c r="R485" s="340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690</v>
      </c>
      <c r="B486" s="54" t="s">
        <v>691</v>
      </c>
      <c r="C486" s="31">
        <v>4301031200</v>
      </c>
      <c r="D486" s="339">
        <v>4640242180489</v>
      </c>
      <c r="E486" s="340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377" t="s">
        <v>692</v>
      </c>
      <c r="O486" s="344"/>
      <c r="P486" s="344"/>
      <c r="Q486" s="344"/>
      <c r="R486" s="340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x14ac:dyDescent="0.2">
      <c r="A487" s="349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50"/>
      <c r="N487" s="346" t="s">
        <v>66</v>
      </c>
      <c r="O487" s="347"/>
      <c r="P487" s="347"/>
      <c r="Q487" s="347"/>
      <c r="R487" s="347"/>
      <c r="S487" s="347"/>
      <c r="T487" s="34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50"/>
      <c r="N488" s="346" t="s">
        <v>66</v>
      </c>
      <c r="O488" s="347"/>
      <c r="P488" s="347"/>
      <c r="Q488" s="347"/>
      <c r="R488" s="347"/>
      <c r="S488" s="347"/>
      <c r="T488" s="34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customHeight="1" x14ac:dyDescent="0.25">
      <c r="A490" s="54" t="s">
        <v>693</v>
      </c>
      <c r="B490" s="54" t="s">
        <v>694</v>
      </c>
      <c r="C490" s="31">
        <v>4301051310</v>
      </c>
      <c r="D490" s="339">
        <v>4680115880870</v>
      </c>
      <c r="E490" s="340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0"/>
      <c r="S490" s="34"/>
      <c r="T490" s="34"/>
      <c r="U490" s="35" t="s">
        <v>65</v>
      </c>
      <c r="V490" s="335">
        <v>3050</v>
      </c>
      <c r="W490" s="336">
        <f>IFERROR(IF(V490="",0,CEILING((V490/$H490),1)*$H490),"")</f>
        <v>3057.6</v>
      </c>
      <c r="X490" s="36">
        <f>IFERROR(IF(W490=0,"",ROUNDUP(W490/H490,0)*0.02175),"")</f>
        <v>8.5259999999999998</v>
      </c>
      <c r="Y490" s="56"/>
      <c r="Z490" s="57"/>
      <c r="AD490" s="58"/>
      <c r="BA490" s="323" t="s">
        <v>1</v>
      </c>
    </row>
    <row r="491" spans="1:53" ht="27" customHeight="1" x14ac:dyDescent="0.25">
      <c r="A491" s="54" t="s">
        <v>695</v>
      </c>
      <c r="B491" s="54" t="s">
        <v>696</v>
      </c>
      <c r="C491" s="31">
        <v>4301051510</v>
      </c>
      <c r="D491" s="339">
        <v>4640242180540</v>
      </c>
      <c r="E491" s="340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367" t="s">
        <v>697</v>
      </c>
      <c r="O491" s="344"/>
      <c r="P491" s="344"/>
      <c r="Q491" s="344"/>
      <c r="R491" s="340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customHeight="1" x14ac:dyDescent="0.25">
      <c r="A492" s="54" t="s">
        <v>698</v>
      </c>
      <c r="B492" s="54" t="s">
        <v>699</v>
      </c>
      <c r="C492" s="31">
        <v>4301051390</v>
      </c>
      <c r="D492" s="339">
        <v>4640242181233</v>
      </c>
      <c r="E492" s="340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468" t="s">
        <v>700</v>
      </c>
      <c r="O492" s="344"/>
      <c r="P492" s="344"/>
      <c r="Q492" s="344"/>
      <c r="R492" s="340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customHeight="1" x14ac:dyDescent="0.25">
      <c r="A493" s="54" t="s">
        <v>701</v>
      </c>
      <c r="B493" s="54" t="s">
        <v>702</v>
      </c>
      <c r="C493" s="31">
        <v>4301051508</v>
      </c>
      <c r="D493" s="339">
        <v>4640242180557</v>
      </c>
      <c r="E493" s="340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601" t="s">
        <v>703</v>
      </c>
      <c r="O493" s="344"/>
      <c r="P493" s="344"/>
      <c r="Q493" s="344"/>
      <c r="R493" s="340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customHeight="1" x14ac:dyDescent="0.25">
      <c r="A494" s="54" t="s">
        <v>704</v>
      </c>
      <c r="B494" s="54" t="s">
        <v>705</v>
      </c>
      <c r="C494" s="31">
        <v>4301051448</v>
      </c>
      <c r="D494" s="339">
        <v>4640242181226</v>
      </c>
      <c r="E494" s="340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46" t="s">
        <v>706</v>
      </c>
      <c r="O494" s="344"/>
      <c r="P494" s="344"/>
      <c r="Q494" s="344"/>
      <c r="R494" s="340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x14ac:dyDescent="0.2">
      <c r="A495" s="349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50"/>
      <c r="N495" s="346" t="s">
        <v>66</v>
      </c>
      <c r="O495" s="347"/>
      <c r="P495" s="347"/>
      <c r="Q495" s="347"/>
      <c r="R495" s="347"/>
      <c r="S495" s="347"/>
      <c r="T495" s="348"/>
      <c r="U495" s="37" t="s">
        <v>67</v>
      </c>
      <c r="V495" s="337">
        <f>IFERROR(V490/H490,"0")+IFERROR(V491/H491,"0")+IFERROR(V492/H492,"0")+IFERROR(V493/H493,"0")+IFERROR(V494/H494,"0")</f>
        <v>391.02564102564105</v>
      </c>
      <c r="W495" s="337">
        <f>IFERROR(W490/H490,"0")+IFERROR(W491/H491,"0")+IFERROR(W492/H492,"0")+IFERROR(W493/H493,"0")+IFERROR(W494/H494,"0")</f>
        <v>392</v>
      </c>
      <c r="X495" s="337">
        <f>IFERROR(IF(X490="",0,X490),"0")+IFERROR(IF(X491="",0,X491),"0")+IFERROR(IF(X492="",0,X492),"0")+IFERROR(IF(X493="",0,X493),"0")+IFERROR(IF(X494="",0,X494),"0")</f>
        <v>8.5259999999999998</v>
      </c>
      <c r="Y495" s="338"/>
      <c r="Z495" s="338"/>
    </row>
    <row r="496" spans="1:53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50"/>
      <c r="N496" s="346" t="s">
        <v>66</v>
      </c>
      <c r="O496" s="347"/>
      <c r="P496" s="347"/>
      <c r="Q496" s="347"/>
      <c r="R496" s="347"/>
      <c r="S496" s="347"/>
      <c r="T496" s="348"/>
      <c r="U496" s="37" t="s">
        <v>65</v>
      </c>
      <c r="V496" s="337">
        <f>IFERROR(SUM(V490:V494),"0")</f>
        <v>3050</v>
      </c>
      <c r="W496" s="337">
        <f>IFERROR(SUM(W490:W494),"0")</f>
        <v>3057.6</v>
      </c>
      <c r="X496" s="37"/>
      <c r="Y496" s="338"/>
      <c r="Z496" s="338"/>
    </row>
    <row r="497" spans="1:29" ht="15" customHeight="1" x14ac:dyDescent="0.2">
      <c r="A497" s="631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409"/>
      <c r="N497" s="351" t="s">
        <v>707</v>
      </c>
      <c r="O497" s="352"/>
      <c r="P497" s="352"/>
      <c r="Q497" s="352"/>
      <c r="R497" s="352"/>
      <c r="S497" s="352"/>
      <c r="T497" s="353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3050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3057.6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409"/>
      <c r="N498" s="351" t="s">
        <v>708</v>
      </c>
      <c r="O498" s="352"/>
      <c r="P498" s="352"/>
      <c r="Q498" s="352"/>
      <c r="R498" s="352"/>
      <c r="S498" s="352"/>
      <c r="T498" s="353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3270.5384615384619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3278.6880000000001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409"/>
      <c r="N499" s="351" t="s">
        <v>709</v>
      </c>
      <c r="O499" s="352"/>
      <c r="P499" s="352"/>
      <c r="Q499" s="352"/>
      <c r="R499" s="352"/>
      <c r="S499" s="352"/>
      <c r="T499" s="353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7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7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409"/>
      <c r="N500" s="351" t="s">
        <v>711</v>
      </c>
      <c r="O500" s="352"/>
      <c r="P500" s="352"/>
      <c r="Q500" s="352"/>
      <c r="R500" s="352"/>
      <c r="S500" s="352"/>
      <c r="T500" s="353"/>
      <c r="U500" s="37" t="s">
        <v>65</v>
      </c>
      <c r="V500" s="337">
        <f>GrossWeightTotal+PalletQtyTotal*25</f>
        <v>3445.5384615384619</v>
      </c>
      <c r="W500" s="337">
        <f>GrossWeightTotalR+PalletQtyTotalR*25</f>
        <v>3453.6880000000001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409"/>
      <c r="N501" s="351" t="s">
        <v>712</v>
      </c>
      <c r="O501" s="352"/>
      <c r="P501" s="352"/>
      <c r="Q501" s="352"/>
      <c r="R501" s="352"/>
      <c r="S501" s="352"/>
      <c r="T501" s="353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391.02564102564105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392</v>
      </c>
      <c r="X501" s="37"/>
      <c r="Y501" s="338"/>
      <c r="Z501" s="338"/>
    </row>
    <row r="502" spans="1:29" ht="14.25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409"/>
      <c r="N502" s="351" t="s">
        <v>713</v>
      </c>
      <c r="O502" s="352"/>
      <c r="P502" s="352"/>
      <c r="Q502" s="352"/>
      <c r="R502" s="352"/>
      <c r="S502" s="352"/>
      <c r="T502" s="353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8.5259999999999998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68" t="s">
        <v>98</v>
      </c>
      <c r="D504" s="431"/>
      <c r="E504" s="431"/>
      <c r="F504" s="432"/>
      <c r="G504" s="368" t="s">
        <v>247</v>
      </c>
      <c r="H504" s="431"/>
      <c r="I504" s="431"/>
      <c r="J504" s="431"/>
      <c r="K504" s="431"/>
      <c r="L504" s="431"/>
      <c r="M504" s="431"/>
      <c r="N504" s="431"/>
      <c r="O504" s="432"/>
      <c r="P504" s="368" t="s">
        <v>476</v>
      </c>
      <c r="Q504" s="432"/>
      <c r="R504" s="368" t="s">
        <v>532</v>
      </c>
      <c r="S504" s="432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586" t="s">
        <v>716</v>
      </c>
      <c r="B505" s="368" t="s">
        <v>59</v>
      </c>
      <c r="C505" s="368" t="s">
        <v>99</v>
      </c>
      <c r="D505" s="368" t="s">
        <v>107</v>
      </c>
      <c r="E505" s="368" t="s">
        <v>98</v>
      </c>
      <c r="F505" s="368" t="s">
        <v>238</v>
      </c>
      <c r="G505" s="368" t="s">
        <v>248</v>
      </c>
      <c r="H505" s="368" t="s">
        <v>255</v>
      </c>
      <c r="I505" s="368" t="s">
        <v>275</v>
      </c>
      <c r="J505" s="368" t="s">
        <v>341</v>
      </c>
      <c r="K505" s="329"/>
      <c r="L505" s="368" t="s">
        <v>344</v>
      </c>
      <c r="M505" s="368" t="s">
        <v>364</v>
      </c>
      <c r="N505" s="368" t="s">
        <v>448</v>
      </c>
      <c r="O505" s="368" t="s">
        <v>467</v>
      </c>
      <c r="P505" s="368" t="s">
        <v>477</v>
      </c>
      <c r="Q505" s="368" t="s">
        <v>506</v>
      </c>
      <c r="R505" s="368" t="s">
        <v>533</v>
      </c>
      <c r="S505" s="368" t="s">
        <v>589</v>
      </c>
      <c r="T505" s="368" t="s">
        <v>619</v>
      </c>
      <c r="U505" s="368" t="s">
        <v>665</v>
      </c>
      <c r="Z505" s="52"/>
      <c r="AC505" s="329"/>
    </row>
    <row r="506" spans="1:29" ht="13.5" customHeight="1" thickBot="1" x14ac:dyDescent="0.25">
      <c r="A506" s="587"/>
      <c r="B506" s="369"/>
      <c r="C506" s="369"/>
      <c r="D506" s="369"/>
      <c r="E506" s="369"/>
      <c r="F506" s="369"/>
      <c r="G506" s="369"/>
      <c r="H506" s="369"/>
      <c r="I506" s="369"/>
      <c r="J506" s="369"/>
      <c r="K506" s="329"/>
      <c r="L506" s="369"/>
      <c r="M506" s="369"/>
      <c r="N506" s="369"/>
      <c r="O506" s="369"/>
      <c r="P506" s="369"/>
      <c r="Q506" s="369"/>
      <c r="R506" s="369"/>
      <c r="S506" s="369"/>
      <c r="T506" s="369"/>
      <c r="U506" s="369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0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0</v>
      </c>
      <c r="F507" s="46">
        <f>IFERROR(W131*1,"0")+IFERROR(W132*1,"0")+IFERROR(W133*1,"0")+IFERROR(W134*1,"0")</f>
        <v>0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0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0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0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0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0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0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0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3057.6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04"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A482:X482"/>
    <mergeCell ref="A13:L13"/>
    <mergeCell ref="A19:X19"/>
    <mergeCell ref="D102:E102"/>
    <mergeCell ref="A15:L15"/>
    <mergeCell ref="N23:T23"/>
    <mergeCell ref="A48:X48"/>
    <mergeCell ref="N194:T194"/>
    <mergeCell ref="N90:R90"/>
    <mergeCell ref="N385:R385"/>
    <mergeCell ref="A470:X470"/>
    <mergeCell ref="N361:T361"/>
    <mergeCell ref="N311:T311"/>
    <mergeCell ref="N320:R320"/>
    <mergeCell ref="A130:X130"/>
    <mergeCell ref="D192:E192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N37:R37"/>
    <mergeCell ref="D249:E249"/>
    <mergeCell ref="D276:E276"/>
    <mergeCell ref="D170:E170"/>
    <mergeCell ref="N72:R72"/>
    <mergeCell ref="A12:L12"/>
    <mergeCell ref="D310:E310"/>
    <mergeCell ref="D101:E101"/>
    <mergeCell ref="J505:J506"/>
    <mergeCell ref="L505:L506"/>
    <mergeCell ref="D76:E76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D455:E455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O8:P8"/>
    <mergeCell ref="N69:R69"/>
    <mergeCell ref="A299:M300"/>
    <mergeCell ref="N438:R438"/>
    <mergeCell ref="D177:E177"/>
    <mergeCell ref="D33:E33"/>
    <mergeCell ref="N288:R288"/>
    <mergeCell ref="D226:E226"/>
    <mergeCell ref="N133:R133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A44:X44"/>
    <mergeCell ref="N317:R317"/>
    <mergeCell ref="D152:E152"/>
    <mergeCell ref="D323:E323"/>
    <mergeCell ref="D223:E223"/>
    <mergeCell ref="D22:E22"/>
    <mergeCell ref="D155:E155"/>
    <mergeCell ref="N483:R483"/>
    <mergeCell ref="D149:E149"/>
    <mergeCell ref="D320:E320"/>
    <mergeCell ref="N51:R51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41:R41"/>
    <mergeCell ref="N212:R212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N475:T475"/>
    <mergeCell ref="N105:T105"/>
    <mergeCell ref="N123:R123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68:R68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N474:R474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N277:T277"/>
    <mergeCell ref="D181:E181"/>
    <mergeCell ref="D298:E298"/>
    <mergeCell ref="A373:X373"/>
    <mergeCell ref="N432:R432"/>
    <mergeCell ref="N282:R282"/>
    <mergeCell ref="A313:X313"/>
    <mergeCell ref="D154:E154"/>
    <mergeCell ref="D225:E225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D27:E27"/>
    <mergeCell ref="N152:R152"/>
    <mergeCell ref="N15:R16"/>
    <mergeCell ref="N450:R450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A42:M43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O11:P11"/>
    <mergeCell ref="N149:R149"/>
    <mergeCell ref="N205:R205"/>
    <mergeCell ref="D322:E322"/>
    <mergeCell ref="N376:R376"/>
    <mergeCell ref="A6:C6"/>
    <mergeCell ref="N124:R124"/>
    <mergeCell ref="D113:E113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223:R223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65:R65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I17:I18"/>
    <mergeCell ref="D141:E141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75:R75"/>
    <mergeCell ref="A105:M106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2024-02-06T09:03:01Z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