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4F9DB0D2-5E66-492C-9828-759144FE4C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заказа'!$B$146:$B$146</definedName>
    <definedName name="ProductId53">'Бланк заказа'!$B$151:$B$151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заказа'!$B$159:$B$159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заказа'!$B$171:$B$171</definedName>
    <definedName name="ProductId62">'Бланк заказа'!$B$176:$B$176</definedName>
    <definedName name="ProductId63">'Бланк заказа'!$B$181:$B$181</definedName>
    <definedName name="ProductId64">'Бланк заказа'!$B$187:$B$187</definedName>
    <definedName name="ProductId65">'Бланк заказа'!$B$192:$B$192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заказа'!$B$200:$B$200</definedName>
    <definedName name="ProductId7">'Бланк заказа'!$B$37:$B$37</definedName>
    <definedName name="ProductId70">'Бланк заказа'!$B$205:$B$205</definedName>
    <definedName name="ProductId71">'Бланк заказа'!$B$210:$B$210</definedName>
    <definedName name="ProductId72">'Бланк заказа'!$B$211:$B$211</definedName>
    <definedName name="ProductId73">'Бланк заказа'!$B$217:$B$217</definedName>
    <definedName name="ProductId74">'Бланк заказа'!$B$223:$B$223</definedName>
    <definedName name="ProductId75">'Бланк заказа'!$B$228:$B$228</definedName>
    <definedName name="ProductId76">'Бланк заказа'!$B$234:$B$234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89">'Бланк заказа'!$B$256:$B$256</definedName>
    <definedName name="ProductId9">'Бланк заказа'!$B$39:$B$39</definedName>
    <definedName name="ProductId90">'Бланк заказа'!$B$257:$B$257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заказа'!$V$57:$V$57</definedName>
    <definedName name="SalesQty2">'Бланк заказа'!$V$28:$V$28</definedName>
    <definedName name="SalesQty20">'Бланк заказа'!$V$62:$V$62</definedName>
    <definedName name="SalesQty21">'Бланк заказа'!$V$63:$V$63</definedName>
    <definedName name="SalesQty22">'Бланк заказа'!$V$68:$V$68</definedName>
    <definedName name="SalesQty23">'Бланк заказа'!$V$73:$V$73</definedName>
    <definedName name="SalesQty24">'Бланк заказа'!$V$74:$V$74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заказа'!$V$85:$V$85</definedName>
    <definedName name="SalesQty32">'Бланк заказа'!$V$90:$V$90</definedName>
    <definedName name="SalesQty33">'Бланк заказа'!$V$91:$V$91</definedName>
    <definedName name="SalesQty34">'Бланк заказа'!$V$92:$V$92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заказа'!$V$145:$V$145</definedName>
    <definedName name="SalesQty52">'Бланк заказа'!$V$146:$V$146</definedName>
    <definedName name="SalesQty53">'Бланк заказа'!$V$151:$V$151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заказа'!$V$159:$V$159</definedName>
    <definedName name="SalesQty58">'Бланк заказа'!$V$163:$V$163</definedName>
    <definedName name="SalesQty59">'Бланк заказа'!$V$164:$V$164</definedName>
    <definedName name="SalesQty6">'Бланк заказа'!$V$36:$V$36</definedName>
    <definedName name="SalesQty60">'Бланк заказа'!$V$170:$V$170</definedName>
    <definedName name="SalesQty61">'Бланк заказа'!$V$171:$V$171</definedName>
    <definedName name="SalesQty62">'Бланк заказа'!$V$176:$V$176</definedName>
    <definedName name="SalesQty63">'Бланк заказа'!$V$181:$V$181</definedName>
    <definedName name="SalesQty64">'Бланк заказа'!$V$187:$V$187</definedName>
    <definedName name="SalesQty65">'Бланк заказа'!$V$192:$V$192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заказа'!$V$200:$V$200</definedName>
    <definedName name="SalesQty7">'Бланк заказа'!$V$37:$V$37</definedName>
    <definedName name="SalesQty70">'Бланк заказа'!$V$205:$V$205</definedName>
    <definedName name="SalesQty71">'Бланк заказа'!$V$210:$V$210</definedName>
    <definedName name="SalesQty72">'Бланк заказа'!$V$211:$V$211</definedName>
    <definedName name="SalesQty73">'Бланк заказа'!$V$217:$V$217</definedName>
    <definedName name="SalesQty74">'Бланк заказа'!$V$223:$V$223</definedName>
    <definedName name="SalesQty75">'Бланк заказа'!$V$228:$V$228</definedName>
    <definedName name="SalesQty76">'Бланк заказа'!$V$234:$V$234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89">'Бланк заказа'!$V$256:$V$256</definedName>
    <definedName name="SalesQty9">'Бланк заказа'!$V$39:$V$39</definedName>
    <definedName name="SalesQty90">'Бланк заказа'!$V$257:$V$257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заказа'!$W$57:$W$57</definedName>
    <definedName name="SalesRoundBox2">'Бланк заказа'!$W$28:$W$28</definedName>
    <definedName name="SalesRoundBox20">'Бланк заказа'!$W$62:$W$62</definedName>
    <definedName name="SalesRoundBox21">'Бланк заказа'!$W$63:$W$63</definedName>
    <definedName name="SalesRoundBox22">'Бланк заказа'!$W$68:$W$68</definedName>
    <definedName name="SalesRoundBox23">'Бланк заказа'!$W$73:$W$73</definedName>
    <definedName name="SalesRoundBox24">'Бланк заказа'!$W$74:$W$74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заказа'!$W$85:$W$85</definedName>
    <definedName name="SalesRoundBox32">'Бланк заказа'!$W$90:$W$90</definedName>
    <definedName name="SalesRoundBox33">'Бланк заказа'!$W$91:$W$91</definedName>
    <definedName name="SalesRoundBox34">'Бланк заказа'!$W$92:$W$92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заказа'!$W$145:$W$145</definedName>
    <definedName name="SalesRoundBox52">'Бланк заказа'!$W$146:$W$146</definedName>
    <definedName name="SalesRoundBox53">'Бланк заказа'!$W$151:$W$151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заказа'!$W$159:$W$159</definedName>
    <definedName name="SalesRoundBox58">'Бланк заказа'!$W$163:$W$163</definedName>
    <definedName name="SalesRoundBox59">'Бланк заказа'!$W$164:$W$164</definedName>
    <definedName name="SalesRoundBox6">'Бланк заказа'!$W$36:$W$36</definedName>
    <definedName name="SalesRoundBox60">'Бланк заказа'!$W$170:$W$170</definedName>
    <definedName name="SalesRoundBox61">'Бланк заказа'!$W$171:$W$171</definedName>
    <definedName name="SalesRoundBox62">'Бланк заказа'!$W$176:$W$176</definedName>
    <definedName name="SalesRoundBox63">'Бланк заказа'!$W$181:$W$181</definedName>
    <definedName name="SalesRoundBox64">'Бланк заказа'!$W$187:$W$187</definedName>
    <definedName name="SalesRoundBox65">'Бланк заказа'!$W$192:$W$192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заказа'!$W$200:$W$200</definedName>
    <definedName name="SalesRoundBox7">'Бланк заказа'!$W$37:$W$37</definedName>
    <definedName name="SalesRoundBox70">'Бланк заказа'!$W$205:$W$205</definedName>
    <definedName name="SalesRoundBox71">'Бланк заказа'!$W$210:$W$210</definedName>
    <definedName name="SalesRoundBox72">'Бланк заказа'!$W$211:$W$211</definedName>
    <definedName name="SalesRoundBox73">'Бланк заказа'!$W$217:$W$217</definedName>
    <definedName name="SalesRoundBox74">'Бланк заказа'!$W$223:$W$223</definedName>
    <definedName name="SalesRoundBox75">'Бланк заказа'!$W$228:$W$228</definedName>
    <definedName name="SalesRoundBox76">'Бланк заказа'!$W$234:$W$234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89">'Бланк заказа'!$W$256:$W$256</definedName>
    <definedName name="SalesRoundBox9">'Бланк заказа'!$W$39:$W$39</definedName>
    <definedName name="SalesRoundBox90">'Бланк заказа'!$W$257:$W$257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заказа'!$U$57:$U$57</definedName>
    <definedName name="UnitOfMeasure2">'Бланк заказа'!$U$28:$U$28</definedName>
    <definedName name="UnitOfMeasure20">'Бланк заказа'!$U$62:$U$62</definedName>
    <definedName name="UnitOfMeasure21">'Бланк заказа'!$U$63:$U$63</definedName>
    <definedName name="UnitOfMeasure22">'Бланк заказа'!$U$68:$U$68</definedName>
    <definedName name="UnitOfMeasure23">'Бланк заказа'!$U$73:$U$73</definedName>
    <definedName name="UnitOfMeasure24">'Бланк заказа'!$U$74:$U$74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заказа'!$U$85:$U$85</definedName>
    <definedName name="UnitOfMeasure32">'Бланк заказа'!$U$90:$U$90</definedName>
    <definedName name="UnitOfMeasure33">'Бланк заказа'!$U$91:$U$91</definedName>
    <definedName name="UnitOfMeasure34">'Бланк заказа'!$U$92:$U$92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заказа'!$U$145:$U$145</definedName>
    <definedName name="UnitOfMeasure52">'Бланк заказа'!$U$146:$U$146</definedName>
    <definedName name="UnitOfMeasure53">'Бланк заказа'!$U$151:$U$151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заказа'!$U$159:$U$159</definedName>
    <definedName name="UnitOfMeasure58">'Бланк заказа'!$U$163:$U$163</definedName>
    <definedName name="UnitOfMeasure59">'Бланк заказа'!$U$164:$U$164</definedName>
    <definedName name="UnitOfMeasure6">'Бланк заказа'!$U$36:$U$36</definedName>
    <definedName name="UnitOfMeasure60">'Бланк заказа'!$U$170:$U$170</definedName>
    <definedName name="UnitOfMeasure61">'Бланк заказа'!$U$171:$U$171</definedName>
    <definedName name="UnitOfMeasure62">'Бланк заказа'!$U$176:$U$176</definedName>
    <definedName name="UnitOfMeasure63">'Бланк заказа'!$U$181:$U$181</definedName>
    <definedName name="UnitOfMeasure64">'Бланк заказа'!$U$187:$U$187</definedName>
    <definedName name="UnitOfMeasure65">'Бланк заказа'!$U$192:$U$192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заказа'!$U$200:$U$200</definedName>
    <definedName name="UnitOfMeasure7">'Бланк заказа'!$U$37:$U$37</definedName>
    <definedName name="UnitOfMeasure70">'Бланк заказа'!$U$205:$U$205</definedName>
    <definedName name="UnitOfMeasure71">'Бланк заказа'!$U$210:$U$210</definedName>
    <definedName name="UnitOfMeasure72">'Бланк заказа'!$U$211:$U$211</definedName>
    <definedName name="UnitOfMeasure73">'Бланк заказа'!$U$217:$U$217</definedName>
    <definedName name="UnitOfMeasure74">'Бланк заказа'!$U$223:$U$223</definedName>
    <definedName name="UnitOfMeasure75">'Бланк заказа'!$U$228:$U$228</definedName>
    <definedName name="UnitOfMeasure76">'Бланк заказа'!$U$234:$U$234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89">'Бланк заказа'!$U$256:$U$256</definedName>
    <definedName name="UnitOfMeasure9">'Бланк заказа'!$U$39:$U$39</definedName>
    <definedName name="UnitOfMeasure90">'Бланк заказа'!$U$257:$U$257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0" i="2" l="1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J270" i="2"/>
  <c r="I270" i="2"/>
  <c r="H270" i="2"/>
  <c r="G270" i="2"/>
  <c r="F270" i="2"/>
  <c r="E270" i="2"/>
  <c r="D270" i="2"/>
  <c r="C270" i="2"/>
  <c r="B270" i="2"/>
  <c r="V262" i="2"/>
  <c r="V261" i="2"/>
  <c r="V259" i="2"/>
  <c r="V258" i="2"/>
  <c r="X257" i="2"/>
  <c r="W257" i="2"/>
  <c r="X256" i="2"/>
  <c r="W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W259" i="2" s="1"/>
  <c r="V247" i="2"/>
  <c r="V246" i="2"/>
  <c r="X245" i="2"/>
  <c r="W245" i="2"/>
  <c r="X244" i="2"/>
  <c r="W244" i="2"/>
  <c r="X243" i="2"/>
  <c r="W243" i="2"/>
  <c r="X242" i="2"/>
  <c r="W242" i="2"/>
  <c r="W247" i="2" s="1"/>
  <c r="V240" i="2"/>
  <c r="W239" i="2"/>
  <c r="V239" i="2"/>
  <c r="X238" i="2"/>
  <c r="X239" i="2" s="1"/>
  <c r="W238" i="2"/>
  <c r="W240" i="2" s="1"/>
  <c r="V236" i="2"/>
  <c r="V235" i="2"/>
  <c r="X234" i="2"/>
  <c r="X235" i="2" s="1"/>
  <c r="W234" i="2"/>
  <c r="W236" i="2" s="1"/>
  <c r="V230" i="2"/>
  <c r="V229" i="2"/>
  <c r="X228" i="2"/>
  <c r="X229" i="2" s="1"/>
  <c r="W228" i="2"/>
  <c r="W229" i="2" s="1"/>
  <c r="N228" i="2"/>
  <c r="V225" i="2"/>
  <c r="V224" i="2"/>
  <c r="X223" i="2"/>
  <c r="X224" i="2" s="1"/>
  <c r="W223" i="2"/>
  <c r="W224" i="2" s="1"/>
  <c r="N223" i="2"/>
  <c r="V219" i="2"/>
  <c r="V218" i="2"/>
  <c r="X217" i="2"/>
  <c r="X218" i="2" s="1"/>
  <c r="W217" i="2"/>
  <c r="W219" i="2" s="1"/>
  <c r="N217" i="2"/>
  <c r="V213" i="2"/>
  <c r="V212" i="2"/>
  <c r="X211" i="2"/>
  <c r="W211" i="2"/>
  <c r="N211" i="2"/>
  <c r="X210" i="2"/>
  <c r="W210" i="2"/>
  <c r="N210" i="2"/>
  <c r="V207" i="2"/>
  <c r="V206" i="2"/>
  <c r="X205" i="2"/>
  <c r="X206" i="2" s="1"/>
  <c r="W205" i="2"/>
  <c r="W207" i="2" s="1"/>
  <c r="V202" i="2"/>
  <c r="V201" i="2"/>
  <c r="X200" i="2"/>
  <c r="W200" i="2"/>
  <c r="N200" i="2"/>
  <c r="X199" i="2"/>
  <c r="W199" i="2"/>
  <c r="N199" i="2"/>
  <c r="X198" i="2"/>
  <c r="W198" i="2"/>
  <c r="N198" i="2"/>
  <c r="X197" i="2"/>
  <c r="W197" i="2"/>
  <c r="N197" i="2"/>
  <c r="V194" i="2"/>
  <c r="V193" i="2"/>
  <c r="X192" i="2"/>
  <c r="X193" i="2" s="1"/>
  <c r="W192" i="2"/>
  <c r="W193" i="2" s="1"/>
  <c r="V189" i="2"/>
  <c r="V188" i="2"/>
  <c r="X187" i="2"/>
  <c r="X188" i="2" s="1"/>
  <c r="W187" i="2"/>
  <c r="W189" i="2" s="1"/>
  <c r="N187" i="2"/>
  <c r="V183" i="2"/>
  <c r="V182" i="2"/>
  <c r="X181" i="2"/>
  <c r="X182" i="2" s="1"/>
  <c r="W181" i="2"/>
  <c r="W182" i="2" s="1"/>
  <c r="V178" i="2"/>
  <c r="V177" i="2"/>
  <c r="X176" i="2"/>
  <c r="X177" i="2" s="1"/>
  <c r="W176" i="2"/>
  <c r="W178" i="2" s="1"/>
  <c r="N176" i="2"/>
  <c r="V173" i="2"/>
  <c r="V172" i="2"/>
  <c r="X171" i="2"/>
  <c r="W171" i="2"/>
  <c r="N171" i="2"/>
  <c r="X170" i="2"/>
  <c r="W170" i="2"/>
  <c r="N170" i="2"/>
  <c r="V166" i="2"/>
  <c r="V165" i="2"/>
  <c r="X164" i="2"/>
  <c r="W164" i="2"/>
  <c r="N164" i="2"/>
  <c r="X163" i="2"/>
  <c r="W163" i="2"/>
  <c r="N163" i="2"/>
  <c r="V161" i="2"/>
  <c r="V160" i="2"/>
  <c r="X159" i="2"/>
  <c r="W159" i="2"/>
  <c r="N159" i="2"/>
  <c r="X158" i="2"/>
  <c r="W158" i="2"/>
  <c r="N158" i="2"/>
  <c r="X157" i="2"/>
  <c r="W157" i="2"/>
  <c r="N157" i="2"/>
  <c r="X156" i="2"/>
  <c r="W156" i="2"/>
  <c r="N156" i="2"/>
  <c r="V153" i="2"/>
  <c r="V152" i="2"/>
  <c r="X151" i="2"/>
  <c r="X152" i="2" s="1"/>
  <c r="W151" i="2"/>
  <c r="W152" i="2" s="1"/>
  <c r="N151" i="2"/>
  <c r="V148" i="2"/>
  <c r="V147" i="2"/>
  <c r="X146" i="2"/>
  <c r="W146" i="2"/>
  <c r="N146" i="2"/>
  <c r="X145" i="2"/>
  <c r="W145" i="2"/>
  <c r="N145" i="2"/>
  <c r="V143" i="2"/>
  <c r="V142" i="2"/>
  <c r="X141" i="2"/>
  <c r="X142" i="2" s="1"/>
  <c r="W141" i="2"/>
  <c r="W143" i="2" s="1"/>
  <c r="N141" i="2"/>
  <c r="V137" i="2"/>
  <c r="V136" i="2"/>
  <c r="X135" i="2"/>
  <c r="X136" i="2" s="1"/>
  <c r="W135" i="2"/>
  <c r="W136" i="2" s="1"/>
  <c r="N135" i="2"/>
  <c r="V132" i="2"/>
  <c r="V131" i="2"/>
  <c r="X130" i="2"/>
  <c r="X131" i="2" s="1"/>
  <c r="W130" i="2"/>
  <c r="N130" i="2"/>
  <c r="X129" i="2"/>
  <c r="W129" i="2"/>
  <c r="W132" i="2" s="1"/>
  <c r="N129" i="2"/>
  <c r="V126" i="2"/>
  <c r="V125" i="2"/>
  <c r="X124" i="2"/>
  <c r="X125" i="2" s="1"/>
  <c r="W124" i="2"/>
  <c r="W126" i="2" s="1"/>
  <c r="N124" i="2"/>
  <c r="V121" i="2"/>
  <c r="V120" i="2"/>
  <c r="X119" i="2"/>
  <c r="W119" i="2"/>
  <c r="N119" i="2"/>
  <c r="X118" i="2"/>
  <c r="W118" i="2"/>
  <c r="N118" i="2"/>
  <c r="X117" i="2"/>
  <c r="W117" i="2"/>
  <c r="X116" i="2"/>
  <c r="W116" i="2"/>
  <c r="N116" i="2"/>
  <c r="V113" i="2"/>
  <c r="V112" i="2"/>
  <c r="X111" i="2"/>
  <c r="X112" i="2" s="1"/>
  <c r="W111" i="2"/>
  <c r="W112" i="2" s="1"/>
  <c r="N111" i="2"/>
  <c r="V108" i="2"/>
  <c r="V107" i="2"/>
  <c r="X106" i="2"/>
  <c r="W106" i="2"/>
  <c r="W108" i="2" s="1"/>
  <c r="N106" i="2"/>
  <c r="X105" i="2"/>
  <c r="X107" i="2" s="1"/>
  <c r="W105" i="2"/>
  <c r="N105" i="2"/>
  <c r="V102" i="2"/>
  <c r="V101" i="2"/>
  <c r="X100" i="2"/>
  <c r="W100" i="2"/>
  <c r="X99" i="2"/>
  <c r="W99" i="2"/>
  <c r="X98" i="2"/>
  <c r="W98" i="2"/>
  <c r="X97" i="2"/>
  <c r="X101" i="2" s="1"/>
  <c r="W97" i="2"/>
  <c r="W101" i="2" s="1"/>
  <c r="V94" i="2"/>
  <c r="V93" i="2"/>
  <c r="X92" i="2"/>
  <c r="W92" i="2"/>
  <c r="N92" i="2"/>
  <c r="X91" i="2"/>
  <c r="W91" i="2"/>
  <c r="N91" i="2"/>
  <c r="X90" i="2"/>
  <c r="W90" i="2"/>
  <c r="N90" i="2"/>
  <c r="V87" i="2"/>
  <c r="V86" i="2"/>
  <c r="X85" i="2"/>
  <c r="W85" i="2"/>
  <c r="N85" i="2"/>
  <c r="X84" i="2"/>
  <c r="W84" i="2"/>
  <c r="N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V76" i="2"/>
  <c r="V75" i="2"/>
  <c r="X74" i="2"/>
  <c r="W74" i="2"/>
  <c r="N74" i="2"/>
  <c r="X73" i="2"/>
  <c r="W73" i="2"/>
  <c r="N73" i="2"/>
  <c r="V70" i="2"/>
  <c r="V69" i="2"/>
  <c r="X68" i="2"/>
  <c r="X69" i="2" s="1"/>
  <c r="W68" i="2"/>
  <c r="W70" i="2" s="1"/>
  <c r="N68" i="2"/>
  <c r="V65" i="2"/>
  <c r="V64" i="2"/>
  <c r="X63" i="2"/>
  <c r="W63" i="2"/>
  <c r="X62" i="2"/>
  <c r="X64" i="2" s="1"/>
  <c r="W62" i="2"/>
  <c r="W64" i="2" s="1"/>
  <c r="V59" i="2"/>
  <c r="V58" i="2"/>
  <c r="X57" i="2"/>
  <c r="W57" i="2"/>
  <c r="N57" i="2"/>
  <c r="X56" i="2"/>
  <c r="W56" i="2"/>
  <c r="X55" i="2"/>
  <c r="W55" i="2"/>
  <c r="X54" i="2"/>
  <c r="W54" i="2"/>
  <c r="N54" i="2"/>
  <c r="X53" i="2"/>
  <c r="W53" i="2"/>
  <c r="X52" i="2"/>
  <c r="W52" i="2"/>
  <c r="X51" i="2"/>
  <c r="W51" i="2"/>
  <c r="X50" i="2"/>
  <c r="W50" i="2"/>
  <c r="N50" i="2"/>
  <c r="V47" i="2"/>
  <c r="V46" i="2"/>
  <c r="X45" i="2"/>
  <c r="W45" i="2"/>
  <c r="N45" i="2"/>
  <c r="X44" i="2"/>
  <c r="X46" i="2" s="1"/>
  <c r="W44" i="2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W32" i="2" s="1"/>
  <c r="N28" i="2"/>
  <c r="V24" i="2"/>
  <c r="V23" i="2"/>
  <c r="X22" i="2"/>
  <c r="X23" i="2" s="1"/>
  <c r="W22" i="2"/>
  <c r="W23" i="2" s="1"/>
  <c r="N22" i="2"/>
  <c r="H10" i="2"/>
  <c r="A9" i="2"/>
  <c r="F10" i="2" s="1"/>
  <c r="D7" i="2"/>
  <c r="O6" i="2"/>
  <c r="N2" i="2"/>
  <c r="X147" i="2" l="1"/>
  <c r="W160" i="2"/>
  <c r="W166" i="2"/>
  <c r="W173" i="2"/>
  <c r="V263" i="2"/>
  <c r="W230" i="2"/>
  <c r="W47" i="2"/>
  <c r="W76" i="2"/>
  <c r="W87" i="2"/>
  <c r="X93" i="2"/>
  <c r="X120" i="2"/>
  <c r="W202" i="2"/>
  <c r="W206" i="2"/>
  <c r="X212" i="2"/>
  <c r="V260" i="2"/>
  <c r="W46" i="2"/>
  <c r="X58" i="2"/>
  <c r="W137" i="2"/>
  <c r="W183" i="2"/>
  <c r="W194" i="2"/>
  <c r="W258" i="2"/>
  <c r="X32" i="2"/>
  <c r="W33" i="2"/>
  <c r="X40" i="2"/>
  <c r="W40" i="2"/>
  <c r="W58" i="2"/>
  <c r="W65" i="2"/>
  <c r="X75" i="2"/>
  <c r="W75" i="2"/>
  <c r="X86" i="2"/>
  <c r="W94" i="2"/>
  <c r="W102" i="2"/>
  <c r="W107" i="2"/>
  <c r="W120" i="2"/>
  <c r="W121" i="2"/>
  <c r="W131" i="2"/>
  <c r="W148" i="2"/>
  <c r="X160" i="2"/>
  <c r="W161" i="2"/>
  <c r="X165" i="2"/>
  <c r="X172" i="2"/>
  <c r="W177" i="2"/>
  <c r="X201" i="2"/>
  <c r="W212" i="2"/>
  <c r="W213" i="2"/>
  <c r="X246" i="2"/>
  <c r="W246" i="2"/>
  <c r="X258" i="2"/>
  <c r="V264" i="2"/>
  <c r="W69" i="2"/>
  <c r="W153" i="2"/>
  <c r="W172" i="2"/>
  <c r="W225" i="2"/>
  <c r="W235" i="2"/>
  <c r="F9" i="2"/>
  <c r="W86" i="2"/>
  <c r="W147" i="2"/>
  <c r="W165" i="2"/>
  <c r="W218" i="2"/>
  <c r="W125" i="2"/>
  <c r="W261" i="2"/>
  <c r="W59" i="2"/>
  <c r="W188" i="2"/>
  <c r="W201" i="2"/>
  <c r="H9" i="2"/>
  <c r="W113" i="2"/>
  <c r="W142" i="2"/>
  <c r="J9" i="2"/>
  <c r="W93" i="2"/>
  <c r="W24" i="2"/>
  <c r="A10" i="2"/>
  <c r="W262" i="2"/>
  <c r="X265" i="2" l="1"/>
  <c r="W260" i="2"/>
  <c r="W264" i="2"/>
  <c r="A273" i="2"/>
  <c r="W263" i="2"/>
  <c r="B273" i="2" s="1"/>
  <c r="C273" i="2" l="1"/>
</calcChain>
</file>

<file path=xl/sharedStrings.xml><?xml version="1.0" encoding="utf-8"?>
<sst xmlns="http://schemas.openxmlformats.org/spreadsheetml/2006/main" count="1366" uniqueCount="363">
  <si>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</si>
  <si>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</si>
  <si>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</si>
  <si>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</si>
  <si>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</si>
  <si>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</si>
  <si>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</si>
  <si>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</si>
  <si>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</si>
  <si>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</si>
  <si>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</si>
  <si>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</si>
  <si>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</si>
  <si>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</si>
  <si>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</si>
  <si>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</si>
  <si>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</si>
  <si>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</si>
  <si>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</si>
  <si>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</si>
  <si>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</si>
  <si>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</si>
  <si>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</si>
  <si>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</si>
  <si>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</si>
  <si>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</si>
  <si>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</si>
  <si>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</si>
  <si>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</si>
  <si>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</si>
  <si>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</si>
  <si>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</si>
  <si>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</si>
  <si>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</si>
  <si>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</si>
  <si>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</si>
  <si>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</si>
  <si>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</si>
  <si>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</si>
  <si>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</si>
  <si>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</si>
  <si>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</si>
  <si>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</si>
  <si>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</si>
  <si>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</si>
  <si>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</si>
  <si>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</si>
  <si>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</si>
  <si>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</si>
  <si>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</si>
  <si>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</si>
  <si>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</si>
  <si>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</si>
  <si>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</si>
  <si>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</si>
  <si>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</si>
  <si>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</si>
  <si>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</si>
  <si>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</si>
  <si>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</si>
  <si>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</si>
  <si>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</si>
  <si>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</si>
  <si>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</si>
  <si>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</si>
  <si>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</si>
  <si>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</si>
  <si>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</si>
  <si>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</si>
  <si>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</si>
  <si>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</si>
  <si>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02.11.2023</t>
  </si>
  <si>
    <t>01.11.2023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</si>
  <si>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</si>
  <si>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</si>
  <si>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</si>
  <si>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</si>
  <si>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</si>
  <si>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</si>
  <si>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</si>
  <si>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</si>
  <si>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</si>
  <si>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</si>
  <si>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</si>
  <si>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</si>
  <si>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</si>
  <si>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</si>
  <si>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</si>
  <si>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</si>
  <si>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</si>
  <si>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</si>
  <si>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</si>
  <si>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</si>
  <si>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</si>
  <si>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</si>
  <si>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</si>
  <si>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</si>
  <si>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</si>
  <si>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</si>
  <si>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</si>
  <si>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</si>
  <si>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</si>
  <si>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</si>
  <si>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</si>
  <si>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</si>
  <si>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</si>
  <si>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</si>
  <si>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</si>
  <si>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</si>
  <si>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</si>
  <si>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</si>
  <si>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</si>
  <si>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</si>
  <si>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</si>
  <si>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</si>
  <si>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</si>
  <si>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</si>
  <si>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</si>
  <si>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</si>
  <si>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</si>
  <si>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</si>
  <si>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</si>
  <si>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</si>
  <si>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</si>
  <si>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</si>
  <si>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</si>
  <si>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</si>
  <si>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</si>
  <si>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</si>
  <si>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</si>
  <si>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</si>
  <si>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</si>
  <si>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</si>
  <si>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</si>
  <si>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</si>
  <si>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</si>
  <si>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</si>
  <si>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</si>
  <si>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</si>
  <si>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</si>
  <si>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</si>
  <si>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</si>
  <si>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</si>
  <si>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</si>
  <si>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</si>
  <si>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</si>
  <si>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</si>
  <si>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</si>
  <si>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</si>
  <si>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</si>
  <si>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</si>
  <si>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</si>
  <si>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</si>
  <si>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</si>
  <si>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</si>
  <si>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</si>
  <si>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</si>
  <si>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</si>
  <si>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</si>
  <si>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</si>
  <si>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</si>
  <si>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</si>
  <si>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</si>
  <si>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</si>
  <si>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</si>
  <si>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</si>
  <si>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</si>
  <si>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</si>
  <si>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</si>
  <si>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</si>
  <si>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</si>
  <si>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</si>
  <si>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</si>
  <si>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</si>
  <si>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</si>
  <si>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</si>
  <si>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</si>
  <si>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</si>
  <si>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</si>
  <si>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</si>
  <si>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</si>
  <si>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</si>
  <si>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</si>
  <si>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</si>
  <si>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</si>
  <si>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</si>
  <si>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</si>
  <si>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</si>
  <si>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</si>
  <si>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</si>
  <si>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</si>
  <si>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</si>
  <si>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</si>
  <si>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</si>
  <si>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</si>
  <si>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</si>
  <si>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</si>
  <si>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</si>
  <si>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</si>
  <si>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</si>
  <si>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</si>
  <si>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</si>
  <si>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</si>
  <si>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</si>
  <si>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</si>
  <si>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</si>
  <si>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</si>
  <si>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</si>
  <si>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</si>
  <si>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</si>
  <si>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</si>
  <si>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</si>
  <si>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</si>
  <si>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</si>
  <si>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</si>
  <si>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</si>
  <si>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</si>
  <si>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</si>
  <si>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</si>
  <si>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</si>
  <si>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</si>
  <si>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</si>
  <si>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</si>
  <si>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</si>
  <si>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SU002045</t>
  </si>
  <si>
    <t>P002166</t>
  </si>
  <si>
    <t>SU002046</t>
  </si>
  <si>
    <t>P002167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</si>
  <si>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</si>
  <si>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</si>
  <si>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</si>
  <si>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</si>
  <si>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</si>
  <si>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</si>
  <si>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</si>
  <si>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</si>
  <si>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</si>
  <si>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</si>
  <si>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</si>
  <si>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</si>
  <si>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</si>
  <si>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</si>
  <si>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</si>
  <si>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</si>
  <si>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</si>
  <si>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</si>
  <si>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</si>
  <si>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</si>
  <si>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</si>
  <si>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</si>
  <si>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</si>
  <si>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</si>
  <si>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</si>
  <si>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</si>
  <si>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</si>
  <si>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</si>
  <si>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</si>
  <si>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</si>
  <si>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</si>
  <si>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</si>
  <si>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</si>
  <si>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</si>
  <si>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</si>
  <si>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</si>
  <si>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</si>
  <si>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</si>
  <si>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</si>
  <si>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</si>
  <si>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</si>
  <si>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</si>
  <si>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</si>
  <si>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</si>
  <si>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</si>
  <si>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</si>
  <si>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</si>
  <si>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</si>
  <si>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</si>
  <si>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</si>
  <si>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</si>
  <si>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</si>
  <si>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</si>
  <si>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</si>
  <si>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</si>
  <si>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</si>
  <si>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</si>
  <si>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</si>
  <si>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</si>
  <si>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</si>
  <si>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</si>
  <si>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</si>
  <si>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</si>
  <si>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</si>
  <si>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</si>
  <si>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</si>
  <si>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</si>
  <si>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</si>
  <si>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</si>
  <si>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</si>
  <si>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</si>
  <si>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</si>
  <si>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</si>
  <si>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</si>
  <si>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</si>
  <si>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</si>
  <si>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</si>
  <si>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</si>
  <si>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</si>
  <si>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</si>
  <si>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</si>
  <si>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</si>
  <si>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</si>
  <si>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</si>
  <si>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</si>
  <si>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</si>
  <si>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</si>
  <si>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</si>
  <si>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</si>
  <si>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</si>
  <si>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</si>
  <si>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</si>
  <si>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</si>
  <si>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</si>
  <si>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</si>
  <si>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</si>
  <si>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</si>
  <si>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</si>
  <si>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</si>
  <si>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</si>
  <si>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</si>
  <si>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</si>
  <si>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</si>
  <si>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</si>
  <si>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</si>
  <si>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</si>
  <si>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</si>
  <si>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</si>
  <si>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</si>
  <si>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</si>
  <si>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</si>
  <si>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</si>
  <si>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</si>
  <si>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</si>
  <si>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</si>
  <si>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</si>
  <si>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</si>
  <si>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</si>
  <si>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</si>
  <si>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</si>
  <si>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</si>
  <si>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</si>
  <si>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</si>
  <si>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</si>
  <si>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</si>
  <si>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</si>
  <si>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</si>
  <si>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</si>
  <si>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</si>
  <si>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</si>
  <si>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</si>
  <si>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</si>
  <si>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</si>
  <si>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</si>
  <si>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тестовый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</si>
</sst>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6" t="s">
        <v>29</v>
      </c>
      <c r="E1" s="166"/>
      <c r="F1" s="166"/>
      <c r="G1" s="14" t="s">
        <v>70</v>
      </c>
      <c r="H1" s="166" t="s">
        <v>50</v>
      </c>
      <c r="I1" s="166"/>
      <c r="J1" s="166"/>
      <c r="K1" s="166"/>
      <c r="L1" s="166"/>
      <c r="M1" s="166"/>
      <c r="N1" s="166"/>
      <c r="O1" s="166"/>
      <c r="P1" s="167" t="s">
        <v>71</v>
      </c>
      <c r="Q1" s="168"/>
      <c r="R1" s="16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9"/>
      <c r="O3" s="169"/>
      <c r="P3" s="169"/>
      <c r="Q3" s="169"/>
      <c r="R3" s="169"/>
      <c r="S3" s="169"/>
      <c r="T3" s="169"/>
      <c r="U3" s="16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70" t="s">
        <v>8</v>
      </c>
      <c r="B5" s="170"/>
      <c r="C5" s="170"/>
      <c r="D5" s="171"/>
      <c r="E5" s="171"/>
      <c r="F5" s="172" t="s">
        <v>14</v>
      </c>
      <c r="G5" s="172"/>
      <c r="H5" s="171" t="s">
        <v>362</v>
      </c>
      <c r="I5" s="171"/>
      <c r="J5" s="171"/>
      <c r="K5" s="171"/>
      <c r="L5" s="171"/>
      <c r="N5" s="27" t="s">
        <v>4</v>
      </c>
      <c r="O5" s="173">
        <v>45253</v>
      </c>
      <c r="P5" s="173"/>
      <c r="R5" s="174" t="s">
        <v>3</v>
      </c>
      <c r="S5" s="175"/>
      <c r="T5" s="176" t="s">
        <v>348</v>
      </c>
      <c r="U5" s="177"/>
      <c r="Z5" s="60"/>
      <c r="AA5" s="60"/>
      <c r="AB5" s="60"/>
    </row>
    <row r="6" spans="1:29" s="17" customFormat="1" ht="24" customHeight="1" x14ac:dyDescent="0.2">
      <c r="A6" s="170" t="s">
        <v>1</v>
      </c>
      <c r="B6" s="170"/>
      <c r="C6" s="170"/>
      <c r="D6" s="178" t="s">
        <v>79</v>
      </c>
      <c r="E6" s="178"/>
      <c r="F6" s="178"/>
      <c r="G6" s="178"/>
      <c r="H6" s="178"/>
      <c r="I6" s="178"/>
      <c r="J6" s="178"/>
      <c r="K6" s="178"/>
      <c r="L6" s="178"/>
      <c r="N6" s="27" t="s">
        <v>30</v>
      </c>
      <c r="O6" s="179" t="str">
        <f>IF(O5=0," ",CHOOSE(WEEKDAY(O5,2),"Понедельник","Вторник","Среда","Четверг","Пятница","Суббота","Воскресенье"))</f>
        <v>Четверг</v>
      </c>
      <c r="P6" s="179"/>
      <c r="R6" s="180" t="s">
        <v>5</v>
      </c>
      <c r="S6" s="181"/>
      <c r="T6" s="182" t="s">
        <v>73</v>
      </c>
      <c r="U6" s="18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8" t="str">
        <f>IFERROR(VLOOKUP(DeliveryAddress,Table,3,0),1)</f>
        <v>1</v>
      </c>
      <c r="E7" s="189"/>
      <c r="F7" s="189"/>
      <c r="G7" s="189"/>
      <c r="H7" s="189"/>
      <c r="I7" s="189"/>
      <c r="J7" s="189"/>
      <c r="K7" s="189"/>
      <c r="L7" s="190"/>
      <c r="N7" s="29"/>
      <c r="O7" s="49"/>
      <c r="P7" s="49"/>
      <c r="R7" s="180"/>
      <c r="S7" s="181"/>
      <c r="T7" s="184"/>
      <c r="U7" s="185"/>
      <c r="Z7" s="60"/>
      <c r="AA7" s="60"/>
      <c r="AB7" s="60"/>
    </row>
    <row r="8" spans="1:29" s="17" customFormat="1" ht="25.5" customHeight="1" x14ac:dyDescent="0.2">
      <c r="A8" s="191" t="s">
        <v>61</v>
      </c>
      <c r="B8" s="191"/>
      <c r="C8" s="191"/>
      <c r="D8" s="192" t="s">
        <v>80</v>
      </c>
      <c r="E8" s="192"/>
      <c r="F8" s="192"/>
      <c r="G8" s="192"/>
      <c r="H8" s="192"/>
      <c r="I8" s="192"/>
      <c r="J8" s="192"/>
      <c r="K8" s="192"/>
      <c r="L8" s="192"/>
      <c r="N8" s="27" t="s">
        <v>11</v>
      </c>
      <c r="O8" s="193">
        <v>0.83333333333333337</v>
      </c>
      <c r="P8" s="193"/>
      <c r="R8" s="180"/>
      <c r="S8" s="181"/>
      <c r="T8" s="184"/>
      <c r="U8" s="185"/>
      <c r="Z8" s="60"/>
      <c r="AA8" s="60"/>
      <c r="AB8" s="60"/>
    </row>
    <row r="9" spans="1:29" s="17" customFormat="1" ht="39.950000000000003" customHeight="1" x14ac:dyDescent="0.2">
      <c r="A9" s="1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4"/>
      <c r="C9" s="194"/>
      <c r="D9" s="195" t="s">
        <v>49</v>
      </c>
      <c r="E9" s="196"/>
      <c r="F9" s="1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4"/>
      <c r="H9" s="197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N9" s="31" t="s">
        <v>15</v>
      </c>
      <c r="O9" s="173"/>
      <c r="P9" s="173"/>
      <c r="R9" s="180"/>
      <c r="S9" s="181"/>
      <c r="T9" s="186"/>
      <c r="U9" s="18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4"/>
      <c r="C10" s="194"/>
      <c r="D10" s="195"/>
      <c r="E10" s="196"/>
      <c r="F10" s="1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4"/>
      <c r="H10" s="198" t="str">
        <f>IFERROR(VLOOKUP($D$10,Proxy,2,FALSE),"")</f>
        <v/>
      </c>
      <c r="I10" s="198"/>
      <c r="J10" s="198"/>
      <c r="K10" s="198"/>
      <c r="L10" s="198"/>
      <c r="N10" s="31" t="s">
        <v>35</v>
      </c>
      <c r="O10" s="193"/>
      <c r="P10" s="193"/>
      <c r="S10" s="29" t="s">
        <v>12</v>
      </c>
      <c r="T10" s="199" t="s">
        <v>74</v>
      </c>
      <c r="U10" s="20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3"/>
      <c r="P11" s="193"/>
      <c r="S11" s="29" t="s">
        <v>31</v>
      </c>
      <c r="T11" s="201" t="s">
        <v>58</v>
      </c>
      <c r="U11" s="20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02" t="s">
        <v>75</v>
      </c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N12" s="27" t="s">
        <v>33</v>
      </c>
      <c r="O12" s="203"/>
      <c r="P12" s="203"/>
      <c r="Q12" s="28"/>
      <c r="R12"/>
      <c r="S12" s="29" t="s">
        <v>49</v>
      </c>
      <c r="T12" s="204"/>
      <c r="U12" s="204"/>
      <c r="V12"/>
      <c r="Z12" s="60"/>
      <c r="AA12" s="60"/>
      <c r="AB12" s="60"/>
    </row>
    <row r="13" spans="1:29" s="17" customFormat="1" ht="23.25" customHeight="1" x14ac:dyDescent="0.2">
      <c r="A13" s="202" t="s">
        <v>76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31"/>
      <c r="N13" s="31" t="s">
        <v>34</v>
      </c>
      <c r="O13" s="201"/>
      <c r="P13" s="20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02" t="s">
        <v>77</v>
      </c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5" t="s">
        <v>78</v>
      </c>
      <c r="B15" s="205"/>
      <c r="C15" s="205"/>
      <c r="D15" s="205"/>
      <c r="E15" s="205"/>
      <c r="F15" s="205"/>
      <c r="G15" s="205"/>
      <c r="H15" s="205"/>
      <c r="I15" s="205"/>
      <c r="J15" s="205"/>
      <c r="K15" s="205"/>
      <c r="L15" s="205"/>
      <c r="M15"/>
      <c r="N15" s="206" t="s">
        <v>64</v>
      </c>
      <c r="O15" s="206"/>
      <c r="P15" s="206"/>
      <c r="Q15" s="206"/>
      <c r="R15" s="20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7"/>
      <c r="O16" s="207"/>
      <c r="P16" s="207"/>
      <c r="Q16" s="207"/>
      <c r="R16" s="20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9" t="s">
        <v>62</v>
      </c>
      <c r="B17" s="209" t="s">
        <v>52</v>
      </c>
      <c r="C17" s="210" t="s">
        <v>51</v>
      </c>
      <c r="D17" s="209" t="s">
        <v>53</v>
      </c>
      <c r="E17" s="209"/>
      <c r="F17" s="209" t="s">
        <v>24</v>
      </c>
      <c r="G17" s="209" t="s">
        <v>27</v>
      </c>
      <c r="H17" s="209" t="s">
        <v>25</v>
      </c>
      <c r="I17" s="209" t="s">
        <v>26</v>
      </c>
      <c r="J17" s="211" t="s">
        <v>16</v>
      </c>
      <c r="K17" s="211" t="s">
        <v>69</v>
      </c>
      <c r="L17" s="211" t="s">
        <v>2</v>
      </c>
      <c r="M17" s="209" t="s">
        <v>28</v>
      </c>
      <c r="N17" s="209" t="s">
        <v>17</v>
      </c>
      <c r="O17" s="209"/>
      <c r="P17" s="209"/>
      <c r="Q17" s="209"/>
      <c r="R17" s="209"/>
      <c r="S17" s="208" t="s">
        <v>59</v>
      </c>
      <c r="T17" s="209"/>
      <c r="U17" s="209" t="s">
        <v>6</v>
      </c>
      <c r="V17" s="209" t="s">
        <v>44</v>
      </c>
      <c r="W17" s="213" t="s">
        <v>57</v>
      </c>
      <c r="X17" s="209" t="s">
        <v>18</v>
      </c>
      <c r="Y17" s="215" t="s">
        <v>63</v>
      </c>
      <c r="Z17" s="215" t="s">
        <v>19</v>
      </c>
      <c r="AA17" s="216" t="s">
        <v>60</v>
      </c>
      <c r="AB17" s="217"/>
      <c r="AC17" s="218"/>
      <c r="AD17" s="222"/>
      <c r="BA17" s="223" t="s">
        <v>67</v>
      </c>
    </row>
    <row r="18" spans="1:53" ht="14.25" customHeight="1" x14ac:dyDescent="0.2">
      <c r="A18" s="209"/>
      <c r="B18" s="209"/>
      <c r="C18" s="210"/>
      <c r="D18" s="209"/>
      <c r="E18" s="209"/>
      <c r="F18" s="209" t="s">
        <v>20</v>
      </c>
      <c r="G18" s="209" t="s">
        <v>21</v>
      </c>
      <c r="H18" s="209" t="s">
        <v>22</v>
      </c>
      <c r="I18" s="209" t="s">
        <v>22</v>
      </c>
      <c r="J18" s="212"/>
      <c r="K18" s="212"/>
      <c r="L18" s="212"/>
      <c r="M18" s="209"/>
      <c r="N18" s="209"/>
      <c r="O18" s="209"/>
      <c r="P18" s="209"/>
      <c r="Q18" s="209"/>
      <c r="R18" s="209"/>
      <c r="S18" s="36" t="s">
        <v>47</v>
      </c>
      <c r="T18" s="36" t="s">
        <v>46</v>
      </c>
      <c r="U18" s="209"/>
      <c r="V18" s="209"/>
      <c r="W18" s="214"/>
      <c r="X18" s="209"/>
      <c r="Y18" s="215"/>
      <c r="Z18" s="215"/>
      <c r="AA18" s="219"/>
      <c r="AB18" s="220"/>
      <c r="AC18" s="221"/>
      <c r="AD18" s="222"/>
      <c r="BA18" s="223"/>
    </row>
    <row r="19" spans="1:53" ht="27.75" customHeight="1" x14ac:dyDescent="0.2">
      <c r="A19" s="224" t="s">
        <v>81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55"/>
      <c r="Z19" s="55"/>
    </row>
    <row r="20" spans="1:53" ht="16.5" customHeight="1" x14ac:dyDescent="0.25">
      <c r="A20" s="225" t="s">
        <v>81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66"/>
      <c r="Z20" s="66"/>
    </row>
    <row r="21" spans="1:53" ht="14.25" customHeight="1" x14ac:dyDescent="0.25">
      <c r="A21" s="226" t="s">
        <v>82</v>
      </c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4301070826</v>
      </c>
      <c r="D22" s="227">
        <v>4607111035752</v>
      </c>
      <c r="E22" s="227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90</v>
      </c>
      <c r="N22" s="228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9"/>
      <c r="P22" s="229"/>
      <c r="Q22" s="229"/>
      <c r="R22" s="230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4"/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5"/>
      <c r="N23" s="231" t="s">
        <v>43</v>
      </c>
      <c r="O23" s="232"/>
      <c r="P23" s="232"/>
      <c r="Q23" s="232"/>
      <c r="R23" s="232"/>
      <c r="S23" s="232"/>
      <c r="T23" s="233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4"/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5"/>
      <c r="N24" s="231" t="s">
        <v>43</v>
      </c>
      <c r="O24" s="232"/>
      <c r="P24" s="232"/>
      <c r="Q24" s="232"/>
      <c r="R24" s="232"/>
      <c r="S24" s="232"/>
      <c r="T24" s="233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4" t="s">
        <v>48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55"/>
      <c r="Z25" s="55"/>
    </row>
    <row r="26" spans="1:53" ht="16.5" customHeight="1" x14ac:dyDescent="0.25">
      <c r="A26" s="225" t="s">
        <v>87</v>
      </c>
      <c r="B26" s="225"/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66"/>
      <c r="Z26" s="66"/>
    </row>
    <row r="27" spans="1:53" ht="14.25" customHeight="1" x14ac:dyDescent="0.25">
      <c r="A27" s="226" t="s">
        <v>88</v>
      </c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227">
        <v>4607111036520</v>
      </c>
      <c r="E28" s="227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3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9"/>
      <c r="P28" s="229"/>
      <c r="Q28" s="229"/>
      <c r="R28" s="230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227">
        <v>4607111036605</v>
      </c>
      <c r="E29" s="227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3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9"/>
      <c r="P29" s="229"/>
      <c r="Q29" s="229"/>
      <c r="R29" s="230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227">
        <v>4607111036537</v>
      </c>
      <c r="E30" s="227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3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9"/>
      <c r="P30" s="229"/>
      <c r="Q30" s="229"/>
      <c r="R30" s="230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227">
        <v>4607111036599</v>
      </c>
      <c r="E31" s="227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3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9"/>
      <c r="P31" s="229"/>
      <c r="Q31" s="229"/>
      <c r="R31" s="230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234"/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5"/>
      <c r="N32" s="231" t="s">
        <v>43</v>
      </c>
      <c r="O32" s="232"/>
      <c r="P32" s="232"/>
      <c r="Q32" s="232"/>
      <c r="R32" s="232"/>
      <c r="S32" s="232"/>
      <c r="T32" s="233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5"/>
      <c r="N33" s="231" t="s">
        <v>43</v>
      </c>
      <c r="O33" s="232"/>
      <c r="P33" s="232"/>
      <c r="Q33" s="232"/>
      <c r="R33" s="232"/>
      <c r="S33" s="232"/>
      <c r="T33" s="233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5" t="s">
        <v>99</v>
      </c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  <c r="W34" s="225"/>
      <c r="X34" s="225"/>
      <c r="Y34" s="66"/>
      <c r="Z34" s="66"/>
    </row>
    <row r="35" spans="1:53" ht="14.25" customHeight="1" x14ac:dyDescent="0.25">
      <c r="A35" s="226" t="s">
        <v>82</v>
      </c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227">
        <v>4607111036285</v>
      </c>
      <c r="E36" s="227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4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9"/>
      <c r="P36" s="229"/>
      <c r="Q36" s="229"/>
      <c r="R36" s="230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227">
        <v>4607111036308</v>
      </c>
      <c r="E37" s="227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41" t="s">
        <v>104</v>
      </c>
      <c r="O37" s="229"/>
      <c r="P37" s="229"/>
      <c r="Q37" s="229"/>
      <c r="R37" s="230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227">
        <v>4607111036315</v>
      </c>
      <c r="E38" s="227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4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9"/>
      <c r="P38" s="229"/>
      <c r="Q38" s="229"/>
      <c r="R38" s="230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227">
        <v>4607111036292</v>
      </c>
      <c r="E39" s="227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4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9"/>
      <c r="P39" s="229"/>
      <c r="Q39" s="229"/>
      <c r="R39" s="230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4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5"/>
      <c r="N40" s="231" t="s">
        <v>43</v>
      </c>
      <c r="O40" s="232"/>
      <c r="P40" s="232"/>
      <c r="Q40" s="232"/>
      <c r="R40" s="232"/>
      <c r="S40" s="232"/>
      <c r="T40" s="233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4"/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5"/>
      <c r="N41" s="231" t="s">
        <v>43</v>
      </c>
      <c r="O41" s="232"/>
      <c r="P41" s="232"/>
      <c r="Q41" s="232"/>
      <c r="R41" s="232"/>
      <c r="S41" s="232"/>
      <c r="T41" s="233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5" t="s">
        <v>109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  <c r="W42" s="225"/>
      <c r="X42" s="225"/>
      <c r="Y42" s="66"/>
      <c r="Z42" s="66"/>
    </row>
    <row r="43" spans="1:53" ht="14.25" customHeight="1" x14ac:dyDescent="0.25">
      <c r="A43" s="226" t="s">
        <v>110</v>
      </c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4301190014</v>
      </c>
      <c r="D44" s="227">
        <v>4607111037053</v>
      </c>
      <c r="E44" s="227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4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9"/>
      <c r="P44" s="229"/>
      <c r="Q44" s="229"/>
      <c r="R44" s="230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4301190015</v>
      </c>
      <c r="D45" s="227">
        <v>4607111037060</v>
      </c>
      <c r="E45" s="227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4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9"/>
      <c r="P45" s="229"/>
      <c r="Q45" s="229"/>
      <c r="R45" s="230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234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5"/>
      <c r="N46" s="231" t="s">
        <v>43</v>
      </c>
      <c r="O46" s="232"/>
      <c r="P46" s="232"/>
      <c r="Q46" s="232"/>
      <c r="R46" s="232"/>
      <c r="S46" s="232"/>
      <c r="T46" s="233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4"/>
      <c r="B47" s="234"/>
      <c r="C47" s="234"/>
      <c r="D47" s="234"/>
      <c r="E47" s="234"/>
      <c r="F47" s="234"/>
      <c r="G47" s="234"/>
      <c r="H47" s="234"/>
      <c r="I47" s="234"/>
      <c r="J47" s="234"/>
      <c r="K47" s="234"/>
      <c r="L47" s="234"/>
      <c r="M47" s="235"/>
      <c r="N47" s="231" t="s">
        <v>43</v>
      </c>
      <c r="O47" s="232"/>
      <c r="P47" s="232"/>
      <c r="Q47" s="232"/>
      <c r="R47" s="232"/>
      <c r="S47" s="232"/>
      <c r="T47" s="233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5" t="s">
        <v>116</v>
      </c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66"/>
      <c r="Z48" s="66"/>
    </row>
    <row r="49" spans="1:53" ht="14.25" customHeight="1" x14ac:dyDescent="0.25">
      <c r="A49" s="226" t="s">
        <v>82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4301070935</v>
      </c>
      <c r="D50" s="227">
        <v>4607111037190</v>
      </c>
      <c r="E50" s="227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150</v>
      </c>
      <c r="N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9"/>
      <c r="P50" s="229"/>
      <c r="Q50" s="229"/>
      <c r="R50" s="230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7" si="0">IFERROR(IF(V50="","",V50),"")</f>
        <v>0</v>
      </c>
      <c r="X50" s="42">
        <f t="shared" ref="X50:X57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119</v>
      </c>
      <c r="C51" s="37">
        <v>4301070989</v>
      </c>
      <c r="D51" s="227">
        <v>4607111037190</v>
      </c>
      <c r="E51" s="227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86</v>
      </c>
      <c r="L51" s="39" t="s">
        <v>85</v>
      </c>
      <c r="M51" s="38">
        <v>180</v>
      </c>
      <c r="N51" s="247" t="s">
        <v>120</v>
      </c>
      <c r="O51" s="229"/>
      <c r="P51" s="229"/>
      <c r="Q51" s="229"/>
      <c r="R51" s="230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4301070972</v>
      </c>
      <c r="D52" s="227">
        <v>4607111037183</v>
      </c>
      <c r="E52" s="227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86</v>
      </c>
      <c r="L52" s="39" t="s">
        <v>85</v>
      </c>
      <c r="M52" s="38">
        <v>180</v>
      </c>
      <c r="N52" s="248" t="s">
        <v>123</v>
      </c>
      <c r="O52" s="229"/>
      <c r="P52" s="229"/>
      <c r="Q52" s="229"/>
      <c r="R52" s="230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4301070970</v>
      </c>
      <c r="D53" s="227">
        <v>4607111037091</v>
      </c>
      <c r="E53" s="227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86</v>
      </c>
      <c r="L53" s="39" t="s">
        <v>85</v>
      </c>
      <c r="M53" s="38">
        <v>180</v>
      </c>
      <c r="N53" s="249" t="s">
        <v>126</v>
      </c>
      <c r="O53" s="229"/>
      <c r="P53" s="229"/>
      <c r="Q53" s="229"/>
      <c r="R53" s="230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127</v>
      </c>
      <c r="B54" s="64" t="s">
        <v>128</v>
      </c>
      <c r="C54" s="37">
        <v>4301070944</v>
      </c>
      <c r="D54" s="227">
        <v>4607111036902</v>
      </c>
      <c r="E54" s="227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86</v>
      </c>
      <c r="L54" s="39" t="s">
        <v>85</v>
      </c>
      <c r="M54" s="38">
        <v>150</v>
      </c>
      <c r="N54" s="25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4" s="229"/>
      <c r="P54" s="229"/>
      <c r="Q54" s="229"/>
      <c r="R54" s="230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129</v>
      </c>
      <c r="C55" s="37">
        <v>4301070971</v>
      </c>
      <c r="D55" s="227">
        <v>4607111036902</v>
      </c>
      <c r="E55" s="227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86</v>
      </c>
      <c r="L55" s="39" t="s">
        <v>85</v>
      </c>
      <c r="M55" s="38">
        <v>180</v>
      </c>
      <c r="N55" s="251" t="s">
        <v>130</v>
      </c>
      <c r="O55" s="229"/>
      <c r="P55" s="229"/>
      <c r="Q55" s="229"/>
      <c r="R55" s="230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4301070969</v>
      </c>
      <c r="D56" s="227">
        <v>4607111036858</v>
      </c>
      <c r="E56" s="227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86</v>
      </c>
      <c r="L56" s="39" t="s">
        <v>85</v>
      </c>
      <c r="M56" s="38">
        <v>180</v>
      </c>
      <c r="N56" s="252" t="s">
        <v>133</v>
      </c>
      <c r="O56" s="229"/>
      <c r="P56" s="229"/>
      <c r="Q56" s="229"/>
      <c r="R56" s="230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ht="27" customHeight="1" x14ac:dyDescent="0.25">
      <c r="A57" s="64" t="s">
        <v>134</v>
      </c>
      <c r="B57" s="64" t="s">
        <v>135</v>
      </c>
      <c r="C57" s="37">
        <v>4301070909</v>
      </c>
      <c r="D57" s="227">
        <v>4607111036889</v>
      </c>
      <c r="E57" s="227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8" t="s">
        <v>86</v>
      </c>
      <c r="L57" s="39" t="s">
        <v>85</v>
      </c>
      <c r="M57" s="38">
        <v>150</v>
      </c>
      <c r="N57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7" s="229"/>
      <c r="P57" s="229"/>
      <c r="Q57" s="229"/>
      <c r="R57" s="230"/>
      <c r="S57" s="40" t="s">
        <v>49</v>
      </c>
      <c r="T57" s="40" t="s">
        <v>49</v>
      </c>
      <c r="U57" s="41" t="s">
        <v>42</v>
      </c>
      <c r="V57" s="59">
        <v>0</v>
      </c>
      <c r="W57" s="56">
        <f t="shared" si="0"/>
        <v>0</v>
      </c>
      <c r="X57" s="42">
        <f t="shared" si="1"/>
        <v>0</v>
      </c>
      <c r="Y57" s="69" t="s">
        <v>49</v>
      </c>
      <c r="Z57" s="70" t="s">
        <v>49</v>
      </c>
      <c r="AD57" s="74"/>
      <c r="BA57" s="94" t="s">
        <v>70</v>
      </c>
    </row>
    <row r="58" spans="1:53" x14ac:dyDescent="0.2">
      <c r="A58" s="234"/>
      <c r="B58" s="234"/>
      <c r="C58" s="234"/>
      <c r="D58" s="234"/>
      <c r="E58" s="234"/>
      <c r="F58" s="234"/>
      <c r="G58" s="234"/>
      <c r="H58" s="234"/>
      <c r="I58" s="234"/>
      <c r="J58" s="234"/>
      <c r="K58" s="234"/>
      <c r="L58" s="234"/>
      <c r="M58" s="235"/>
      <c r="N58" s="231" t="s">
        <v>43</v>
      </c>
      <c r="O58" s="232"/>
      <c r="P58" s="232"/>
      <c r="Q58" s="232"/>
      <c r="R58" s="232"/>
      <c r="S58" s="232"/>
      <c r="T58" s="233"/>
      <c r="U58" s="43" t="s">
        <v>42</v>
      </c>
      <c r="V58" s="44">
        <f>IFERROR(SUM(V50:V57),"0")</f>
        <v>0</v>
      </c>
      <c r="W58" s="44">
        <f>IFERROR(SUM(W50:W57),"0")</f>
        <v>0</v>
      </c>
      <c r="X58" s="44">
        <f>IFERROR(IF(X50="",0,X50),"0")+IFERROR(IF(X51="",0,X51),"0")+IFERROR(IF(X52="",0,X52),"0")+IFERROR(IF(X53="",0,X53),"0")+IFERROR(IF(X54="",0,X54),"0")+IFERROR(IF(X55="",0,X55),"0")+IFERROR(IF(X56="",0,X56),"0")+IFERROR(IF(X57="",0,X57),"0")</f>
        <v>0</v>
      </c>
      <c r="Y58" s="68"/>
      <c r="Z58" s="68"/>
    </row>
    <row r="59" spans="1:53" x14ac:dyDescent="0.2">
      <c r="A59" s="234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5"/>
      <c r="N59" s="231" t="s">
        <v>43</v>
      </c>
      <c r="O59" s="232"/>
      <c r="P59" s="232"/>
      <c r="Q59" s="232"/>
      <c r="R59" s="232"/>
      <c r="S59" s="232"/>
      <c r="T59" s="233"/>
      <c r="U59" s="43" t="s">
        <v>0</v>
      </c>
      <c r="V59" s="44">
        <f>IFERROR(SUMPRODUCT(V50:V57*H50:H57),"0")</f>
        <v>0</v>
      </c>
      <c r="W59" s="44">
        <f>IFERROR(SUMPRODUCT(W50:W57*H50:H57),"0")</f>
        <v>0</v>
      </c>
      <c r="X59" s="43"/>
      <c r="Y59" s="68"/>
      <c r="Z59" s="68"/>
    </row>
    <row r="60" spans="1:53" ht="16.5" customHeight="1" x14ac:dyDescent="0.25">
      <c r="A60" s="225" t="s">
        <v>136</v>
      </c>
      <c r="B60" s="225"/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66"/>
      <c r="Z60" s="66"/>
    </row>
    <row r="61" spans="1:53" ht="14.25" customHeight="1" x14ac:dyDescent="0.25">
      <c r="A61" s="226" t="s">
        <v>82</v>
      </c>
      <c r="B61" s="226"/>
      <c r="C61" s="226"/>
      <c r="D61" s="226"/>
      <c r="E61" s="226"/>
      <c r="F61" s="226"/>
      <c r="G61" s="226"/>
      <c r="H61" s="226"/>
      <c r="I61" s="226"/>
      <c r="J61" s="226"/>
      <c r="K61" s="226"/>
      <c r="L61" s="226"/>
      <c r="M61" s="226"/>
      <c r="N61" s="226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67"/>
      <c r="Z61" s="67"/>
    </row>
    <row r="62" spans="1:53" ht="27" customHeight="1" x14ac:dyDescent="0.25">
      <c r="A62" s="64" t="s">
        <v>137</v>
      </c>
      <c r="B62" s="64" t="s">
        <v>138</v>
      </c>
      <c r="C62" s="37">
        <v>4301070977</v>
      </c>
      <c r="D62" s="227">
        <v>4607111037411</v>
      </c>
      <c r="E62" s="227"/>
      <c r="F62" s="63">
        <v>2.7</v>
      </c>
      <c r="G62" s="38">
        <v>1</v>
      </c>
      <c r="H62" s="63">
        <v>2.7</v>
      </c>
      <c r="I62" s="63">
        <v>2.8132000000000001</v>
      </c>
      <c r="J62" s="38">
        <v>234</v>
      </c>
      <c r="K62" s="38" t="s">
        <v>140</v>
      </c>
      <c r="L62" s="39" t="s">
        <v>85</v>
      </c>
      <c r="M62" s="38">
        <v>180</v>
      </c>
      <c r="N62" s="254" t="s">
        <v>139</v>
      </c>
      <c r="O62" s="229"/>
      <c r="P62" s="229"/>
      <c r="Q62" s="229"/>
      <c r="R62" s="230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IFERROR(IF(V62="","",V62*0.00502),"")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ht="27" customHeight="1" x14ac:dyDescent="0.25">
      <c r="A63" s="64" t="s">
        <v>141</v>
      </c>
      <c r="B63" s="64" t="s">
        <v>142</v>
      </c>
      <c r="C63" s="37">
        <v>4301070981</v>
      </c>
      <c r="D63" s="227">
        <v>4607111036728</v>
      </c>
      <c r="E63" s="227"/>
      <c r="F63" s="63">
        <v>5</v>
      </c>
      <c r="G63" s="38">
        <v>1</v>
      </c>
      <c r="H63" s="63">
        <v>5</v>
      </c>
      <c r="I63" s="63">
        <v>5.2131999999999996</v>
      </c>
      <c r="J63" s="38">
        <v>144</v>
      </c>
      <c r="K63" s="38" t="s">
        <v>86</v>
      </c>
      <c r="L63" s="39" t="s">
        <v>85</v>
      </c>
      <c r="M63" s="38">
        <v>180</v>
      </c>
      <c r="N63" s="255" t="s">
        <v>143</v>
      </c>
      <c r="O63" s="229"/>
      <c r="P63" s="229"/>
      <c r="Q63" s="229"/>
      <c r="R63" s="230"/>
      <c r="S63" s="40" t="s">
        <v>49</v>
      </c>
      <c r="T63" s="40" t="s">
        <v>49</v>
      </c>
      <c r="U63" s="41" t="s">
        <v>42</v>
      </c>
      <c r="V63" s="59">
        <v>0</v>
      </c>
      <c r="W63" s="56">
        <f>IFERROR(IF(V63="","",V63),"")</f>
        <v>0</v>
      </c>
      <c r="X63" s="42">
        <f>IFERROR(IF(V63="","",V63*0.00866),"")</f>
        <v>0</v>
      </c>
      <c r="Y63" s="69" t="s">
        <v>49</v>
      </c>
      <c r="Z63" s="70" t="s">
        <v>49</v>
      </c>
      <c r="AD63" s="74"/>
      <c r="BA63" s="96" t="s">
        <v>70</v>
      </c>
    </row>
    <row r="64" spans="1:53" x14ac:dyDescent="0.2">
      <c r="A64" s="234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5"/>
      <c r="N64" s="231" t="s">
        <v>43</v>
      </c>
      <c r="O64" s="232"/>
      <c r="P64" s="232"/>
      <c r="Q64" s="232"/>
      <c r="R64" s="232"/>
      <c r="S64" s="232"/>
      <c r="T64" s="233"/>
      <c r="U64" s="43" t="s">
        <v>42</v>
      </c>
      <c r="V64" s="44">
        <f>IFERROR(SUM(V62:V63),"0")</f>
        <v>0</v>
      </c>
      <c r="W64" s="44">
        <f>IFERROR(SUM(W62:W63),"0")</f>
        <v>0</v>
      </c>
      <c r="X64" s="44">
        <f>IFERROR(IF(X62="",0,X62),"0")+IFERROR(IF(X63="",0,X63),"0")</f>
        <v>0</v>
      </c>
      <c r="Y64" s="68"/>
      <c r="Z64" s="68"/>
    </row>
    <row r="65" spans="1:53" x14ac:dyDescent="0.2">
      <c r="A65" s="234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5"/>
      <c r="N65" s="231" t="s">
        <v>43</v>
      </c>
      <c r="O65" s="232"/>
      <c r="P65" s="232"/>
      <c r="Q65" s="232"/>
      <c r="R65" s="232"/>
      <c r="S65" s="232"/>
      <c r="T65" s="233"/>
      <c r="U65" s="43" t="s">
        <v>0</v>
      </c>
      <c r="V65" s="44">
        <f>IFERROR(SUMPRODUCT(V62:V63*H62:H63),"0")</f>
        <v>0</v>
      </c>
      <c r="W65" s="44">
        <f>IFERROR(SUMPRODUCT(W62:W63*H62:H63),"0")</f>
        <v>0</v>
      </c>
      <c r="X65" s="43"/>
      <c r="Y65" s="68"/>
      <c r="Z65" s="68"/>
    </row>
    <row r="66" spans="1:53" ht="16.5" customHeight="1" x14ac:dyDescent="0.25">
      <c r="A66" s="225" t="s">
        <v>144</v>
      </c>
      <c r="B66" s="225"/>
      <c r="C66" s="225"/>
      <c r="D66" s="225"/>
      <c r="E66" s="225"/>
      <c r="F66" s="225"/>
      <c r="G66" s="225"/>
      <c r="H66" s="225"/>
      <c r="I66" s="225"/>
      <c r="J66" s="225"/>
      <c r="K66" s="225"/>
      <c r="L66" s="225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66"/>
      <c r="Z66" s="66"/>
    </row>
    <row r="67" spans="1:53" ht="14.25" customHeight="1" x14ac:dyDescent="0.25">
      <c r="A67" s="226" t="s">
        <v>145</v>
      </c>
      <c r="B67" s="226"/>
      <c r="C67" s="226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/>
      <c r="U67" s="226"/>
      <c r="V67" s="226"/>
      <c r="W67" s="226"/>
      <c r="X67" s="226"/>
      <c r="Y67" s="67"/>
      <c r="Z67" s="67"/>
    </row>
    <row r="68" spans="1:53" ht="27" customHeight="1" x14ac:dyDescent="0.25">
      <c r="A68" s="64" t="s">
        <v>146</v>
      </c>
      <c r="B68" s="64" t="s">
        <v>147</v>
      </c>
      <c r="C68" s="37">
        <v>4301135113</v>
      </c>
      <c r="D68" s="227">
        <v>4607111033659</v>
      </c>
      <c r="E68" s="227"/>
      <c r="F68" s="63">
        <v>0.3</v>
      </c>
      <c r="G68" s="38">
        <v>12</v>
      </c>
      <c r="H68" s="63">
        <v>3.6</v>
      </c>
      <c r="I68" s="63">
        <v>4.3036000000000003</v>
      </c>
      <c r="J68" s="38">
        <v>70</v>
      </c>
      <c r="K68" s="38" t="s">
        <v>92</v>
      </c>
      <c r="L68" s="39" t="s">
        <v>85</v>
      </c>
      <c r="M68" s="38">
        <v>180</v>
      </c>
      <c r="N68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8" s="229"/>
      <c r="P68" s="229"/>
      <c r="Q68" s="229"/>
      <c r="R68" s="230"/>
      <c r="S68" s="40" t="s">
        <v>49</v>
      </c>
      <c r="T68" s="40" t="s">
        <v>49</v>
      </c>
      <c r="U68" s="41" t="s">
        <v>42</v>
      </c>
      <c r="V68" s="59">
        <v>0</v>
      </c>
      <c r="W68" s="56">
        <f>IFERROR(IF(V68="","",V68),"")</f>
        <v>0</v>
      </c>
      <c r="X68" s="42">
        <f>IFERROR(IF(V68="","",V68*0.01788),"")</f>
        <v>0</v>
      </c>
      <c r="Y68" s="69" t="s">
        <v>49</v>
      </c>
      <c r="Z68" s="70" t="s">
        <v>49</v>
      </c>
      <c r="AD68" s="74"/>
      <c r="BA68" s="97" t="s">
        <v>91</v>
      </c>
    </row>
    <row r="69" spans="1:53" x14ac:dyDescent="0.2">
      <c r="A69" s="234"/>
      <c r="B69" s="234"/>
      <c r="C69" s="234"/>
      <c r="D69" s="234"/>
      <c r="E69" s="234"/>
      <c r="F69" s="234"/>
      <c r="G69" s="234"/>
      <c r="H69" s="234"/>
      <c r="I69" s="234"/>
      <c r="J69" s="234"/>
      <c r="K69" s="234"/>
      <c r="L69" s="234"/>
      <c r="M69" s="235"/>
      <c r="N69" s="231" t="s">
        <v>43</v>
      </c>
      <c r="O69" s="232"/>
      <c r="P69" s="232"/>
      <c r="Q69" s="232"/>
      <c r="R69" s="232"/>
      <c r="S69" s="232"/>
      <c r="T69" s="233"/>
      <c r="U69" s="43" t="s">
        <v>42</v>
      </c>
      <c r="V69" s="44">
        <f>IFERROR(SUM(V68:V68),"0")</f>
        <v>0</v>
      </c>
      <c r="W69" s="44">
        <f>IFERROR(SUM(W68:W68),"0")</f>
        <v>0</v>
      </c>
      <c r="X69" s="44">
        <f>IFERROR(IF(X68="",0,X68),"0")</f>
        <v>0</v>
      </c>
      <c r="Y69" s="68"/>
      <c r="Z69" s="68"/>
    </row>
    <row r="70" spans="1:53" x14ac:dyDescent="0.2">
      <c r="A70" s="234"/>
      <c r="B70" s="234"/>
      <c r="C70" s="234"/>
      <c r="D70" s="234"/>
      <c r="E70" s="234"/>
      <c r="F70" s="234"/>
      <c r="G70" s="234"/>
      <c r="H70" s="234"/>
      <c r="I70" s="234"/>
      <c r="J70" s="234"/>
      <c r="K70" s="234"/>
      <c r="L70" s="234"/>
      <c r="M70" s="235"/>
      <c r="N70" s="231" t="s">
        <v>43</v>
      </c>
      <c r="O70" s="232"/>
      <c r="P70" s="232"/>
      <c r="Q70" s="232"/>
      <c r="R70" s="232"/>
      <c r="S70" s="232"/>
      <c r="T70" s="233"/>
      <c r="U70" s="43" t="s">
        <v>0</v>
      </c>
      <c r="V70" s="44">
        <f>IFERROR(SUMPRODUCT(V68:V68*H68:H68),"0")</f>
        <v>0</v>
      </c>
      <c r="W70" s="44">
        <f>IFERROR(SUMPRODUCT(W68:W68*H68:H68),"0")</f>
        <v>0</v>
      </c>
      <c r="X70" s="43"/>
      <c r="Y70" s="68"/>
      <c r="Z70" s="68"/>
    </row>
    <row r="71" spans="1:53" ht="16.5" customHeight="1" x14ac:dyDescent="0.25">
      <c r="A71" s="225" t="s">
        <v>148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66"/>
      <c r="Z71" s="66"/>
    </row>
    <row r="72" spans="1:53" ht="14.25" customHeight="1" x14ac:dyDescent="0.25">
      <c r="A72" s="226" t="s">
        <v>149</v>
      </c>
      <c r="B72" s="226"/>
      <c r="C72" s="226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67"/>
      <c r="Z72" s="67"/>
    </row>
    <row r="73" spans="1:53" ht="27" customHeight="1" x14ac:dyDescent="0.25">
      <c r="A73" s="64" t="s">
        <v>150</v>
      </c>
      <c r="B73" s="64" t="s">
        <v>151</v>
      </c>
      <c r="C73" s="37">
        <v>4301131012</v>
      </c>
      <c r="D73" s="227">
        <v>4607111034137</v>
      </c>
      <c r="E73" s="227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92</v>
      </c>
      <c r="L73" s="39" t="s">
        <v>85</v>
      </c>
      <c r="M73" s="38">
        <v>180</v>
      </c>
      <c r="N73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3" s="229"/>
      <c r="P73" s="229"/>
      <c r="Q73" s="229"/>
      <c r="R73" s="230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91</v>
      </c>
    </row>
    <row r="74" spans="1:53" ht="27" customHeight="1" x14ac:dyDescent="0.25">
      <c r="A74" s="64" t="s">
        <v>152</v>
      </c>
      <c r="B74" s="64" t="s">
        <v>153</v>
      </c>
      <c r="C74" s="37">
        <v>4301131011</v>
      </c>
      <c r="D74" s="227">
        <v>4607111034120</v>
      </c>
      <c r="E74" s="227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92</v>
      </c>
      <c r="L74" s="39" t="s">
        <v>85</v>
      </c>
      <c r="M74" s="38">
        <v>180</v>
      </c>
      <c r="N74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4" s="229"/>
      <c r="P74" s="229"/>
      <c r="Q74" s="229"/>
      <c r="R74" s="230"/>
      <c r="S74" s="40" t="s">
        <v>49</v>
      </c>
      <c r="T74" s="40" t="s">
        <v>49</v>
      </c>
      <c r="U74" s="41" t="s">
        <v>42</v>
      </c>
      <c r="V74" s="59">
        <v>0</v>
      </c>
      <c r="W74" s="56">
        <f>IFERROR(IF(V74="","",V74),"")</f>
        <v>0</v>
      </c>
      <c r="X74" s="42">
        <f>IFERROR(IF(V74="","",V74*0.01788),"")</f>
        <v>0</v>
      </c>
      <c r="Y74" s="69" t="s">
        <v>49</v>
      </c>
      <c r="Z74" s="70" t="s">
        <v>49</v>
      </c>
      <c r="AD74" s="74"/>
      <c r="BA74" s="99" t="s">
        <v>91</v>
      </c>
    </row>
    <row r="75" spans="1:53" x14ac:dyDescent="0.2">
      <c r="A75" s="234"/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5"/>
      <c r="N75" s="231" t="s">
        <v>43</v>
      </c>
      <c r="O75" s="232"/>
      <c r="P75" s="232"/>
      <c r="Q75" s="232"/>
      <c r="R75" s="232"/>
      <c r="S75" s="232"/>
      <c r="T75" s="233"/>
      <c r="U75" s="43" t="s">
        <v>42</v>
      </c>
      <c r="V75" s="44">
        <f>IFERROR(SUM(V73:V74),"0")</f>
        <v>0</v>
      </c>
      <c r="W75" s="44">
        <f>IFERROR(SUM(W73:W74),"0")</f>
        <v>0</v>
      </c>
      <c r="X75" s="44">
        <f>IFERROR(IF(X73="",0,X73),"0")+IFERROR(IF(X74="",0,X74),"0")</f>
        <v>0</v>
      </c>
      <c r="Y75" s="68"/>
      <c r="Z75" s="68"/>
    </row>
    <row r="76" spans="1:53" x14ac:dyDescent="0.2">
      <c r="A76" s="234"/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5"/>
      <c r="N76" s="231" t="s">
        <v>43</v>
      </c>
      <c r="O76" s="232"/>
      <c r="P76" s="232"/>
      <c r="Q76" s="232"/>
      <c r="R76" s="232"/>
      <c r="S76" s="232"/>
      <c r="T76" s="233"/>
      <c r="U76" s="43" t="s">
        <v>0</v>
      </c>
      <c r="V76" s="44">
        <f>IFERROR(SUMPRODUCT(V73:V74*H73:H74),"0")</f>
        <v>0</v>
      </c>
      <c r="W76" s="44">
        <f>IFERROR(SUMPRODUCT(W73:W74*H73:H74),"0")</f>
        <v>0</v>
      </c>
      <c r="X76" s="43"/>
      <c r="Y76" s="68"/>
      <c r="Z76" s="68"/>
    </row>
    <row r="77" spans="1:53" ht="16.5" customHeight="1" x14ac:dyDescent="0.25">
      <c r="A77" s="225" t="s">
        <v>154</v>
      </c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66"/>
      <c r="Z77" s="66"/>
    </row>
    <row r="78" spans="1:53" ht="14.25" customHeight="1" x14ac:dyDescent="0.25">
      <c r="A78" s="226" t="s">
        <v>145</v>
      </c>
      <c r="B78" s="226"/>
      <c r="C78" s="226"/>
      <c r="D78" s="226"/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67"/>
      <c r="Z78" s="67"/>
    </row>
    <row r="79" spans="1:53" ht="27" customHeight="1" x14ac:dyDescent="0.25">
      <c r="A79" s="64" t="s">
        <v>155</v>
      </c>
      <c r="B79" s="64" t="s">
        <v>156</v>
      </c>
      <c r="C79" s="37">
        <v>4301135121</v>
      </c>
      <c r="D79" s="227">
        <v>4607111036735</v>
      </c>
      <c r="E79" s="227"/>
      <c r="F79" s="63">
        <v>0.43</v>
      </c>
      <c r="G79" s="38">
        <v>8</v>
      </c>
      <c r="H79" s="63">
        <v>3.44</v>
      </c>
      <c r="I79" s="63">
        <v>3.7223999999999999</v>
      </c>
      <c r="J79" s="38">
        <v>70</v>
      </c>
      <c r="K79" s="38" t="s">
        <v>92</v>
      </c>
      <c r="L79" s="39" t="s">
        <v>85</v>
      </c>
      <c r="M79" s="38">
        <v>180</v>
      </c>
      <c r="N79" s="259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9" s="229"/>
      <c r="P79" s="229"/>
      <c r="Q79" s="229"/>
      <c r="R79" s="230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ref="W79:W85" si="2">IFERROR(IF(V79="","",V79),"")</f>
        <v>0</v>
      </c>
      <c r="X79" s="42">
        <f t="shared" ref="X79:X85" si="3">IFERROR(IF(V79="","",V79*0.01788),"")</f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157</v>
      </c>
      <c r="B80" s="64" t="s">
        <v>158</v>
      </c>
      <c r="C80" s="37">
        <v>4301135053</v>
      </c>
      <c r="D80" s="227">
        <v>4607111036407</v>
      </c>
      <c r="E80" s="227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8" t="s">
        <v>92</v>
      </c>
      <c r="L80" s="39" t="s">
        <v>85</v>
      </c>
      <c r="M80" s="38">
        <v>180</v>
      </c>
      <c r="N80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80" s="229"/>
      <c r="P80" s="229"/>
      <c r="Q80" s="229"/>
      <c r="R80" s="230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16.5" customHeight="1" x14ac:dyDescent="0.25">
      <c r="A81" s="64" t="s">
        <v>159</v>
      </c>
      <c r="B81" s="64" t="s">
        <v>160</v>
      </c>
      <c r="C81" s="37">
        <v>4301135122</v>
      </c>
      <c r="D81" s="227">
        <v>4607111033628</v>
      </c>
      <c r="E81" s="227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92</v>
      </c>
      <c r="L81" s="39" t="s">
        <v>85</v>
      </c>
      <c r="M81" s="38">
        <v>180</v>
      </c>
      <c r="N81" s="261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1" s="229"/>
      <c r="P81" s="229"/>
      <c r="Q81" s="229"/>
      <c r="R81" s="230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161</v>
      </c>
      <c r="B82" s="64" t="s">
        <v>162</v>
      </c>
      <c r="C82" s="37">
        <v>4301130400</v>
      </c>
      <c r="D82" s="227">
        <v>4607111033451</v>
      </c>
      <c r="E82" s="227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6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2" s="229"/>
      <c r="P82" s="229"/>
      <c r="Q82" s="229"/>
      <c r="R82" s="230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ht="27" customHeight="1" x14ac:dyDescent="0.25">
      <c r="A83" s="64" t="s">
        <v>163</v>
      </c>
      <c r="B83" s="64" t="s">
        <v>164</v>
      </c>
      <c r="C83" s="37">
        <v>4301135120</v>
      </c>
      <c r="D83" s="227">
        <v>4607111035141</v>
      </c>
      <c r="E83" s="227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9" t="s">
        <v>85</v>
      </c>
      <c r="M83" s="38">
        <v>180</v>
      </c>
      <c r="N83" s="26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3" s="229"/>
      <c r="P83" s="229"/>
      <c r="Q83" s="229"/>
      <c r="R83" s="230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91</v>
      </c>
    </row>
    <row r="84" spans="1:53" ht="27" customHeight="1" x14ac:dyDescent="0.25">
      <c r="A84" s="64" t="s">
        <v>165</v>
      </c>
      <c r="B84" s="64" t="s">
        <v>166</v>
      </c>
      <c r="C84" s="37">
        <v>4301135111</v>
      </c>
      <c r="D84" s="227">
        <v>4607111035028</v>
      </c>
      <c r="E84" s="227"/>
      <c r="F84" s="63">
        <v>0.48</v>
      </c>
      <c r="G84" s="38">
        <v>8</v>
      </c>
      <c r="H84" s="63">
        <v>3.84</v>
      </c>
      <c r="I84" s="63">
        <v>4.4488000000000003</v>
      </c>
      <c r="J84" s="38">
        <v>70</v>
      </c>
      <c r="K84" s="38" t="s">
        <v>92</v>
      </c>
      <c r="L84" s="39" t="s">
        <v>85</v>
      </c>
      <c r="M84" s="38">
        <v>180</v>
      </c>
      <c r="N84" s="26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4" s="229"/>
      <c r="P84" s="229"/>
      <c r="Q84" s="229"/>
      <c r="R84" s="230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91</v>
      </c>
    </row>
    <row r="85" spans="1:53" ht="27" customHeight="1" x14ac:dyDescent="0.25">
      <c r="A85" s="64" t="s">
        <v>167</v>
      </c>
      <c r="B85" s="64" t="s">
        <v>168</v>
      </c>
      <c r="C85" s="37">
        <v>4301135109</v>
      </c>
      <c r="D85" s="227">
        <v>4607111033444</v>
      </c>
      <c r="E85" s="227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92</v>
      </c>
      <c r="L85" s="39" t="s">
        <v>85</v>
      </c>
      <c r="M85" s="38">
        <v>180</v>
      </c>
      <c r="N85" s="26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5" s="229"/>
      <c r="P85" s="229"/>
      <c r="Q85" s="229"/>
      <c r="R85" s="230"/>
      <c r="S85" s="40" t="s">
        <v>49</v>
      </c>
      <c r="T85" s="40" t="s">
        <v>49</v>
      </c>
      <c r="U85" s="41" t="s">
        <v>42</v>
      </c>
      <c r="V85" s="59">
        <v>0</v>
      </c>
      <c r="W85" s="56">
        <f t="shared" si="2"/>
        <v>0</v>
      </c>
      <c r="X85" s="42">
        <f t="shared" si="3"/>
        <v>0</v>
      </c>
      <c r="Y85" s="69" t="s">
        <v>49</v>
      </c>
      <c r="Z85" s="70" t="s">
        <v>49</v>
      </c>
      <c r="AD85" s="74"/>
      <c r="BA85" s="106" t="s">
        <v>91</v>
      </c>
    </row>
    <row r="86" spans="1:53" x14ac:dyDescent="0.2">
      <c r="A86" s="234"/>
      <c r="B86" s="234"/>
      <c r="C86" s="234"/>
      <c r="D86" s="234"/>
      <c r="E86" s="234"/>
      <c r="F86" s="234"/>
      <c r="G86" s="234"/>
      <c r="H86" s="234"/>
      <c r="I86" s="234"/>
      <c r="J86" s="234"/>
      <c r="K86" s="234"/>
      <c r="L86" s="234"/>
      <c r="M86" s="235"/>
      <c r="N86" s="231" t="s">
        <v>43</v>
      </c>
      <c r="O86" s="232"/>
      <c r="P86" s="232"/>
      <c r="Q86" s="232"/>
      <c r="R86" s="232"/>
      <c r="S86" s="232"/>
      <c r="T86" s="233"/>
      <c r="U86" s="43" t="s">
        <v>42</v>
      </c>
      <c r="V86" s="44">
        <f>IFERROR(SUM(V79:V85),"0")</f>
        <v>0</v>
      </c>
      <c r="W86" s="44">
        <f>IFERROR(SUM(W79:W85),"0")</f>
        <v>0</v>
      </c>
      <c r="X86" s="44">
        <f>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x14ac:dyDescent="0.2">
      <c r="A87" s="234"/>
      <c r="B87" s="234"/>
      <c r="C87" s="234"/>
      <c r="D87" s="234"/>
      <c r="E87" s="234"/>
      <c r="F87" s="234"/>
      <c r="G87" s="234"/>
      <c r="H87" s="234"/>
      <c r="I87" s="234"/>
      <c r="J87" s="234"/>
      <c r="K87" s="234"/>
      <c r="L87" s="234"/>
      <c r="M87" s="235"/>
      <c r="N87" s="231" t="s">
        <v>43</v>
      </c>
      <c r="O87" s="232"/>
      <c r="P87" s="232"/>
      <c r="Q87" s="232"/>
      <c r="R87" s="232"/>
      <c r="S87" s="232"/>
      <c r="T87" s="233"/>
      <c r="U87" s="43" t="s">
        <v>0</v>
      </c>
      <c r="V87" s="44">
        <f>IFERROR(SUMPRODUCT(V79:V85*H79:H85),"0")</f>
        <v>0</v>
      </c>
      <c r="W87" s="44">
        <f>IFERROR(SUMPRODUCT(W79:W85*H79:H85),"0")</f>
        <v>0</v>
      </c>
      <c r="X87" s="43"/>
      <c r="Y87" s="68"/>
      <c r="Z87" s="68"/>
    </row>
    <row r="88" spans="1:53" ht="16.5" customHeight="1" x14ac:dyDescent="0.25">
      <c r="A88" s="225" t="s">
        <v>169</v>
      </c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66"/>
      <c r="Z88" s="66"/>
    </row>
    <row r="89" spans="1:53" ht="14.25" customHeight="1" x14ac:dyDescent="0.25">
      <c r="A89" s="226" t="s">
        <v>169</v>
      </c>
      <c r="B89" s="226"/>
      <c r="C89" s="226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67"/>
      <c r="Z89" s="67"/>
    </row>
    <row r="90" spans="1:53" ht="27" customHeight="1" x14ac:dyDescent="0.25">
      <c r="A90" s="64" t="s">
        <v>170</v>
      </c>
      <c r="B90" s="64" t="s">
        <v>171</v>
      </c>
      <c r="C90" s="37">
        <v>4301136013</v>
      </c>
      <c r="D90" s="227">
        <v>4607025784012</v>
      </c>
      <c r="E90" s="227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8" t="s">
        <v>92</v>
      </c>
      <c r="L90" s="39" t="s">
        <v>85</v>
      </c>
      <c r="M90" s="38">
        <v>180</v>
      </c>
      <c r="N90" s="26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90" s="229"/>
      <c r="P90" s="229"/>
      <c r="Q90" s="229"/>
      <c r="R90" s="230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IFERROR(IF(V90="","",V90*0.00936),"")</f>
        <v>0</v>
      </c>
      <c r="Y90" s="69" t="s">
        <v>49</v>
      </c>
      <c r="Z90" s="70" t="s">
        <v>49</v>
      </c>
      <c r="AD90" s="74"/>
      <c r="BA90" s="107" t="s">
        <v>91</v>
      </c>
    </row>
    <row r="91" spans="1:53" ht="27" customHeight="1" x14ac:dyDescent="0.25">
      <c r="A91" s="64" t="s">
        <v>172</v>
      </c>
      <c r="B91" s="64" t="s">
        <v>173</v>
      </c>
      <c r="C91" s="37">
        <v>4301136012</v>
      </c>
      <c r="D91" s="227">
        <v>4607025784319</v>
      </c>
      <c r="E91" s="227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8" t="s">
        <v>92</v>
      </c>
      <c r="L91" s="39" t="s">
        <v>85</v>
      </c>
      <c r="M91" s="38">
        <v>180</v>
      </c>
      <c r="N91" s="26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1" s="229"/>
      <c r="P91" s="229"/>
      <c r="Q91" s="229"/>
      <c r="R91" s="230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IFERROR(IF(V91="","",V91*0.01788),"")</f>
        <v>0</v>
      </c>
      <c r="Y91" s="69" t="s">
        <v>49</v>
      </c>
      <c r="Z91" s="70" t="s">
        <v>49</v>
      </c>
      <c r="AD91" s="74"/>
      <c r="BA91" s="108" t="s">
        <v>91</v>
      </c>
    </row>
    <row r="92" spans="1:53" ht="16.5" customHeight="1" x14ac:dyDescent="0.25">
      <c r="A92" s="64" t="s">
        <v>174</v>
      </c>
      <c r="B92" s="64" t="s">
        <v>175</v>
      </c>
      <c r="C92" s="37">
        <v>4301136014</v>
      </c>
      <c r="D92" s="227">
        <v>4607111035370</v>
      </c>
      <c r="E92" s="227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8" t="s">
        <v>86</v>
      </c>
      <c r="L92" s="39" t="s">
        <v>85</v>
      </c>
      <c r="M92" s="38">
        <v>180</v>
      </c>
      <c r="N92" s="26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2" s="229"/>
      <c r="P92" s="229"/>
      <c r="Q92" s="229"/>
      <c r="R92" s="230"/>
      <c r="S92" s="40" t="s">
        <v>49</v>
      </c>
      <c r="T92" s="40" t="s">
        <v>49</v>
      </c>
      <c r="U92" s="41" t="s">
        <v>42</v>
      </c>
      <c r="V92" s="59">
        <v>0</v>
      </c>
      <c r="W92" s="56">
        <f>IFERROR(IF(V92="","",V92),"")</f>
        <v>0</v>
      </c>
      <c r="X92" s="42">
        <f>IFERROR(IF(V92="","",V92*0.0155),"")</f>
        <v>0</v>
      </c>
      <c r="Y92" s="69" t="s">
        <v>49</v>
      </c>
      <c r="Z92" s="70" t="s">
        <v>49</v>
      </c>
      <c r="AD92" s="74"/>
      <c r="BA92" s="109" t="s">
        <v>91</v>
      </c>
    </row>
    <row r="93" spans="1:53" x14ac:dyDescent="0.2">
      <c r="A93" s="234"/>
      <c r="B93" s="234"/>
      <c r="C93" s="234"/>
      <c r="D93" s="234"/>
      <c r="E93" s="234"/>
      <c r="F93" s="234"/>
      <c r="G93" s="234"/>
      <c r="H93" s="234"/>
      <c r="I93" s="234"/>
      <c r="J93" s="234"/>
      <c r="K93" s="234"/>
      <c r="L93" s="234"/>
      <c r="M93" s="235"/>
      <c r="N93" s="231" t="s">
        <v>43</v>
      </c>
      <c r="O93" s="232"/>
      <c r="P93" s="232"/>
      <c r="Q93" s="232"/>
      <c r="R93" s="232"/>
      <c r="S93" s="232"/>
      <c r="T93" s="233"/>
      <c r="U93" s="43" t="s">
        <v>42</v>
      </c>
      <c r="V93" s="44">
        <f>IFERROR(SUM(V90:V92),"0")</f>
        <v>0</v>
      </c>
      <c r="W93" s="44">
        <f>IFERROR(SUM(W90:W92),"0")</f>
        <v>0</v>
      </c>
      <c r="X93" s="44">
        <f>IFERROR(IF(X90="",0,X90),"0")+IFERROR(IF(X91="",0,X91),"0")+IFERROR(IF(X92="",0,X92),"0")</f>
        <v>0</v>
      </c>
      <c r="Y93" s="68"/>
      <c r="Z93" s="68"/>
    </row>
    <row r="94" spans="1:53" x14ac:dyDescent="0.2">
      <c r="A94" s="234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5"/>
      <c r="N94" s="231" t="s">
        <v>43</v>
      </c>
      <c r="O94" s="232"/>
      <c r="P94" s="232"/>
      <c r="Q94" s="232"/>
      <c r="R94" s="232"/>
      <c r="S94" s="232"/>
      <c r="T94" s="233"/>
      <c r="U94" s="43" t="s">
        <v>0</v>
      </c>
      <c r="V94" s="44">
        <f>IFERROR(SUMPRODUCT(V90:V92*H90:H92),"0")</f>
        <v>0</v>
      </c>
      <c r="W94" s="44">
        <f>IFERROR(SUMPRODUCT(W90:W92*H90:H92),"0")</f>
        <v>0</v>
      </c>
      <c r="X94" s="43"/>
      <c r="Y94" s="68"/>
      <c r="Z94" s="68"/>
    </row>
    <row r="95" spans="1:53" ht="16.5" customHeight="1" x14ac:dyDescent="0.25">
      <c r="A95" s="225" t="s">
        <v>176</v>
      </c>
      <c r="B95" s="225"/>
      <c r="C95" s="225"/>
      <c r="D95" s="225"/>
      <c r="E95" s="225"/>
      <c r="F95" s="225"/>
      <c r="G95" s="225"/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66"/>
      <c r="Z95" s="66"/>
    </row>
    <row r="96" spans="1:53" ht="14.25" customHeight="1" x14ac:dyDescent="0.25">
      <c r="A96" s="226" t="s">
        <v>82</v>
      </c>
      <c r="B96" s="226"/>
      <c r="C96" s="226"/>
      <c r="D96" s="226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67"/>
      <c r="Z96" s="67"/>
    </row>
    <row r="97" spans="1:53" ht="27" customHeight="1" x14ac:dyDescent="0.25">
      <c r="A97" s="64" t="s">
        <v>177</v>
      </c>
      <c r="B97" s="64" t="s">
        <v>178</v>
      </c>
      <c r="C97" s="37">
        <v>4301070975</v>
      </c>
      <c r="D97" s="227">
        <v>4607111033970</v>
      </c>
      <c r="E97" s="227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86</v>
      </c>
      <c r="L97" s="39" t="s">
        <v>85</v>
      </c>
      <c r="M97" s="38">
        <v>180</v>
      </c>
      <c r="N97" s="269" t="s">
        <v>179</v>
      </c>
      <c r="O97" s="229"/>
      <c r="P97" s="229"/>
      <c r="Q97" s="229"/>
      <c r="R97" s="230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4301070976</v>
      </c>
      <c r="D98" s="227">
        <v>4607111034144</v>
      </c>
      <c r="E98" s="227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86</v>
      </c>
      <c r="L98" s="39" t="s">
        <v>85</v>
      </c>
      <c r="M98" s="38">
        <v>180</v>
      </c>
      <c r="N98" s="270" t="s">
        <v>182</v>
      </c>
      <c r="O98" s="229"/>
      <c r="P98" s="229"/>
      <c r="Q98" s="229"/>
      <c r="R98" s="230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4301070973</v>
      </c>
      <c r="D99" s="227">
        <v>4607111033987</v>
      </c>
      <c r="E99" s="227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86</v>
      </c>
      <c r="L99" s="39" t="s">
        <v>85</v>
      </c>
      <c r="M99" s="38">
        <v>180</v>
      </c>
      <c r="N99" s="271" t="s">
        <v>185</v>
      </c>
      <c r="O99" s="229"/>
      <c r="P99" s="229"/>
      <c r="Q99" s="229"/>
      <c r="R99" s="230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ht="27" customHeight="1" x14ac:dyDescent="0.25">
      <c r="A100" s="64" t="s">
        <v>186</v>
      </c>
      <c r="B100" s="64" t="s">
        <v>187</v>
      </c>
      <c r="C100" s="37">
        <v>4301070974</v>
      </c>
      <c r="D100" s="227">
        <v>4607111034151</v>
      </c>
      <c r="E100" s="227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86</v>
      </c>
      <c r="L100" s="39" t="s">
        <v>85</v>
      </c>
      <c r="M100" s="38">
        <v>180</v>
      </c>
      <c r="N100" s="272" t="s">
        <v>188</v>
      </c>
      <c r="O100" s="229"/>
      <c r="P100" s="229"/>
      <c r="Q100" s="229"/>
      <c r="R100" s="230"/>
      <c r="S100" s="40" t="s">
        <v>49</v>
      </c>
      <c r="T100" s="40" t="s">
        <v>49</v>
      </c>
      <c r="U100" s="41" t="s">
        <v>42</v>
      </c>
      <c r="V100" s="59">
        <v>0</v>
      </c>
      <c r="W100" s="56">
        <f>IFERROR(IF(V100="","",V100),"")</f>
        <v>0</v>
      </c>
      <c r="X100" s="42">
        <f>IFERROR(IF(V100="","",V100*0.0155),"")</f>
        <v>0</v>
      </c>
      <c r="Y100" s="69" t="s">
        <v>49</v>
      </c>
      <c r="Z100" s="70" t="s">
        <v>49</v>
      </c>
      <c r="AD100" s="74"/>
      <c r="BA100" s="113" t="s">
        <v>70</v>
      </c>
    </row>
    <row r="101" spans="1:53" x14ac:dyDescent="0.2">
      <c r="A101" s="234"/>
      <c r="B101" s="234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5"/>
      <c r="N101" s="231" t="s">
        <v>43</v>
      </c>
      <c r="O101" s="232"/>
      <c r="P101" s="232"/>
      <c r="Q101" s="232"/>
      <c r="R101" s="232"/>
      <c r="S101" s="232"/>
      <c r="T101" s="233"/>
      <c r="U101" s="43" t="s">
        <v>42</v>
      </c>
      <c r="V101" s="44">
        <f>IFERROR(SUM(V97:V100),"0")</f>
        <v>0</v>
      </c>
      <c r="W101" s="44">
        <f>IFERROR(SUM(W97:W100),"0")</f>
        <v>0</v>
      </c>
      <c r="X101" s="44">
        <f>IFERROR(IF(X97="",0,X97),"0")+IFERROR(IF(X98="",0,X98),"0")+IFERROR(IF(X99="",0,X99),"0")+IFERROR(IF(X100="",0,X100),"0")</f>
        <v>0</v>
      </c>
      <c r="Y101" s="68"/>
      <c r="Z101" s="68"/>
    </row>
    <row r="102" spans="1:53" x14ac:dyDescent="0.2">
      <c r="A102" s="234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5"/>
      <c r="N102" s="231" t="s">
        <v>43</v>
      </c>
      <c r="O102" s="232"/>
      <c r="P102" s="232"/>
      <c r="Q102" s="232"/>
      <c r="R102" s="232"/>
      <c r="S102" s="232"/>
      <c r="T102" s="233"/>
      <c r="U102" s="43" t="s">
        <v>0</v>
      </c>
      <c r="V102" s="44">
        <f>IFERROR(SUMPRODUCT(V97:V100*H97:H100),"0")</f>
        <v>0</v>
      </c>
      <c r="W102" s="44">
        <f>IFERROR(SUMPRODUCT(W97:W100*H97:H100),"0")</f>
        <v>0</v>
      </c>
      <c r="X102" s="43"/>
      <c r="Y102" s="68"/>
      <c r="Z102" s="68"/>
    </row>
    <row r="103" spans="1:53" ht="16.5" customHeight="1" x14ac:dyDescent="0.25">
      <c r="A103" s="225" t="s">
        <v>189</v>
      </c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66"/>
      <c r="Z103" s="66"/>
    </row>
    <row r="104" spans="1:53" ht="14.25" customHeight="1" x14ac:dyDescent="0.25">
      <c r="A104" s="226" t="s">
        <v>145</v>
      </c>
      <c r="B104" s="226"/>
      <c r="C104" s="226"/>
      <c r="D104" s="226"/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67"/>
      <c r="Z104" s="67"/>
    </row>
    <row r="105" spans="1:53" ht="27" customHeight="1" x14ac:dyDescent="0.25">
      <c r="A105" s="64" t="s">
        <v>190</v>
      </c>
      <c r="B105" s="64" t="s">
        <v>191</v>
      </c>
      <c r="C105" s="37">
        <v>4301135162</v>
      </c>
      <c r="D105" s="227">
        <v>4607111034014</v>
      </c>
      <c r="E105" s="227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92</v>
      </c>
      <c r="L105" s="39" t="s">
        <v>85</v>
      </c>
      <c r="M105" s="38">
        <v>180</v>
      </c>
      <c r="N105" s="27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229"/>
      <c r="P105" s="229"/>
      <c r="Q105" s="229"/>
      <c r="R105" s="230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91</v>
      </c>
    </row>
    <row r="106" spans="1:53" ht="27" customHeight="1" x14ac:dyDescent="0.25">
      <c r="A106" s="64" t="s">
        <v>192</v>
      </c>
      <c r="B106" s="64" t="s">
        <v>193</v>
      </c>
      <c r="C106" s="37">
        <v>4301135117</v>
      </c>
      <c r="D106" s="227">
        <v>4607111033994</v>
      </c>
      <c r="E106" s="227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92</v>
      </c>
      <c r="L106" s="39" t="s">
        <v>85</v>
      </c>
      <c r="M106" s="38">
        <v>180</v>
      </c>
      <c r="N106" s="27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229"/>
      <c r="P106" s="229"/>
      <c r="Q106" s="229"/>
      <c r="R106" s="230"/>
      <c r="S106" s="40" t="s">
        <v>49</v>
      </c>
      <c r="T106" s="40" t="s">
        <v>49</v>
      </c>
      <c r="U106" s="41" t="s">
        <v>42</v>
      </c>
      <c r="V106" s="59">
        <v>0</v>
      </c>
      <c r="W106" s="56">
        <f>IFERROR(IF(V106="","",V106),"")</f>
        <v>0</v>
      </c>
      <c r="X106" s="42">
        <f>IFERROR(IF(V106="","",V106*0.01788),"")</f>
        <v>0</v>
      </c>
      <c r="Y106" s="69" t="s">
        <v>49</v>
      </c>
      <c r="Z106" s="70" t="s">
        <v>49</v>
      </c>
      <c r="AD106" s="74"/>
      <c r="BA106" s="115" t="s">
        <v>91</v>
      </c>
    </row>
    <row r="107" spans="1:53" x14ac:dyDescent="0.2">
      <c r="A107" s="234"/>
      <c r="B107" s="234"/>
      <c r="C107" s="234"/>
      <c r="D107" s="234"/>
      <c r="E107" s="234"/>
      <c r="F107" s="234"/>
      <c r="G107" s="234"/>
      <c r="H107" s="234"/>
      <c r="I107" s="234"/>
      <c r="J107" s="234"/>
      <c r="K107" s="234"/>
      <c r="L107" s="234"/>
      <c r="M107" s="235"/>
      <c r="N107" s="231" t="s">
        <v>43</v>
      </c>
      <c r="O107" s="232"/>
      <c r="P107" s="232"/>
      <c r="Q107" s="232"/>
      <c r="R107" s="232"/>
      <c r="S107" s="232"/>
      <c r="T107" s="233"/>
      <c r="U107" s="43" t="s">
        <v>42</v>
      </c>
      <c r="V107" s="44">
        <f>IFERROR(SUM(V105:V106),"0")</f>
        <v>0</v>
      </c>
      <c r="W107" s="44">
        <f>IFERROR(SUM(W105:W106),"0")</f>
        <v>0</v>
      </c>
      <c r="X107" s="44">
        <f>IFERROR(IF(X105="",0,X105),"0")+IFERROR(IF(X106="",0,X106),"0")</f>
        <v>0</v>
      </c>
      <c r="Y107" s="68"/>
      <c r="Z107" s="68"/>
    </row>
    <row r="108" spans="1:53" x14ac:dyDescent="0.2">
      <c r="A108" s="234"/>
      <c r="B108" s="234"/>
      <c r="C108" s="234"/>
      <c r="D108" s="234"/>
      <c r="E108" s="234"/>
      <c r="F108" s="234"/>
      <c r="G108" s="234"/>
      <c r="H108" s="234"/>
      <c r="I108" s="234"/>
      <c r="J108" s="234"/>
      <c r="K108" s="234"/>
      <c r="L108" s="234"/>
      <c r="M108" s="235"/>
      <c r="N108" s="231" t="s">
        <v>43</v>
      </c>
      <c r="O108" s="232"/>
      <c r="P108" s="232"/>
      <c r="Q108" s="232"/>
      <c r="R108" s="232"/>
      <c r="S108" s="232"/>
      <c r="T108" s="233"/>
      <c r="U108" s="43" t="s">
        <v>0</v>
      </c>
      <c r="V108" s="44">
        <f>IFERROR(SUMPRODUCT(V105:V106*H105:H106),"0")</f>
        <v>0</v>
      </c>
      <c r="W108" s="44">
        <f>IFERROR(SUMPRODUCT(W105:W106*H105:H106),"0")</f>
        <v>0</v>
      </c>
      <c r="X108" s="43"/>
      <c r="Y108" s="68"/>
      <c r="Z108" s="68"/>
    </row>
    <row r="109" spans="1:53" ht="16.5" customHeight="1" x14ac:dyDescent="0.25">
      <c r="A109" s="225" t="s">
        <v>194</v>
      </c>
      <c r="B109" s="225"/>
      <c r="C109" s="225"/>
      <c r="D109" s="225"/>
      <c r="E109" s="225"/>
      <c r="F109" s="225"/>
      <c r="G109" s="225"/>
      <c r="H109" s="225"/>
      <c r="I109" s="225"/>
      <c r="J109" s="225"/>
      <c r="K109" s="225"/>
      <c r="L109" s="225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66"/>
      <c r="Z109" s="66"/>
    </row>
    <row r="110" spans="1:53" ht="14.25" customHeight="1" x14ac:dyDescent="0.25">
      <c r="A110" s="226" t="s">
        <v>145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  <c r="N110" s="226"/>
      <c r="O110" s="226"/>
      <c r="P110" s="226"/>
      <c r="Q110" s="226"/>
      <c r="R110" s="226"/>
      <c r="S110" s="226"/>
      <c r="T110" s="226"/>
      <c r="U110" s="226"/>
      <c r="V110" s="226"/>
      <c r="W110" s="226"/>
      <c r="X110" s="226"/>
      <c r="Y110" s="67"/>
      <c r="Z110" s="67"/>
    </row>
    <row r="111" spans="1:53" ht="16.5" customHeight="1" x14ac:dyDescent="0.25">
      <c r="A111" s="64" t="s">
        <v>195</v>
      </c>
      <c r="B111" s="64" t="s">
        <v>196</v>
      </c>
      <c r="C111" s="37">
        <v>4301135112</v>
      </c>
      <c r="D111" s="227">
        <v>4607111034199</v>
      </c>
      <c r="E111" s="227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92</v>
      </c>
      <c r="L111" s="39" t="s">
        <v>85</v>
      </c>
      <c r="M111" s="38">
        <v>180</v>
      </c>
      <c r="N111" s="27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229"/>
      <c r="P111" s="229"/>
      <c r="Q111" s="229"/>
      <c r="R111" s="230"/>
      <c r="S111" s="40" t="s">
        <v>49</v>
      </c>
      <c r="T111" s="40" t="s">
        <v>49</v>
      </c>
      <c r="U111" s="41" t="s">
        <v>42</v>
      </c>
      <c r="V111" s="59">
        <v>0</v>
      </c>
      <c r="W111" s="56">
        <f>IFERROR(IF(V111="","",V111),"")</f>
        <v>0</v>
      </c>
      <c r="X111" s="42">
        <f>IFERROR(IF(V111="","",V111*0.01788),"")</f>
        <v>0</v>
      </c>
      <c r="Y111" s="69" t="s">
        <v>49</v>
      </c>
      <c r="Z111" s="70" t="s">
        <v>49</v>
      </c>
      <c r="AD111" s="74"/>
      <c r="BA111" s="116" t="s">
        <v>91</v>
      </c>
    </row>
    <row r="112" spans="1:53" x14ac:dyDescent="0.2">
      <c r="A112" s="234"/>
      <c r="B112" s="234"/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5"/>
      <c r="N112" s="231" t="s">
        <v>43</v>
      </c>
      <c r="O112" s="232"/>
      <c r="P112" s="232"/>
      <c r="Q112" s="232"/>
      <c r="R112" s="232"/>
      <c r="S112" s="232"/>
      <c r="T112" s="233"/>
      <c r="U112" s="43" t="s">
        <v>42</v>
      </c>
      <c r="V112" s="44">
        <f>IFERROR(SUM(V111:V111),"0")</f>
        <v>0</v>
      </c>
      <c r="W112" s="44">
        <f>IFERROR(SUM(W111:W111),"0")</f>
        <v>0</v>
      </c>
      <c r="X112" s="44">
        <f>IFERROR(IF(X111="",0,X111),"0")</f>
        <v>0</v>
      </c>
      <c r="Y112" s="68"/>
      <c r="Z112" s="68"/>
    </row>
    <row r="113" spans="1:53" x14ac:dyDescent="0.2">
      <c r="A113" s="234"/>
      <c r="B113" s="234"/>
      <c r="C113" s="234"/>
      <c r="D113" s="234"/>
      <c r="E113" s="234"/>
      <c r="F113" s="234"/>
      <c r="G113" s="234"/>
      <c r="H113" s="234"/>
      <c r="I113" s="234"/>
      <c r="J113" s="234"/>
      <c r="K113" s="234"/>
      <c r="L113" s="234"/>
      <c r="M113" s="235"/>
      <c r="N113" s="231" t="s">
        <v>43</v>
      </c>
      <c r="O113" s="232"/>
      <c r="P113" s="232"/>
      <c r="Q113" s="232"/>
      <c r="R113" s="232"/>
      <c r="S113" s="232"/>
      <c r="T113" s="233"/>
      <c r="U113" s="43" t="s">
        <v>0</v>
      </c>
      <c r="V113" s="44">
        <f>IFERROR(SUMPRODUCT(V111:V111*H111:H111),"0")</f>
        <v>0</v>
      </c>
      <c r="W113" s="44">
        <f>IFERROR(SUMPRODUCT(W111:W111*H111:H111),"0")</f>
        <v>0</v>
      </c>
      <c r="X113" s="43"/>
      <c r="Y113" s="68"/>
      <c r="Z113" s="68"/>
    </row>
    <row r="114" spans="1:53" ht="16.5" customHeight="1" x14ac:dyDescent="0.25">
      <c r="A114" s="225" t="s">
        <v>197</v>
      </c>
      <c r="B114" s="225"/>
      <c r="C114" s="225"/>
      <c r="D114" s="225"/>
      <c r="E114" s="225"/>
      <c r="F114" s="225"/>
      <c r="G114" s="225"/>
      <c r="H114" s="225"/>
      <c r="I114" s="225"/>
      <c r="J114" s="225"/>
      <c r="K114" s="225"/>
      <c r="L114" s="225"/>
      <c r="M114" s="225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66"/>
      <c r="Z114" s="66"/>
    </row>
    <row r="115" spans="1:53" ht="14.25" customHeight="1" x14ac:dyDescent="0.25">
      <c r="A115" s="226" t="s">
        <v>145</v>
      </c>
      <c r="B115" s="226"/>
      <c r="C115" s="226"/>
      <c r="D115" s="226"/>
      <c r="E115" s="226"/>
      <c r="F115" s="226"/>
      <c r="G115" s="226"/>
      <c r="H115" s="226"/>
      <c r="I115" s="226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67"/>
      <c r="Z115" s="67"/>
    </row>
    <row r="116" spans="1:53" ht="27" customHeight="1" x14ac:dyDescent="0.25">
      <c r="A116" s="64" t="s">
        <v>198</v>
      </c>
      <c r="B116" s="64" t="s">
        <v>199</v>
      </c>
      <c r="C116" s="37">
        <v>4301130006</v>
      </c>
      <c r="D116" s="227">
        <v>4607111034670</v>
      </c>
      <c r="E116" s="227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92</v>
      </c>
      <c r="L116" s="39" t="s">
        <v>85</v>
      </c>
      <c r="M116" s="38">
        <v>180</v>
      </c>
      <c r="N116" s="27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229"/>
      <c r="P116" s="229"/>
      <c r="Q116" s="229"/>
      <c r="R116" s="230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200</v>
      </c>
      <c r="Z116" s="70" t="s">
        <v>49</v>
      </c>
      <c r="AD116" s="74"/>
      <c r="BA116" s="117" t="s">
        <v>91</v>
      </c>
    </row>
    <row r="117" spans="1:53" ht="27" customHeight="1" x14ac:dyDescent="0.25">
      <c r="A117" s="64" t="s">
        <v>201</v>
      </c>
      <c r="B117" s="64" t="s">
        <v>202</v>
      </c>
      <c r="C117" s="37">
        <v>4301130003</v>
      </c>
      <c r="D117" s="227">
        <v>4607111034687</v>
      </c>
      <c r="E117" s="227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92</v>
      </c>
      <c r="L117" s="39" t="s">
        <v>85</v>
      </c>
      <c r="M117" s="38">
        <v>180</v>
      </c>
      <c r="N117" s="277" t="s">
        <v>203</v>
      </c>
      <c r="O117" s="229"/>
      <c r="P117" s="229"/>
      <c r="Q117" s="229"/>
      <c r="R117" s="230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IFERROR(IF(V117="","",V117*0.00936),"")</f>
        <v>0</v>
      </c>
      <c r="Y117" s="69" t="s">
        <v>200</v>
      </c>
      <c r="Z117" s="70" t="s">
        <v>49</v>
      </c>
      <c r="AD117" s="74"/>
      <c r="BA117" s="118" t="s">
        <v>91</v>
      </c>
    </row>
    <row r="118" spans="1:53" ht="27" customHeight="1" x14ac:dyDescent="0.25">
      <c r="A118" s="64" t="s">
        <v>204</v>
      </c>
      <c r="B118" s="64" t="s">
        <v>205</v>
      </c>
      <c r="C118" s="37">
        <v>4301135115</v>
      </c>
      <c r="D118" s="227">
        <v>4607111034380</v>
      </c>
      <c r="E118" s="227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92</v>
      </c>
      <c r="L118" s="39" t="s">
        <v>85</v>
      </c>
      <c r="M118" s="38">
        <v>180</v>
      </c>
      <c r="N118" s="27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229"/>
      <c r="P118" s="229"/>
      <c r="Q118" s="229"/>
      <c r="R118" s="230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91</v>
      </c>
    </row>
    <row r="119" spans="1:53" ht="27" customHeight="1" x14ac:dyDescent="0.25">
      <c r="A119" s="64" t="s">
        <v>206</v>
      </c>
      <c r="B119" s="64" t="s">
        <v>207</v>
      </c>
      <c r="C119" s="37">
        <v>4301135114</v>
      </c>
      <c r="D119" s="227">
        <v>4607111034397</v>
      </c>
      <c r="E119" s="227"/>
      <c r="F119" s="63">
        <v>0.25</v>
      </c>
      <c r="G119" s="38">
        <v>12</v>
      </c>
      <c r="H119" s="63">
        <v>3</v>
      </c>
      <c r="I119" s="63">
        <v>3.7035999999999998</v>
      </c>
      <c r="J119" s="38">
        <v>70</v>
      </c>
      <c r="K119" s="38" t="s">
        <v>92</v>
      </c>
      <c r="L119" s="39" t="s">
        <v>85</v>
      </c>
      <c r="M119" s="38">
        <v>180</v>
      </c>
      <c r="N119" s="27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229"/>
      <c r="P119" s="229"/>
      <c r="Q119" s="229"/>
      <c r="R119" s="230"/>
      <c r="S119" s="40" t="s">
        <v>49</v>
      </c>
      <c r="T119" s="40" t="s">
        <v>49</v>
      </c>
      <c r="U119" s="41" t="s">
        <v>42</v>
      </c>
      <c r="V119" s="59">
        <v>0</v>
      </c>
      <c r="W119" s="56">
        <f>IFERROR(IF(V119="","",V119),"")</f>
        <v>0</v>
      </c>
      <c r="X119" s="42">
        <f>IFERROR(IF(V119="","",V119*0.01788),"")</f>
        <v>0</v>
      </c>
      <c r="Y119" s="69" t="s">
        <v>49</v>
      </c>
      <c r="Z119" s="70" t="s">
        <v>49</v>
      </c>
      <c r="AD119" s="74"/>
      <c r="BA119" s="120" t="s">
        <v>91</v>
      </c>
    </row>
    <row r="120" spans="1:53" x14ac:dyDescent="0.2">
      <c r="A120" s="234"/>
      <c r="B120" s="234"/>
      <c r="C120" s="234"/>
      <c r="D120" s="234"/>
      <c r="E120" s="234"/>
      <c r="F120" s="234"/>
      <c r="G120" s="234"/>
      <c r="H120" s="234"/>
      <c r="I120" s="234"/>
      <c r="J120" s="234"/>
      <c r="K120" s="234"/>
      <c r="L120" s="234"/>
      <c r="M120" s="235"/>
      <c r="N120" s="231" t="s">
        <v>43</v>
      </c>
      <c r="O120" s="232"/>
      <c r="P120" s="232"/>
      <c r="Q120" s="232"/>
      <c r="R120" s="232"/>
      <c r="S120" s="232"/>
      <c r="T120" s="233"/>
      <c r="U120" s="43" t="s">
        <v>42</v>
      </c>
      <c r="V120" s="44">
        <f>IFERROR(SUM(V116:V119),"0")</f>
        <v>0</v>
      </c>
      <c r="W120" s="44">
        <f>IFERROR(SUM(W116:W119),"0")</f>
        <v>0</v>
      </c>
      <c r="X120" s="44">
        <f>IFERROR(IF(X116="",0,X116),"0")+IFERROR(IF(X117="",0,X117),"0")+IFERROR(IF(X118="",0,X118),"0")+IFERROR(IF(X119="",0,X119),"0")</f>
        <v>0</v>
      </c>
      <c r="Y120" s="68"/>
      <c r="Z120" s="68"/>
    </row>
    <row r="121" spans="1:53" x14ac:dyDescent="0.2">
      <c r="A121" s="234"/>
      <c r="B121" s="234"/>
      <c r="C121" s="234"/>
      <c r="D121" s="234"/>
      <c r="E121" s="234"/>
      <c r="F121" s="234"/>
      <c r="G121" s="234"/>
      <c r="H121" s="234"/>
      <c r="I121" s="234"/>
      <c r="J121" s="234"/>
      <c r="K121" s="234"/>
      <c r="L121" s="234"/>
      <c r="M121" s="235"/>
      <c r="N121" s="231" t="s">
        <v>43</v>
      </c>
      <c r="O121" s="232"/>
      <c r="P121" s="232"/>
      <c r="Q121" s="232"/>
      <c r="R121" s="232"/>
      <c r="S121" s="232"/>
      <c r="T121" s="233"/>
      <c r="U121" s="43" t="s">
        <v>0</v>
      </c>
      <c r="V121" s="44">
        <f>IFERROR(SUMPRODUCT(V116:V119*H116:H119),"0")</f>
        <v>0</v>
      </c>
      <c r="W121" s="44">
        <f>IFERROR(SUMPRODUCT(W116:W119*H116:H119),"0")</f>
        <v>0</v>
      </c>
      <c r="X121" s="43"/>
      <c r="Y121" s="68"/>
      <c r="Z121" s="68"/>
    </row>
    <row r="122" spans="1:53" ht="16.5" customHeight="1" x14ac:dyDescent="0.25">
      <c r="A122" s="225" t="s">
        <v>208</v>
      </c>
      <c r="B122" s="225"/>
      <c r="C122" s="225"/>
      <c r="D122" s="225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66"/>
      <c r="Z122" s="66"/>
    </row>
    <row r="123" spans="1:53" ht="14.25" customHeight="1" x14ac:dyDescent="0.25">
      <c r="A123" s="226" t="s">
        <v>145</v>
      </c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26"/>
      <c r="U123" s="226"/>
      <c r="V123" s="226"/>
      <c r="W123" s="226"/>
      <c r="X123" s="226"/>
      <c r="Y123" s="67"/>
      <c r="Z123" s="67"/>
    </row>
    <row r="124" spans="1:53" ht="27" customHeight="1" x14ac:dyDescent="0.25">
      <c r="A124" s="64" t="s">
        <v>209</v>
      </c>
      <c r="B124" s="64" t="s">
        <v>210</v>
      </c>
      <c r="C124" s="37">
        <v>4301135134</v>
      </c>
      <c r="D124" s="227">
        <v>4607111035806</v>
      </c>
      <c r="E124" s="227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92</v>
      </c>
      <c r="L124" s="39" t="s">
        <v>85</v>
      </c>
      <c r="M124" s="38">
        <v>180</v>
      </c>
      <c r="N124" s="2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229"/>
      <c r="P124" s="229"/>
      <c r="Q124" s="229"/>
      <c r="R124" s="230"/>
      <c r="S124" s="40" t="s">
        <v>49</v>
      </c>
      <c r="T124" s="40" t="s">
        <v>49</v>
      </c>
      <c r="U124" s="41" t="s">
        <v>42</v>
      </c>
      <c r="V124" s="59">
        <v>0</v>
      </c>
      <c r="W124" s="56">
        <f>IFERROR(IF(V124="","",V124),"")</f>
        <v>0</v>
      </c>
      <c r="X124" s="42">
        <f>IFERROR(IF(V124="","",V124*0.01788),"")</f>
        <v>0</v>
      </c>
      <c r="Y124" s="69" t="s">
        <v>49</v>
      </c>
      <c r="Z124" s="70" t="s">
        <v>49</v>
      </c>
      <c r="AD124" s="74"/>
      <c r="BA124" s="121" t="s">
        <v>91</v>
      </c>
    </row>
    <row r="125" spans="1:53" x14ac:dyDescent="0.2">
      <c r="A125" s="234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5"/>
      <c r="N125" s="231" t="s">
        <v>43</v>
      </c>
      <c r="O125" s="232"/>
      <c r="P125" s="232"/>
      <c r="Q125" s="232"/>
      <c r="R125" s="232"/>
      <c r="S125" s="232"/>
      <c r="T125" s="233"/>
      <c r="U125" s="43" t="s">
        <v>42</v>
      </c>
      <c r="V125" s="44">
        <f>IFERROR(SUM(V124:V124),"0")</f>
        <v>0</v>
      </c>
      <c r="W125" s="44">
        <f>IFERROR(SUM(W124:W124),"0")</f>
        <v>0</v>
      </c>
      <c r="X125" s="44">
        <f>IFERROR(IF(X124="",0,X124),"0")</f>
        <v>0</v>
      </c>
      <c r="Y125" s="68"/>
      <c r="Z125" s="68"/>
    </row>
    <row r="126" spans="1:53" x14ac:dyDescent="0.2">
      <c r="A126" s="234"/>
      <c r="B126" s="234"/>
      <c r="C126" s="234"/>
      <c r="D126" s="234"/>
      <c r="E126" s="234"/>
      <c r="F126" s="234"/>
      <c r="G126" s="234"/>
      <c r="H126" s="234"/>
      <c r="I126" s="234"/>
      <c r="J126" s="234"/>
      <c r="K126" s="234"/>
      <c r="L126" s="234"/>
      <c r="M126" s="235"/>
      <c r="N126" s="231" t="s">
        <v>43</v>
      </c>
      <c r="O126" s="232"/>
      <c r="P126" s="232"/>
      <c r="Q126" s="232"/>
      <c r="R126" s="232"/>
      <c r="S126" s="232"/>
      <c r="T126" s="233"/>
      <c r="U126" s="43" t="s">
        <v>0</v>
      </c>
      <c r="V126" s="44">
        <f>IFERROR(SUMPRODUCT(V124:V124*H124:H124),"0")</f>
        <v>0</v>
      </c>
      <c r="W126" s="44">
        <f>IFERROR(SUMPRODUCT(W124:W124*H124:H124),"0")</f>
        <v>0</v>
      </c>
      <c r="X126" s="43"/>
      <c r="Y126" s="68"/>
      <c r="Z126" s="68"/>
    </row>
    <row r="127" spans="1:53" ht="16.5" customHeight="1" x14ac:dyDescent="0.25">
      <c r="A127" s="225" t="s">
        <v>211</v>
      </c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66"/>
      <c r="Z127" s="66"/>
    </row>
    <row r="128" spans="1:53" ht="14.25" customHeight="1" x14ac:dyDescent="0.25">
      <c r="A128" s="226" t="s">
        <v>212</v>
      </c>
      <c r="B128" s="226"/>
      <c r="C128" s="226"/>
      <c r="D128" s="226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67"/>
      <c r="Z128" s="67"/>
    </row>
    <row r="129" spans="1:53" ht="27" customHeight="1" x14ac:dyDescent="0.25">
      <c r="A129" s="64" t="s">
        <v>213</v>
      </c>
      <c r="B129" s="64" t="s">
        <v>214</v>
      </c>
      <c r="C129" s="37">
        <v>4301070768</v>
      </c>
      <c r="D129" s="227">
        <v>4607111035639</v>
      </c>
      <c r="E129" s="227"/>
      <c r="F129" s="63">
        <v>0.2</v>
      </c>
      <c r="G129" s="38">
        <v>12</v>
      </c>
      <c r="H129" s="63">
        <v>2.4</v>
      </c>
      <c r="I129" s="63">
        <v>3.13</v>
      </c>
      <c r="J129" s="38">
        <v>48</v>
      </c>
      <c r="K129" s="38" t="s">
        <v>215</v>
      </c>
      <c r="L129" s="39" t="s">
        <v>85</v>
      </c>
      <c r="M129" s="38">
        <v>180</v>
      </c>
      <c r="N129" s="28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229"/>
      <c r="P129" s="229"/>
      <c r="Q129" s="229"/>
      <c r="R129" s="230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IFERROR(IF(V129="","",V129*0.01786),"")</f>
        <v>0</v>
      </c>
      <c r="Y129" s="69" t="s">
        <v>49</v>
      </c>
      <c r="Z129" s="70" t="s">
        <v>49</v>
      </c>
      <c r="AD129" s="74"/>
      <c r="BA129" s="122" t="s">
        <v>91</v>
      </c>
    </row>
    <row r="130" spans="1:53" ht="27" customHeight="1" x14ac:dyDescent="0.25">
      <c r="A130" s="64" t="s">
        <v>216</v>
      </c>
      <c r="B130" s="64" t="s">
        <v>217</v>
      </c>
      <c r="C130" s="37">
        <v>4301070797</v>
      </c>
      <c r="D130" s="227">
        <v>4607111035646</v>
      </c>
      <c r="E130" s="227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218</v>
      </c>
      <c r="L130" s="39" t="s">
        <v>85</v>
      </c>
      <c r="M130" s="38">
        <v>180</v>
      </c>
      <c r="N130" s="28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229"/>
      <c r="P130" s="229"/>
      <c r="Q130" s="229"/>
      <c r="R130" s="230"/>
      <c r="S130" s="40" t="s">
        <v>49</v>
      </c>
      <c r="T130" s="40" t="s">
        <v>49</v>
      </c>
      <c r="U130" s="41" t="s">
        <v>42</v>
      </c>
      <c r="V130" s="59">
        <v>0</v>
      </c>
      <c r="W130" s="56">
        <f>IFERROR(IF(V130="","",V130),"")</f>
        <v>0</v>
      </c>
      <c r="X130" s="42">
        <f>IFERROR(IF(V130="","",V130*0.01157),"")</f>
        <v>0</v>
      </c>
      <c r="Y130" s="69" t="s">
        <v>49</v>
      </c>
      <c r="Z130" s="70" t="s">
        <v>49</v>
      </c>
      <c r="AD130" s="74"/>
      <c r="BA130" s="123" t="s">
        <v>91</v>
      </c>
    </row>
    <row r="131" spans="1:53" x14ac:dyDescent="0.2">
      <c r="A131" s="234"/>
      <c r="B131" s="234"/>
      <c r="C131" s="234"/>
      <c r="D131" s="234"/>
      <c r="E131" s="234"/>
      <c r="F131" s="234"/>
      <c r="G131" s="234"/>
      <c r="H131" s="234"/>
      <c r="I131" s="234"/>
      <c r="J131" s="234"/>
      <c r="K131" s="234"/>
      <c r="L131" s="234"/>
      <c r="M131" s="235"/>
      <c r="N131" s="231" t="s">
        <v>43</v>
      </c>
      <c r="O131" s="232"/>
      <c r="P131" s="232"/>
      <c r="Q131" s="232"/>
      <c r="R131" s="232"/>
      <c r="S131" s="232"/>
      <c r="T131" s="233"/>
      <c r="U131" s="43" t="s">
        <v>42</v>
      </c>
      <c r="V131" s="44">
        <f>IFERROR(SUM(V129:V130),"0")</f>
        <v>0</v>
      </c>
      <c r="W131" s="44">
        <f>IFERROR(SUM(W129:W130),"0")</f>
        <v>0</v>
      </c>
      <c r="X131" s="44">
        <f>IFERROR(IF(X129="",0,X129),"0")+IFERROR(IF(X130="",0,X130),"0")</f>
        <v>0</v>
      </c>
      <c r="Y131" s="68"/>
      <c r="Z131" s="68"/>
    </row>
    <row r="132" spans="1:53" x14ac:dyDescent="0.2">
      <c r="A132" s="234"/>
      <c r="B132" s="234"/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5"/>
      <c r="N132" s="231" t="s">
        <v>43</v>
      </c>
      <c r="O132" s="232"/>
      <c r="P132" s="232"/>
      <c r="Q132" s="232"/>
      <c r="R132" s="232"/>
      <c r="S132" s="232"/>
      <c r="T132" s="233"/>
      <c r="U132" s="43" t="s">
        <v>0</v>
      </c>
      <c r="V132" s="44">
        <f>IFERROR(SUMPRODUCT(V129:V130*H129:H130),"0")</f>
        <v>0</v>
      </c>
      <c r="W132" s="44">
        <f>IFERROR(SUMPRODUCT(W129:W130*H129:H130),"0")</f>
        <v>0</v>
      </c>
      <c r="X132" s="43"/>
      <c r="Y132" s="68"/>
      <c r="Z132" s="68"/>
    </row>
    <row r="133" spans="1:53" ht="16.5" customHeight="1" x14ac:dyDescent="0.25">
      <c r="A133" s="225" t="s">
        <v>219</v>
      </c>
      <c r="B133" s="225"/>
      <c r="C133" s="225"/>
      <c r="D133" s="225"/>
      <c r="E133" s="225"/>
      <c r="F133" s="225"/>
      <c r="G133" s="225"/>
      <c r="H133" s="225"/>
      <c r="I133" s="225"/>
      <c r="J133" s="225"/>
      <c r="K133" s="225"/>
      <c r="L133" s="225"/>
      <c r="M133" s="225"/>
      <c r="N133" s="225"/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66"/>
      <c r="Z133" s="66"/>
    </row>
    <row r="134" spans="1:53" ht="14.25" customHeight="1" x14ac:dyDescent="0.25">
      <c r="A134" s="226" t="s">
        <v>145</v>
      </c>
      <c r="B134" s="226"/>
      <c r="C134" s="226"/>
      <c r="D134" s="226"/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67"/>
      <c r="Z134" s="67"/>
    </row>
    <row r="135" spans="1:53" ht="27" customHeight="1" x14ac:dyDescent="0.25">
      <c r="A135" s="64" t="s">
        <v>220</v>
      </c>
      <c r="B135" s="64" t="s">
        <v>221</v>
      </c>
      <c r="C135" s="37">
        <v>4301135026</v>
      </c>
      <c r="D135" s="227">
        <v>4607111036124</v>
      </c>
      <c r="E135" s="227"/>
      <c r="F135" s="63">
        <v>0.4</v>
      </c>
      <c r="G135" s="38">
        <v>12</v>
      </c>
      <c r="H135" s="63">
        <v>4.8</v>
      </c>
      <c r="I135" s="63">
        <v>5.1260000000000003</v>
      </c>
      <c r="J135" s="38">
        <v>84</v>
      </c>
      <c r="K135" s="38" t="s">
        <v>86</v>
      </c>
      <c r="L135" s="39" t="s">
        <v>85</v>
      </c>
      <c r="M135" s="38">
        <v>180</v>
      </c>
      <c r="N135" s="283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229"/>
      <c r="P135" s="229"/>
      <c r="Q135" s="229"/>
      <c r="R135" s="230"/>
      <c r="S135" s="40" t="s">
        <v>49</v>
      </c>
      <c r="T135" s="40" t="s">
        <v>49</v>
      </c>
      <c r="U135" s="41" t="s">
        <v>42</v>
      </c>
      <c r="V135" s="59">
        <v>0</v>
      </c>
      <c r="W135" s="56">
        <f>IFERROR(IF(V135="","",V135),"")</f>
        <v>0</v>
      </c>
      <c r="X135" s="42">
        <f>IFERROR(IF(V135="","",V135*0.0155),"")</f>
        <v>0</v>
      </c>
      <c r="Y135" s="69" t="s">
        <v>49</v>
      </c>
      <c r="Z135" s="70" t="s">
        <v>49</v>
      </c>
      <c r="AD135" s="74"/>
      <c r="BA135" s="124" t="s">
        <v>91</v>
      </c>
    </row>
    <row r="136" spans="1:53" x14ac:dyDescent="0.2">
      <c r="A136" s="234"/>
      <c r="B136" s="234"/>
      <c r="C136" s="234"/>
      <c r="D136" s="234"/>
      <c r="E136" s="234"/>
      <c r="F136" s="234"/>
      <c r="G136" s="234"/>
      <c r="H136" s="234"/>
      <c r="I136" s="234"/>
      <c r="J136" s="234"/>
      <c r="K136" s="234"/>
      <c r="L136" s="234"/>
      <c r="M136" s="235"/>
      <c r="N136" s="231" t="s">
        <v>43</v>
      </c>
      <c r="O136" s="232"/>
      <c r="P136" s="232"/>
      <c r="Q136" s="232"/>
      <c r="R136" s="232"/>
      <c r="S136" s="232"/>
      <c r="T136" s="233"/>
      <c r="U136" s="43" t="s">
        <v>42</v>
      </c>
      <c r="V136" s="44">
        <f>IFERROR(SUM(V135:V135),"0")</f>
        <v>0</v>
      </c>
      <c r="W136" s="44">
        <f>IFERROR(SUM(W135:W135),"0")</f>
        <v>0</v>
      </c>
      <c r="X136" s="44">
        <f>IFERROR(IF(X135="",0,X135),"0")</f>
        <v>0</v>
      </c>
      <c r="Y136" s="68"/>
      <c r="Z136" s="68"/>
    </row>
    <row r="137" spans="1:53" x14ac:dyDescent="0.2">
      <c r="A137" s="234"/>
      <c r="B137" s="234"/>
      <c r="C137" s="234"/>
      <c r="D137" s="234"/>
      <c r="E137" s="234"/>
      <c r="F137" s="234"/>
      <c r="G137" s="234"/>
      <c r="H137" s="234"/>
      <c r="I137" s="234"/>
      <c r="J137" s="234"/>
      <c r="K137" s="234"/>
      <c r="L137" s="234"/>
      <c r="M137" s="235"/>
      <c r="N137" s="231" t="s">
        <v>43</v>
      </c>
      <c r="O137" s="232"/>
      <c r="P137" s="232"/>
      <c r="Q137" s="232"/>
      <c r="R137" s="232"/>
      <c r="S137" s="232"/>
      <c r="T137" s="233"/>
      <c r="U137" s="43" t="s">
        <v>0</v>
      </c>
      <c r="V137" s="44">
        <f>IFERROR(SUMPRODUCT(V135:V135*H135:H135),"0")</f>
        <v>0</v>
      </c>
      <c r="W137" s="44">
        <f>IFERROR(SUMPRODUCT(W135:W135*H135:H135),"0")</f>
        <v>0</v>
      </c>
      <c r="X137" s="43"/>
      <c r="Y137" s="68"/>
      <c r="Z137" s="68"/>
    </row>
    <row r="138" spans="1:53" ht="27.75" customHeight="1" x14ac:dyDescent="0.2">
      <c r="A138" s="224" t="s">
        <v>222</v>
      </c>
      <c r="B138" s="224"/>
      <c r="C138" s="224"/>
      <c r="D138" s="224"/>
      <c r="E138" s="224"/>
      <c r="F138" s="224"/>
      <c r="G138" s="224"/>
      <c r="H138" s="224"/>
      <c r="I138" s="224"/>
      <c r="J138" s="224"/>
      <c r="K138" s="224"/>
      <c r="L138" s="224"/>
      <c r="M138" s="224"/>
      <c r="N138" s="224"/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55"/>
      <c r="Z138" s="55"/>
    </row>
    <row r="139" spans="1:53" ht="16.5" customHeight="1" x14ac:dyDescent="0.25">
      <c r="A139" s="225" t="s">
        <v>223</v>
      </c>
      <c r="B139" s="225"/>
      <c r="C139" s="225"/>
      <c r="D139" s="225"/>
      <c r="E139" s="225"/>
      <c r="F139" s="225"/>
      <c r="G139" s="225"/>
      <c r="H139" s="225"/>
      <c r="I139" s="225"/>
      <c r="J139" s="225"/>
      <c r="K139" s="225"/>
      <c r="L139" s="225"/>
      <c r="M139" s="225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66"/>
      <c r="Z139" s="66"/>
    </row>
    <row r="140" spans="1:53" ht="14.25" customHeight="1" x14ac:dyDescent="0.25">
      <c r="A140" s="226" t="s">
        <v>169</v>
      </c>
      <c r="B140" s="226"/>
      <c r="C140" s="226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67"/>
      <c r="Z140" s="67"/>
    </row>
    <row r="141" spans="1:53" ht="27" customHeight="1" x14ac:dyDescent="0.25">
      <c r="A141" s="64" t="s">
        <v>224</v>
      </c>
      <c r="B141" s="64" t="s">
        <v>225</v>
      </c>
      <c r="C141" s="37">
        <v>4301136001</v>
      </c>
      <c r="D141" s="227">
        <v>4607111035714</v>
      </c>
      <c r="E141" s="227"/>
      <c r="F141" s="63">
        <v>5</v>
      </c>
      <c r="G141" s="38">
        <v>1</v>
      </c>
      <c r="H141" s="63">
        <v>5</v>
      </c>
      <c r="I141" s="63">
        <v>5.2350000000000003</v>
      </c>
      <c r="J141" s="38">
        <v>84</v>
      </c>
      <c r="K141" s="38" t="s">
        <v>86</v>
      </c>
      <c r="L141" s="39" t="s">
        <v>85</v>
      </c>
      <c r="M141" s="38">
        <v>180</v>
      </c>
      <c r="N141" s="284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O141" s="229"/>
      <c r="P141" s="229"/>
      <c r="Q141" s="229"/>
      <c r="R141" s="230"/>
      <c r="S141" s="40" t="s">
        <v>49</v>
      </c>
      <c r="T141" s="40" t="s">
        <v>49</v>
      </c>
      <c r="U141" s="41" t="s">
        <v>42</v>
      </c>
      <c r="V141" s="59">
        <v>0</v>
      </c>
      <c r="W141" s="56">
        <f>IFERROR(IF(V141="","",V141),"")</f>
        <v>0</v>
      </c>
      <c r="X141" s="42">
        <f>IFERROR(IF(V141="","",V141*0.0155),"")</f>
        <v>0</v>
      </c>
      <c r="Y141" s="69" t="s">
        <v>49</v>
      </c>
      <c r="Z141" s="70" t="s">
        <v>49</v>
      </c>
      <c r="AD141" s="74"/>
      <c r="BA141" s="125" t="s">
        <v>91</v>
      </c>
    </row>
    <row r="142" spans="1:53" x14ac:dyDescent="0.2">
      <c r="A142" s="234"/>
      <c r="B142" s="234"/>
      <c r="C142" s="234"/>
      <c r="D142" s="234"/>
      <c r="E142" s="234"/>
      <c r="F142" s="234"/>
      <c r="G142" s="234"/>
      <c r="H142" s="234"/>
      <c r="I142" s="234"/>
      <c r="J142" s="234"/>
      <c r="K142" s="234"/>
      <c r="L142" s="234"/>
      <c r="M142" s="235"/>
      <c r="N142" s="231" t="s">
        <v>43</v>
      </c>
      <c r="O142" s="232"/>
      <c r="P142" s="232"/>
      <c r="Q142" s="232"/>
      <c r="R142" s="232"/>
      <c r="S142" s="232"/>
      <c r="T142" s="233"/>
      <c r="U142" s="43" t="s">
        <v>42</v>
      </c>
      <c r="V142" s="44">
        <f>IFERROR(SUM(V141:V141),"0")</f>
        <v>0</v>
      </c>
      <c r="W142" s="44">
        <f>IFERROR(SUM(W141:W141),"0")</f>
        <v>0</v>
      </c>
      <c r="X142" s="44">
        <f>IFERROR(IF(X141="",0,X141),"0")</f>
        <v>0</v>
      </c>
      <c r="Y142" s="68"/>
      <c r="Z142" s="68"/>
    </row>
    <row r="143" spans="1:53" x14ac:dyDescent="0.2">
      <c r="A143" s="234"/>
      <c r="B143" s="234"/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5"/>
      <c r="N143" s="231" t="s">
        <v>43</v>
      </c>
      <c r="O143" s="232"/>
      <c r="P143" s="232"/>
      <c r="Q143" s="232"/>
      <c r="R143" s="232"/>
      <c r="S143" s="232"/>
      <c r="T143" s="233"/>
      <c r="U143" s="43" t="s">
        <v>0</v>
      </c>
      <c r="V143" s="44">
        <f>IFERROR(SUMPRODUCT(V141:V141*H141:H141),"0")</f>
        <v>0</v>
      </c>
      <c r="W143" s="44">
        <f>IFERROR(SUMPRODUCT(W141:W141*H141:H141),"0")</f>
        <v>0</v>
      </c>
      <c r="X143" s="43"/>
      <c r="Y143" s="68"/>
      <c r="Z143" s="68"/>
    </row>
    <row r="144" spans="1:53" ht="14.25" customHeight="1" x14ac:dyDescent="0.25">
      <c r="A144" s="226" t="s">
        <v>145</v>
      </c>
      <c r="B144" s="226"/>
      <c r="C144" s="226"/>
      <c r="D144" s="226"/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67"/>
      <c r="Z144" s="67"/>
    </row>
    <row r="145" spans="1:53" ht="27" customHeight="1" x14ac:dyDescent="0.25">
      <c r="A145" s="64" t="s">
        <v>226</v>
      </c>
      <c r="B145" s="64" t="s">
        <v>227</v>
      </c>
      <c r="C145" s="37">
        <v>4301135004</v>
      </c>
      <c r="D145" s="227">
        <v>4607111035707</v>
      </c>
      <c r="E145" s="227"/>
      <c r="F145" s="63">
        <v>5.5</v>
      </c>
      <c r="G145" s="38">
        <v>1</v>
      </c>
      <c r="H145" s="63">
        <v>5.5</v>
      </c>
      <c r="I145" s="63">
        <v>5.7350000000000003</v>
      </c>
      <c r="J145" s="38">
        <v>84</v>
      </c>
      <c r="K145" s="38" t="s">
        <v>86</v>
      </c>
      <c r="L145" s="39" t="s">
        <v>85</v>
      </c>
      <c r="M145" s="38">
        <v>180</v>
      </c>
      <c r="N145" s="28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O145" s="229"/>
      <c r="P145" s="229"/>
      <c r="Q145" s="229"/>
      <c r="R145" s="230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IFERROR(IF(V145="","",V145*0.0155),"")</f>
        <v>0</v>
      </c>
      <c r="Y145" s="69" t="s">
        <v>49</v>
      </c>
      <c r="Z145" s="70" t="s">
        <v>49</v>
      </c>
      <c r="AD145" s="74"/>
      <c r="BA145" s="126" t="s">
        <v>91</v>
      </c>
    </row>
    <row r="146" spans="1:53" ht="27" customHeight="1" x14ac:dyDescent="0.25">
      <c r="A146" s="64" t="s">
        <v>228</v>
      </c>
      <c r="B146" s="64" t="s">
        <v>229</v>
      </c>
      <c r="C146" s="37">
        <v>4301135177</v>
      </c>
      <c r="D146" s="227">
        <v>4607111037862</v>
      </c>
      <c r="E146" s="227"/>
      <c r="F146" s="63">
        <v>1.8</v>
      </c>
      <c r="G146" s="38">
        <v>1</v>
      </c>
      <c r="H146" s="63">
        <v>1.8</v>
      </c>
      <c r="I146" s="63">
        <v>1.9119999999999999</v>
      </c>
      <c r="J146" s="38">
        <v>234</v>
      </c>
      <c r="K146" s="38" t="s">
        <v>140</v>
      </c>
      <c r="L146" s="39" t="s">
        <v>85</v>
      </c>
      <c r="M146" s="38">
        <v>180</v>
      </c>
      <c r="N146" s="286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6" s="229"/>
      <c r="P146" s="229"/>
      <c r="Q146" s="229"/>
      <c r="R146" s="230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IFERROR(IF(V146="","",V146*0.00502),"")</f>
        <v>0</v>
      </c>
      <c r="Y146" s="69" t="s">
        <v>49</v>
      </c>
      <c r="Z146" s="70" t="s">
        <v>49</v>
      </c>
      <c r="AD146" s="74"/>
      <c r="BA146" s="127" t="s">
        <v>91</v>
      </c>
    </row>
    <row r="147" spans="1:53" x14ac:dyDescent="0.2">
      <c r="A147" s="234"/>
      <c r="B147" s="234"/>
      <c r="C147" s="234"/>
      <c r="D147" s="234"/>
      <c r="E147" s="234"/>
      <c r="F147" s="234"/>
      <c r="G147" s="234"/>
      <c r="H147" s="234"/>
      <c r="I147" s="234"/>
      <c r="J147" s="234"/>
      <c r="K147" s="234"/>
      <c r="L147" s="234"/>
      <c r="M147" s="235"/>
      <c r="N147" s="231" t="s">
        <v>43</v>
      </c>
      <c r="O147" s="232"/>
      <c r="P147" s="232"/>
      <c r="Q147" s="232"/>
      <c r="R147" s="232"/>
      <c r="S147" s="232"/>
      <c r="T147" s="233"/>
      <c r="U147" s="43" t="s">
        <v>42</v>
      </c>
      <c r="V147" s="44">
        <f>IFERROR(SUM(V145:V146),"0")</f>
        <v>0</v>
      </c>
      <c r="W147" s="44">
        <f>IFERROR(SUM(W145:W146),"0")</f>
        <v>0</v>
      </c>
      <c r="X147" s="44">
        <f>IFERROR(IF(X145="",0,X145),"0")+IFERROR(IF(X146="",0,X146),"0")</f>
        <v>0</v>
      </c>
      <c r="Y147" s="68"/>
      <c r="Z147" s="68"/>
    </row>
    <row r="148" spans="1:53" x14ac:dyDescent="0.2">
      <c r="A148" s="234"/>
      <c r="B148" s="234"/>
      <c r="C148" s="234"/>
      <c r="D148" s="234"/>
      <c r="E148" s="234"/>
      <c r="F148" s="234"/>
      <c r="G148" s="234"/>
      <c r="H148" s="234"/>
      <c r="I148" s="234"/>
      <c r="J148" s="234"/>
      <c r="K148" s="234"/>
      <c r="L148" s="234"/>
      <c r="M148" s="235"/>
      <c r="N148" s="231" t="s">
        <v>43</v>
      </c>
      <c r="O148" s="232"/>
      <c r="P148" s="232"/>
      <c r="Q148" s="232"/>
      <c r="R148" s="232"/>
      <c r="S148" s="232"/>
      <c r="T148" s="233"/>
      <c r="U148" s="43" t="s">
        <v>0</v>
      </c>
      <c r="V148" s="44">
        <f>IFERROR(SUMPRODUCT(V145:V146*H145:H146),"0")</f>
        <v>0</v>
      </c>
      <c r="W148" s="44">
        <f>IFERROR(SUMPRODUCT(W145:W146*H145:H146),"0")</f>
        <v>0</v>
      </c>
      <c r="X148" s="43"/>
      <c r="Y148" s="68"/>
      <c r="Z148" s="68"/>
    </row>
    <row r="149" spans="1:53" ht="16.5" customHeight="1" x14ac:dyDescent="0.25">
      <c r="A149" s="225" t="s">
        <v>230</v>
      </c>
      <c r="B149" s="225"/>
      <c r="C149" s="225"/>
      <c r="D149" s="225"/>
      <c r="E149" s="225"/>
      <c r="F149" s="225"/>
      <c r="G149" s="225"/>
      <c r="H149" s="225"/>
      <c r="I149" s="225"/>
      <c r="J149" s="225"/>
      <c r="K149" s="225"/>
      <c r="L149" s="225"/>
      <c r="M149" s="225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66"/>
      <c r="Z149" s="66"/>
    </row>
    <row r="150" spans="1:53" ht="14.25" customHeight="1" x14ac:dyDescent="0.25">
      <c r="A150" s="226" t="s">
        <v>212</v>
      </c>
      <c r="B150" s="226"/>
      <c r="C150" s="226"/>
      <c r="D150" s="226"/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67"/>
      <c r="Z150" s="67"/>
    </row>
    <row r="151" spans="1:53" ht="16.5" customHeight="1" x14ac:dyDescent="0.25">
      <c r="A151" s="64" t="s">
        <v>231</v>
      </c>
      <c r="B151" s="64" t="s">
        <v>232</v>
      </c>
      <c r="C151" s="37">
        <v>4301071010</v>
      </c>
      <c r="D151" s="227">
        <v>4607111037701</v>
      </c>
      <c r="E151" s="227"/>
      <c r="F151" s="63">
        <v>5</v>
      </c>
      <c r="G151" s="38">
        <v>1</v>
      </c>
      <c r="H151" s="63">
        <v>5</v>
      </c>
      <c r="I151" s="63">
        <v>5.2</v>
      </c>
      <c r="J151" s="38">
        <v>144</v>
      </c>
      <c r="K151" s="38" t="s">
        <v>86</v>
      </c>
      <c r="L151" s="39" t="s">
        <v>85</v>
      </c>
      <c r="M151" s="38">
        <v>180</v>
      </c>
      <c r="N151" s="28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51" s="229"/>
      <c r="P151" s="229"/>
      <c r="Q151" s="229"/>
      <c r="R151" s="230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91</v>
      </c>
    </row>
    <row r="152" spans="1:53" x14ac:dyDescent="0.2">
      <c r="A152" s="234"/>
      <c r="B152" s="234"/>
      <c r="C152" s="234"/>
      <c r="D152" s="234"/>
      <c r="E152" s="234"/>
      <c r="F152" s="234"/>
      <c r="G152" s="234"/>
      <c r="H152" s="234"/>
      <c r="I152" s="234"/>
      <c r="J152" s="234"/>
      <c r="K152" s="234"/>
      <c r="L152" s="234"/>
      <c r="M152" s="235"/>
      <c r="N152" s="231" t="s">
        <v>43</v>
      </c>
      <c r="O152" s="232"/>
      <c r="P152" s="232"/>
      <c r="Q152" s="232"/>
      <c r="R152" s="232"/>
      <c r="S152" s="232"/>
      <c r="T152" s="233"/>
      <c r="U152" s="43" t="s">
        <v>42</v>
      </c>
      <c r="V152" s="44">
        <f>IFERROR(SUM(V151:V151),"0")</f>
        <v>0</v>
      </c>
      <c r="W152" s="44">
        <f>IFERROR(SUM(W151:W151),"0")</f>
        <v>0</v>
      </c>
      <c r="X152" s="44">
        <f>IFERROR(IF(X151="",0,X151),"0")</f>
        <v>0</v>
      </c>
      <c r="Y152" s="68"/>
      <c r="Z152" s="68"/>
    </row>
    <row r="153" spans="1:53" x14ac:dyDescent="0.2">
      <c r="A153" s="234"/>
      <c r="B153" s="234"/>
      <c r="C153" s="234"/>
      <c r="D153" s="234"/>
      <c r="E153" s="234"/>
      <c r="F153" s="234"/>
      <c r="G153" s="234"/>
      <c r="H153" s="234"/>
      <c r="I153" s="234"/>
      <c r="J153" s="234"/>
      <c r="K153" s="234"/>
      <c r="L153" s="234"/>
      <c r="M153" s="235"/>
      <c r="N153" s="231" t="s">
        <v>43</v>
      </c>
      <c r="O153" s="232"/>
      <c r="P153" s="232"/>
      <c r="Q153" s="232"/>
      <c r="R153" s="232"/>
      <c r="S153" s="232"/>
      <c r="T153" s="233"/>
      <c r="U153" s="43" t="s">
        <v>0</v>
      </c>
      <c r="V153" s="44">
        <f>IFERROR(SUMPRODUCT(V151:V151*H151:H151),"0")</f>
        <v>0</v>
      </c>
      <c r="W153" s="44">
        <f>IFERROR(SUMPRODUCT(W151:W151*H151:H151),"0")</f>
        <v>0</v>
      </c>
      <c r="X153" s="43"/>
      <c r="Y153" s="68"/>
      <c r="Z153" s="68"/>
    </row>
    <row r="154" spans="1:53" ht="16.5" customHeight="1" x14ac:dyDescent="0.25">
      <c r="A154" s="225" t="s">
        <v>233</v>
      </c>
      <c r="B154" s="225"/>
      <c r="C154" s="225"/>
      <c r="D154" s="225"/>
      <c r="E154" s="225"/>
      <c r="F154" s="225"/>
      <c r="G154" s="225"/>
      <c r="H154" s="225"/>
      <c r="I154" s="225"/>
      <c r="J154" s="225"/>
      <c r="K154" s="225"/>
      <c r="L154" s="225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66"/>
      <c r="Z154" s="66"/>
    </row>
    <row r="155" spans="1:53" ht="14.25" customHeight="1" x14ac:dyDescent="0.25">
      <c r="A155" s="226" t="s">
        <v>82</v>
      </c>
      <c r="B155" s="226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67"/>
      <c r="Z155" s="67"/>
    </row>
    <row r="156" spans="1:53" ht="16.5" customHeight="1" x14ac:dyDescent="0.25">
      <c r="A156" s="64" t="s">
        <v>234</v>
      </c>
      <c r="B156" s="64" t="s">
        <v>235</v>
      </c>
      <c r="C156" s="37">
        <v>4301070871</v>
      </c>
      <c r="D156" s="227">
        <v>4607111036384</v>
      </c>
      <c r="E156" s="227"/>
      <c r="F156" s="63">
        <v>1</v>
      </c>
      <c r="G156" s="38">
        <v>5</v>
      </c>
      <c r="H156" s="63">
        <v>5</v>
      </c>
      <c r="I156" s="63">
        <v>5.2530000000000001</v>
      </c>
      <c r="J156" s="38">
        <v>144</v>
      </c>
      <c r="K156" s="38" t="s">
        <v>86</v>
      </c>
      <c r="L156" s="39" t="s">
        <v>85</v>
      </c>
      <c r="M156" s="38">
        <v>90</v>
      </c>
      <c r="N156" s="28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6" s="229"/>
      <c r="P156" s="229"/>
      <c r="Q156" s="229"/>
      <c r="R156" s="230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236</v>
      </c>
      <c r="B157" s="64" t="s">
        <v>237</v>
      </c>
      <c r="C157" s="37">
        <v>4301070858</v>
      </c>
      <c r="D157" s="227">
        <v>4607111036193</v>
      </c>
      <c r="E157" s="227"/>
      <c r="F157" s="63">
        <v>1</v>
      </c>
      <c r="G157" s="38">
        <v>5</v>
      </c>
      <c r="H157" s="63">
        <v>5</v>
      </c>
      <c r="I157" s="63">
        <v>5.2750000000000004</v>
      </c>
      <c r="J157" s="38">
        <v>144</v>
      </c>
      <c r="K157" s="38" t="s">
        <v>86</v>
      </c>
      <c r="L157" s="39" t="s">
        <v>85</v>
      </c>
      <c r="M157" s="38">
        <v>90</v>
      </c>
      <c r="N157" s="28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7" s="229"/>
      <c r="P157" s="229"/>
      <c r="Q157" s="229"/>
      <c r="R157" s="230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IFERROR(IF(V157="","",V157*0.00866),"")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ht="27" customHeight="1" x14ac:dyDescent="0.25">
      <c r="A158" s="64" t="s">
        <v>238</v>
      </c>
      <c r="B158" s="64" t="s">
        <v>239</v>
      </c>
      <c r="C158" s="37">
        <v>4301070827</v>
      </c>
      <c r="D158" s="227">
        <v>4607111036216</v>
      </c>
      <c r="E158" s="227"/>
      <c r="F158" s="63">
        <v>1</v>
      </c>
      <c r="G158" s="38">
        <v>5</v>
      </c>
      <c r="H158" s="63">
        <v>5</v>
      </c>
      <c r="I158" s="63">
        <v>5.266</v>
      </c>
      <c r="J158" s="38">
        <v>144</v>
      </c>
      <c r="K158" s="38" t="s">
        <v>86</v>
      </c>
      <c r="L158" s="39" t="s">
        <v>85</v>
      </c>
      <c r="M158" s="38">
        <v>90</v>
      </c>
      <c r="N158" s="29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8" s="229"/>
      <c r="P158" s="229"/>
      <c r="Q158" s="229"/>
      <c r="R158" s="230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IFERROR(IF(V158="","",V158*0.00866),"")</f>
        <v>0</v>
      </c>
      <c r="Y158" s="69" t="s">
        <v>49</v>
      </c>
      <c r="Z158" s="70" t="s">
        <v>49</v>
      </c>
      <c r="AD158" s="74"/>
      <c r="BA158" s="131" t="s">
        <v>70</v>
      </c>
    </row>
    <row r="159" spans="1:53" ht="27" customHeight="1" x14ac:dyDescent="0.25">
      <c r="A159" s="64" t="s">
        <v>240</v>
      </c>
      <c r="B159" s="64" t="s">
        <v>241</v>
      </c>
      <c r="C159" s="37">
        <v>4301070911</v>
      </c>
      <c r="D159" s="227">
        <v>4607111036278</v>
      </c>
      <c r="E159" s="227"/>
      <c r="F159" s="63">
        <v>1</v>
      </c>
      <c r="G159" s="38">
        <v>5</v>
      </c>
      <c r="H159" s="63">
        <v>5</v>
      </c>
      <c r="I159" s="63">
        <v>5.2830000000000004</v>
      </c>
      <c r="J159" s="38">
        <v>84</v>
      </c>
      <c r="K159" s="38" t="s">
        <v>86</v>
      </c>
      <c r="L159" s="39" t="s">
        <v>85</v>
      </c>
      <c r="M159" s="38">
        <v>120</v>
      </c>
      <c r="N159" s="29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9" s="229"/>
      <c r="P159" s="229"/>
      <c r="Q159" s="229"/>
      <c r="R159" s="230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IFERROR(IF(V159="","",V159*0.0155),"")</f>
        <v>0</v>
      </c>
      <c r="Y159" s="69" t="s">
        <v>49</v>
      </c>
      <c r="Z159" s="70" t="s">
        <v>49</v>
      </c>
      <c r="AD159" s="74"/>
      <c r="BA159" s="132" t="s">
        <v>70</v>
      </c>
    </row>
    <row r="160" spans="1:53" x14ac:dyDescent="0.2">
      <c r="A160" s="234"/>
      <c r="B160" s="234"/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5"/>
      <c r="N160" s="231" t="s">
        <v>43</v>
      </c>
      <c r="O160" s="232"/>
      <c r="P160" s="232"/>
      <c r="Q160" s="232"/>
      <c r="R160" s="232"/>
      <c r="S160" s="232"/>
      <c r="T160" s="233"/>
      <c r="U160" s="43" t="s">
        <v>42</v>
      </c>
      <c r="V160" s="44">
        <f>IFERROR(SUM(V156:V159),"0")</f>
        <v>0</v>
      </c>
      <c r="W160" s="44">
        <f>IFERROR(SUM(W156:W159),"0")</f>
        <v>0</v>
      </c>
      <c r="X160" s="44">
        <f>IFERROR(IF(X156="",0,X156),"0")+IFERROR(IF(X157="",0,X157),"0")+IFERROR(IF(X158="",0,X158),"0")+IFERROR(IF(X159="",0,X159),"0")</f>
        <v>0</v>
      </c>
      <c r="Y160" s="68"/>
      <c r="Z160" s="68"/>
    </row>
    <row r="161" spans="1:53" x14ac:dyDescent="0.2">
      <c r="A161" s="234"/>
      <c r="B161" s="234"/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5"/>
      <c r="N161" s="231" t="s">
        <v>43</v>
      </c>
      <c r="O161" s="232"/>
      <c r="P161" s="232"/>
      <c r="Q161" s="232"/>
      <c r="R161" s="232"/>
      <c r="S161" s="232"/>
      <c r="T161" s="233"/>
      <c r="U161" s="43" t="s">
        <v>0</v>
      </c>
      <c r="V161" s="44">
        <f>IFERROR(SUMPRODUCT(V156:V159*H156:H159),"0")</f>
        <v>0</v>
      </c>
      <c r="W161" s="44">
        <f>IFERROR(SUMPRODUCT(W156:W159*H156:H159),"0")</f>
        <v>0</v>
      </c>
      <c r="X161" s="43"/>
      <c r="Y161" s="68"/>
      <c r="Z161" s="68"/>
    </row>
    <row r="162" spans="1:53" ht="14.25" customHeight="1" x14ac:dyDescent="0.25">
      <c r="A162" s="226" t="s">
        <v>242</v>
      </c>
      <c r="B162" s="226"/>
      <c r="C162" s="226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67"/>
      <c r="Z162" s="67"/>
    </row>
    <row r="163" spans="1:53" ht="27" customHeight="1" x14ac:dyDescent="0.25">
      <c r="A163" s="64" t="s">
        <v>243</v>
      </c>
      <c r="B163" s="64" t="s">
        <v>244</v>
      </c>
      <c r="C163" s="37">
        <v>4301080153</v>
      </c>
      <c r="D163" s="227">
        <v>4607111036827</v>
      </c>
      <c r="E163" s="227"/>
      <c r="F163" s="63">
        <v>1</v>
      </c>
      <c r="G163" s="38">
        <v>5</v>
      </c>
      <c r="H163" s="63">
        <v>5</v>
      </c>
      <c r="I163" s="63">
        <v>5.2</v>
      </c>
      <c r="J163" s="38">
        <v>144</v>
      </c>
      <c r="K163" s="38" t="s">
        <v>86</v>
      </c>
      <c r="L163" s="39" t="s">
        <v>85</v>
      </c>
      <c r="M163" s="38">
        <v>90</v>
      </c>
      <c r="N163" s="2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3" s="229"/>
      <c r="P163" s="229"/>
      <c r="Q163" s="229"/>
      <c r="R163" s="230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IFERROR(IF(V163="","",V163*0.00866),"")</f>
        <v>0</v>
      </c>
      <c r="Y163" s="69" t="s">
        <v>49</v>
      </c>
      <c r="Z163" s="70" t="s">
        <v>49</v>
      </c>
      <c r="AD163" s="74"/>
      <c r="BA163" s="133" t="s">
        <v>70</v>
      </c>
    </row>
    <row r="164" spans="1:53" ht="27" customHeight="1" x14ac:dyDescent="0.25">
      <c r="A164" s="64" t="s">
        <v>245</v>
      </c>
      <c r="B164" s="64" t="s">
        <v>246</v>
      </c>
      <c r="C164" s="37">
        <v>4301080154</v>
      </c>
      <c r="D164" s="227">
        <v>4607111036834</v>
      </c>
      <c r="E164" s="227"/>
      <c r="F164" s="63">
        <v>1</v>
      </c>
      <c r="G164" s="38">
        <v>5</v>
      </c>
      <c r="H164" s="63">
        <v>5</v>
      </c>
      <c r="I164" s="63">
        <v>5.2530000000000001</v>
      </c>
      <c r="J164" s="38">
        <v>144</v>
      </c>
      <c r="K164" s="38" t="s">
        <v>86</v>
      </c>
      <c r="L164" s="39" t="s">
        <v>85</v>
      </c>
      <c r="M164" s="38">
        <v>90</v>
      </c>
      <c r="N164" s="29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4" s="229"/>
      <c r="P164" s="229"/>
      <c r="Q164" s="229"/>
      <c r="R164" s="230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IFERROR(IF(V164="","",V164*0.00866),"")</f>
        <v>0</v>
      </c>
      <c r="Y164" s="69" t="s">
        <v>49</v>
      </c>
      <c r="Z164" s="70" t="s">
        <v>49</v>
      </c>
      <c r="AD164" s="74"/>
      <c r="BA164" s="134" t="s">
        <v>70</v>
      </c>
    </row>
    <row r="165" spans="1:53" x14ac:dyDescent="0.2">
      <c r="A165" s="234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5"/>
      <c r="N165" s="231" t="s">
        <v>43</v>
      </c>
      <c r="O165" s="232"/>
      <c r="P165" s="232"/>
      <c r="Q165" s="232"/>
      <c r="R165" s="232"/>
      <c r="S165" s="232"/>
      <c r="T165" s="233"/>
      <c r="U165" s="43" t="s">
        <v>42</v>
      </c>
      <c r="V165" s="44">
        <f>IFERROR(SUM(V163:V164),"0")</f>
        <v>0</v>
      </c>
      <c r="W165" s="44">
        <f>IFERROR(SUM(W163:W164),"0")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234"/>
      <c r="B166" s="234"/>
      <c r="C166" s="234"/>
      <c r="D166" s="234"/>
      <c r="E166" s="234"/>
      <c r="F166" s="234"/>
      <c r="G166" s="234"/>
      <c r="H166" s="234"/>
      <c r="I166" s="234"/>
      <c r="J166" s="234"/>
      <c r="K166" s="234"/>
      <c r="L166" s="234"/>
      <c r="M166" s="235"/>
      <c r="N166" s="231" t="s">
        <v>43</v>
      </c>
      <c r="O166" s="232"/>
      <c r="P166" s="232"/>
      <c r="Q166" s="232"/>
      <c r="R166" s="232"/>
      <c r="S166" s="232"/>
      <c r="T166" s="233"/>
      <c r="U166" s="43" t="s">
        <v>0</v>
      </c>
      <c r="V166" s="44">
        <f>IFERROR(SUMPRODUCT(V163:V164*H163:H164),"0")</f>
        <v>0</v>
      </c>
      <c r="W166" s="44">
        <f>IFERROR(SUMPRODUCT(W163:W164*H163:H164),"0")</f>
        <v>0</v>
      </c>
      <c r="X166" s="43"/>
      <c r="Y166" s="68"/>
      <c r="Z166" s="68"/>
    </row>
    <row r="167" spans="1:53" ht="27.75" customHeight="1" x14ac:dyDescent="0.2">
      <c r="A167" s="224" t="s">
        <v>247</v>
      </c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N167" s="224"/>
      <c r="O167" s="224"/>
      <c r="P167" s="224"/>
      <c r="Q167" s="224"/>
      <c r="R167" s="224"/>
      <c r="S167" s="224"/>
      <c r="T167" s="224"/>
      <c r="U167" s="224"/>
      <c r="V167" s="224"/>
      <c r="W167" s="224"/>
      <c r="X167" s="224"/>
      <c r="Y167" s="55"/>
      <c r="Z167" s="55"/>
    </row>
    <row r="168" spans="1:53" ht="16.5" customHeight="1" x14ac:dyDescent="0.25">
      <c r="A168" s="225" t="s">
        <v>248</v>
      </c>
      <c r="B168" s="225"/>
      <c r="C168" s="225"/>
      <c r="D168" s="225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66"/>
      <c r="Z168" s="66"/>
    </row>
    <row r="169" spans="1:53" ht="14.25" customHeight="1" x14ac:dyDescent="0.25">
      <c r="A169" s="226" t="s">
        <v>88</v>
      </c>
      <c r="B169" s="226"/>
      <c r="C169" s="226"/>
      <c r="D169" s="226"/>
      <c r="E169" s="226"/>
      <c r="F169" s="226"/>
      <c r="G169" s="226"/>
      <c r="H169" s="226"/>
      <c r="I169" s="226"/>
      <c r="J169" s="226"/>
      <c r="K169" s="226"/>
      <c r="L169" s="226"/>
      <c r="M169" s="226"/>
      <c r="N169" s="226"/>
      <c r="O169" s="226"/>
      <c r="P169" s="226"/>
      <c r="Q169" s="226"/>
      <c r="R169" s="226"/>
      <c r="S169" s="226"/>
      <c r="T169" s="226"/>
      <c r="U169" s="226"/>
      <c r="V169" s="226"/>
      <c r="W169" s="226"/>
      <c r="X169" s="226"/>
      <c r="Y169" s="67"/>
      <c r="Z169" s="67"/>
    </row>
    <row r="170" spans="1:53" ht="16.5" customHeight="1" x14ac:dyDescent="0.25">
      <c r="A170" s="64" t="s">
        <v>249</v>
      </c>
      <c r="B170" s="64" t="s">
        <v>250</v>
      </c>
      <c r="C170" s="37">
        <v>4301132048</v>
      </c>
      <c r="D170" s="227">
        <v>4607111035721</v>
      </c>
      <c r="E170" s="227"/>
      <c r="F170" s="63">
        <v>0.25</v>
      </c>
      <c r="G170" s="38">
        <v>12</v>
      </c>
      <c r="H170" s="63">
        <v>3</v>
      </c>
      <c r="I170" s="63">
        <v>3.3879999999999999</v>
      </c>
      <c r="J170" s="38">
        <v>70</v>
      </c>
      <c r="K170" s="38" t="s">
        <v>92</v>
      </c>
      <c r="L170" s="39" t="s">
        <v>85</v>
      </c>
      <c r="M170" s="38">
        <v>180</v>
      </c>
      <c r="N170" s="294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70" s="229"/>
      <c r="P170" s="229"/>
      <c r="Q170" s="229"/>
      <c r="R170" s="230"/>
      <c r="S170" s="40" t="s">
        <v>49</v>
      </c>
      <c r="T170" s="40" t="s">
        <v>49</v>
      </c>
      <c r="U170" s="41" t="s">
        <v>42</v>
      </c>
      <c r="V170" s="59">
        <v>0</v>
      </c>
      <c r="W170" s="56">
        <f>IFERROR(IF(V170="","",V170),"")</f>
        <v>0</v>
      </c>
      <c r="X170" s="42">
        <f>IFERROR(IF(V170="","",V170*0.01788),"")</f>
        <v>0</v>
      </c>
      <c r="Y170" s="69" t="s">
        <v>49</v>
      </c>
      <c r="Z170" s="70" t="s">
        <v>49</v>
      </c>
      <c r="AD170" s="74"/>
      <c r="BA170" s="135" t="s">
        <v>91</v>
      </c>
    </row>
    <row r="171" spans="1:53" ht="27" customHeight="1" x14ac:dyDescent="0.25">
      <c r="A171" s="64" t="s">
        <v>251</v>
      </c>
      <c r="B171" s="64" t="s">
        <v>252</v>
      </c>
      <c r="C171" s="37">
        <v>4301132046</v>
      </c>
      <c r="D171" s="227">
        <v>4607111035691</v>
      </c>
      <c r="E171" s="227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92</v>
      </c>
      <c r="L171" s="39" t="s">
        <v>85</v>
      </c>
      <c r="M171" s="38">
        <v>180</v>
      </c>
      <c r="N171" s="29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71" s="229"/>
      <c r="P171" s="229"/>
      <c r="Q171" s="229"/>
      <c r="R171" s="230"/>
      <c r="S171" s="40" t="s">
        <v>49</v>
      </c>
      <c r="T171" s="40" t="s">
        <v>49</v>
      </c>
      <c r="U171" s="41" t="s">
        <v>42</v>
      </c>
      <c r="V171" s="59">
        <v>0</v>
      </c>
      <c r="W171" s="56">
        <f>IFERROR(IF(V171="","",V171),"")</f>
        <v>0</v>
      </c>
      <c r="X171" s="42">
        <f>IFERROR(IF(V171="","",V171*0.01788),"")</f>
        <v>0</v>
      </c>
      <c r="Y171" s="69" t="s">
        <v>49</v>
      </c>
      <c r="Z171" s="70" t="s">
        <v>49</v>
      </c>
      <c r="AD171" s="74"/>
      <c r="BA171" s="136" t="s">
        <v>91</v>
      </c>
    </row>
    <row r="172" spans="1:53" x14ac:dyDescent="0.2">
      <c r="A172" s="234"/>
      <c r="B172" s="234"/>
      <c r="C172" s="234"/>
      <c r="D172" s="234"/>
      <c r="E172" s="234"/>
      <c r="F172" s="234"/>
      <c r="G172" s="234"/>
      <c r="H172" s="234"/>
      <c r="I172" s="234"/>
      <c r="J172" s="234"/>
      <c r="K172" s="234"/>
      <c r="L172" s="234"/>
      <c r="M172" s="235"/>
      <c r="N172" s="231" t="s">
        <v>43</v>
      </c>
      <c r="O172" s="232"/>
      <c r="P172" s="232"/>
      <c r="Q172" s="232"/>
      <c r="R172" s="232"/>
      <c r="S172" s="232"/>
      <c r="T172" s="233"/>
      <c r="U172" s="43" t="s">
        <v>42</v>
      </c>
      <c r="V172" s="44">
        <f>IFERROR(SUM(V170:V171),"0")</f>
        <v>0</v>
      </c>
      <c r="W172" s="44">
        <f>IFERROR(SUM(W170:W171),"0")</f>
        <v>0</v>
      </c>
      <c r="X172" s="44">
        <f>IFERROR(IF(X170="",0,X170),"0")+IFERROR(IF(X171="",0,X171),"0")</f>
        <v>0</v>
      </c>
      <c r="Y172" s="68"/>
      <c r="Z172" s="68"/>
    </row>
    <row r="173" spans="1:53" x14ac:dyDescent="0.2">
      <c r="A173" s="234"/>
      <c r="B173" s="234"/>
      <c r="C173" s="234"/>
      <c r="D173" s="234"/>
      <c r="E173" s="234"/>
      <c r="F173" s="234"/>
      <c r="G173" s="234"/>
      <c r="H173" s="234"/>
      <c r="I173" s="234"/>
      <c r="J173" s="234"/>
      <c r="K173" s="234"/>
      <c r="L173" s="234"/>
      <c r="M173" s="235"/>
      <c r="N173" s="231" t="s">
        <v>43</v>
      </c>
      <c r="O173" s="232"/>
      <c r="P173" s="232"/>
      <c r="Q173" s="232"/>
      <c r="R173" s="232"/>
      <c r="S173" s="232"/>
      <c r="T173" s="233"/>
      <c r="U173" s="43" t="s">
        <v>0</v>
      </c>
      <c r="V173" s="44">
        <f>IFERROR(SUMPRODUCT(V170:V171*H170:H171),"0")</f>
        <v>0</v>
      </c>
      <c r="W173" s="44">
        <f>IFERROR(SUMPRODUCT(W170:W171*H170:H171),"0")</f>
        <v>0</v>
      </c>
      <c r="X173" s="43"/>
      <c r="Y173" s="68"/>
      <c r="Z173" s="68"/>
    </row>
    <row r="174" spans="1:53" ht="16.5" customHeight="1" x14ac:dyDescent="0.25">
      <c r="A174" s="225" t="s">
        <v>253</v>
      </c>
      <c r="B174" s="225"/>
      <c r="C174" s="225"/>
      <c r="D174" s="225"/>
      <c r="E174" s="225"/>
      <c r="F174" s="225"/>
      <c r="G174" s="225"/>
      <c r="H174" s="225"/>
      <c r="I174" s="225"/>
      <c r="J174" s="225"/>
      <c r="K174" s="225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66"/>
      <c r="Z174" s="66"/>
    </row>
    <row r="175" spans="1:53" ht="14.25" customHeight="1" x14ac:dyDescent="0.25">
      <c r="A175" s="226" t="s">
        <v>253</v>
      </c>
      <c r="B175" s="226"/>
      <c r="C175" s="226"/>
      <c r="D175" s="226"/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67"/>
      <c r="Z175" s="67"/>
    </row>
    <row r="176" spans="1:53" ht="27" customHeight="1" x14ac:dyDescent="0.25">
      <c r="A176" s="64" t="s">
        <v>254</v>
      </c>
      <c r="B176" s="64" t="s">
        <v>255</v>
      </c>
      <c r="C176" s="37">
        <v>4301133002</v>
      </c>
      <c r="D176" s="227">
        <v>4607111035783</v>
      </c>
      <c r="E176" s="227"/>
      <c r="F176" s="63">
        <v>0.2</v>
      </c>
      <c r="G176" s="38">
        <v>8</v>
      </c>
      <c r="H176" s="63">
        <v>1.6</v>
      </c>
      <c r="I176" s="63">
        <v>2.12</v>
      </c>
      <c r="J176" s="38">
        <v>72</v>
      </c>
      <c r="K176" s="38" t="s">
        <v>218</v>
      </c>
      <c r="L176" s="39" t="s">
        <v>85</v>
      </c>
      <c r="M176" s="38">
        <v>180</v>
      </c>
      <c r="N176" s="29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6" s="229"/>
      <c r="P176" s="229"/>
      <c r="Q176" s="229"/>
      <c r="R176" s="230"/>
      <c r="S176" s="40" t="s">
        <v>49</v>
      </c>
      <c r="T176" s="40" t="s">
        <v>49</v>
      </c>
      <c r="U176" s="41" t="s">
        <v>42</v>
      </c>
      <c r="V176" s="59">
        <v>0</v>
      </c>
      <c r="W176" s="56">
        <f>IFERROR(IF(V176="","",V176),"")</f>
        <v>0</v>
      </c>
      <c r="X176" s="42">
        <f>IFERROR(IF(V176="","",V176*0.01157),"")</f>
        <v>0</v>
      </c>
      <c r="Y176" s="69" t="s">
        <v>49</v>
      </c>
      <c r="Z176" s="70" t="s">
        <v>49</v>
      </c>
      <c r="AD176" s="74"/>
      <c r="BA176" s="137" t="s">
        <v>91</v>
      </c>
    </row>
    <row r="177" spans="1:53" x14ac:dyDescent="0.2">
      <c r="A177" s="234"/>
      <c r="B177" s="234"/>
      <c r="C177" s="234"/>
      <c r="D177" s="234"/>
      <c r="E177" s="234"/>
      <c r="F177" s="234"/>
      <c r="G177" s="234"/>
      <c r="H177" s="234"/>
      <c r="I177" s="234"/>
      <c r="J177" s="234"/>
      <c r="K177" s="234"/>
      <c r="L177" s="234"/>
      <c r="M177" s="235"/>
      <c r="N177" s="231" t="s">
        <v>43</v>
      </c>
      <c r="O177" s="232"/>
      <c r="P177" s="232"/>
      <c r="Q177" s="232"/>
      <c r="R177" s="232"/>
      <c r="S177" s="232"/>
      <c r="T177" s="233"/>
      <c r="U177" s="43" t="s">
        <v>42</v>
      </c>
      <c r="V177" s="44">
        <f>IFERROR(SUM(V176:V176),"0")</f>
        <v>0</v>
      </c>
      <c r="W177" s="44">
        <f>IFERROR(SUM(W176:W176),"0")</f>
        <v>0</v>
      </c>
      <c r="X177" s="44">
        <f>IFERROR(IF(X176="",0,X176),"0")</f>
        <v>0</v>
      </c>
      <c r="Y177" s="68"/>
      <c r="Z177" s="68"/>
    </row>
    <row r="178" spans="1:53" x14ac:dyDescent="0.2">
      <c r="A178" s="234"/>
      <c r="B178" s="234"/>
      <c r="C178" s="234"/>
      <c r="D178" s="234"/>
      <c r="E178" s="234"/>
      <c r="F178" s="234"/>
      <c r="G178" s="234"/>
      <c r="H178" s="234"/>
      <c r="I178" s="234"/>
      <c r="J178" s="234"/>
      <c r="K178" s="234"/>
      <c r="L178" s="234"/>
      <c r="M178" s="235"/>
      <c r="N178" s="231" t="s">
        <v>43</v>
      </c>
      <c r="O178" s="232"/>
      <c r="P178" s="232"/>
      <c r="Q178" s="232"/>
      <c r="R178" s="232"/>
      <c r="S178" s="232"/>
      <c r="T178" s="233"/>
      <c r="U178" s="43" t="s">
        <v>0</v>
      </c>
      <c r="V178" s="44">
        <f>IFERROR(SUMPRODUCT(V176:V176*H176:H176),"0")</f>
        <v>0</v>
      </c>
      <c r="W178" s="44">
        <f>IFERROR(SUMPRODUCT(W176:W176*H176:H176),"0")</f>
        <v>0</v>
      </c>
      <c r="X178" s="43"/>
      <c r="Y178" s="68"/>
      <c r="Z178" s="68"/>
    </row>
    <row r="179" spans="1:53" ht="16.5" customHeight="1" x14ac:dyDescent="0.25">
      <c r="A179" s="225" t="s">
        <v>247</v>
      </c>
      <c r="B179" s="225"/>
      <c r="C179" s="225"/>
      <c r="D179" s="225"/>
      <c r="E179" s="225"/>
      <c r="F179" s="225"/>
      <c r="G179" s="225"/>
      <c r="H179" s="225"/>
      <c r="I179" s="225"/>
      <c r="J179" s="225"/>
      <c r="K179" s="225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66"/>
      <c r="Z179" s="66"/>
    </row>
    <row r="180" spans="1:53" ht="14.25" customHeight="1" x14ac:dyDescent="0.25">
      <c r="A180" s="226" t="s">
        <v>256</v>
      </c>
      <c r="B180" s="226"/>
      <c r="C180" s="226"/>
      <c r="D180" s="226"/>
      <c r="E180" s="226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67"/>
      <c r="Z180" s="67"/>
    </row>
    <row r="181" spans="1:53" ht="27" customHeight="1" x14ac:dyDescent="0.25">
      <c r="A181" s="64" t="s">
        <v>257</v>
      </c>
      <c r="B181" s="64" t="s">
        <v>258</v>
      </c>
      <c r="C181" s="37">
        <v>4301051319</v>
      </c>
      <c r="D181" s="227">
        <v>4680115881204</v>
      </c>
      <c r="E181" s="227"/>
      <c r="F181" s="63">
        <v>0.33</v>
      </c>
      <c r="G181" s="38">
        <v>6</v>
      </c>
      <c r="H181" s="63">
        <v>1.98</v>
      </c>
      <c r="I181" s="63">
        <v>2.246</v>
      </c>
      <c r="J181" s="38">
        <v>156</v>
      </c>
      <c r="K181" s="38" t="s">
        <v>86</v>
      </c>
      <c r="L181" s="39" t="s">
        <v>261</v>
      </c>
      <c r="M181" s="38">
        <v>365</v>
      </c>
      <c r="N181" s="297" t="s">
        <v>259</v>
      </c>
      <c r="O181" s="229"/>
      <c r="P181" s="229"/>
      <c r="Q181" s="229"/>
      <c r="R181" s="230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IFERROR(IF(V181="","",V181*0.00753),"")</f>
        <v>0</v>
      </c>
      <c r="Y181" s="69" t="s">
        <v>49</v>
      </c>
      <c r="Z181" s="70" t="s">
        <v>49</v>
      </c>
      <c r="AD181" s="74"/>
      <c r="BA181" s="138" t="s">
        <v>260</v>
      </c>
    </row>
    <row r="182" spans="1:53" x14ac:dyDescent="0.2">
      <c r="A182" s="234"/>
      <c r="B182" s="234"/>
      <c r="C182" s="234"/>
      <c r="D182" s="234"/>
      <c r="E182" s="234"/>
      <c r="F182" s="234"/>
      <c r="G182" s="234"/>
      <c r="H182" s="234"/>
      <c r="I182" s="234"/>
      <c r="J182" s="234"/>
      <c r="K182" s="234"/>
      <c r="L182" s="234"/>
      <c r="M182" s="235"/>
      <c r="N182" s="231" t="s">
        <v>43</v>
      </c>
      <c r="O182" s="232"/>
      <c r="P182" s="232"/>
      <c r="Q182" s="232"/>
      <c r="R182" s="232"/>
      <c r="S182" s="232"/>
      <c r="T182" s="233"/>
      <c r="U182" s="43" t="s">
        <v>42</v>
      </c>
      <c r="V182" s="44">
        <f>IFERROR(SUM(V181:V181),"0")</f>
        <v>0</v>
      </c>
      <c r="W182" s="44">
        <f>IFERROR(SUM(W181:W181),"0")</f>
        <v>0</v>
      </c>
      <c r="X182" s="44">
        <f>IFERROR(IF(X181="",0,X181),"0")</f>
        <v>0</v>
      </c>
      <c r="Y182" s="68"/>
      <c r="Z182" s="68"/>
    </row>
    <row r="183" spans="1:53" x14ac:dyDescent="0.2">
      <c r="A183" s="234"/>
      <c r="B183" s="234"/>
      <c r="C183" s="234"/>
      <c r="D183" s="234"/>
      <c r="E183" s="234"/>
      <c r="F183" s="234"/>
      <c r="G183" s="234"/>
      <c r="H183" s="234"/>
      <c r="I183" s="234"/>
      <c r="J183" s="234"/>
      <c r="K183" s="234"/>
      <c r="L183" s="234"/>
      <c r="M183" s="235"/>
      <c r="N183" s="231" t="s">
        <v>43</v>
      </c>
      <c r="O183" s="232"/>
      <c r="P183" s="232"/>
      <c r="Q183" s="232"/>
      <c r="R183" s="232"/>
      <c r="S183" s="232"/>
      <c r="T183" s="233"/>
      <c r="U183" s="43" t="s">
        <v>0</v>
      </c>
      <c r="V183" s="44">
        <f>IFERROR(SUMPRODUCT(V181:V181*H181:H181),"0")</f>
        <v>0</v>
      </c>
      <c r="W183" s="44">
        <f>IFERROR(SUMPRODUCT(W181:W181*H181:H181),"0")</f>
        <v>0</v>
      </c>
      <c r="X183" s="43"/>
      <c r="Y183" s="68"/>
      <c r="Z183" s="68"/>
    </row>
    <row r="184" spans="1:53" ht="27.75" customHeight="1" x14ac:dyDescent="0.2">
      <c r="A184" s="224" t="s">
        <v>262</v>
      </c>
      <c r="B184" s="224"/>
      <c r="C184" s="224"/>
      <c r="D184" s="224"/>
      <c r="E184" s="224"/>
      <c r="F184" s="224"/>
      <c r="G184" s="224"/>
      <c r="H184" s="224"/>
      <c r="I184" s="224"/>
      <c r="J184" s="224"/>
      <c r="K184" s="224"/>
      <c r="L184" s="224"/>
      <c r="M184" s="224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55"/>
      <c r="Z184" s="55"/>
    </row>
    <row r="185" spans="1:53" ht="16.5" customHeight="1" x14ac:dyDescent="0.25">
      <c r="A185" s="225" t="s">
        <v>263</v>
      </c>
      <c r="B185" s="225"/>
      <c r="C185" s="225"/>
      <c r="D185" s="225"/>
      <c r="E185" s="225"/>
      <c r="F185" s="225"/>
      <c r="G185" s="225"/>
      <c r="H185" s="225"/>
      <c r="I185" s="225"/>
      <c r="J185" s="225"/>
      <c r="K185" s="225"/>
      <c r="L185" s="225"/>
      <c r="M185" s="225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66"/>
      <c r="Z185" s="66"/>
    </row>
    <row r="186" spans="1:53" ht="14.25" customHeight="1" x14ac:dyDescent="0.25">
      <c r="A186" s="226" t="s">
        <v>82</v>
      </c>
      <c r="B186" s="226"/>
      <c r="C186" s="226"/>
      <c r="D186" s="226"/>
      <c r="E186" s="226"/>
      <c r="F186" s="226"/>
      <c r="G186" s="226"/>
      <c r="H186" s="226"/>
      <c r="I186" s="226"/>
      <c r="J186" s="226"/>
      <c r="K186" s="226"/>
      <c r="L186" s="226"/>
      <c r="M186" s="226"/>
      <c r="N186" s="226"/>
      <c r="O186" s="226"/>
      <c r="P186" s="226"/>
      <c r="Q186" s="226"/>
      <c r="R186" s="226"/>
      <c r="S186" s="226"/>
      <c r="T186" s="226"/>
      <c r="U186" s="226"/>
      <c r="V186" s="226"/>
      <c r="W186" s="226"/>
      <c r="X186" s="226"/>
      <c r="Y186" s="67"/>
      <c r="Z186" s="67"/>
    </row>
    <row r="187" spans="1:53" ht="27" customHeight="1" x14ac:dyDescent="0.25">
      <c r="A187" s="64" t="s">
        <v>264</v>
      </c>
      <c r="B187" s="64" t="s">
        <v>265</v>
      </c>
      <c r="C187" s="37">
        <v>4301070948</v>
      </c>
      <c r="D187" s="227">
        <v>4607111037022</v>
      </c>
      <c r="E187" s="227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86</v>
      </c>
      <c r="L187" s="39" t="s">
        <v>85</v>
      </c>
      <c r="M187" s="38">
        <v>180</v>
      </c>
      <c r="N187" s="29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229"/>
      <c r="P187" s="229"/>
      <c r="Q187" s="229"/>
      <c r="R187" s="230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9" t="s">
        <v>70</v>
      </c>
    </row>
    <row r="188" spans="1:53" x14ac:dyDescent="0.2">
      <c r="A188" s="234"/>
      <c r="B188" s="234"/>
      <c r="C188" s="234"/>
      <c r="D188" s="234"/>
      <c r="E188" s="234"/>
      <c r="F188" s="234"/>
      <c r="G188" s="234"/>
      <c r="H188" s="234"/>
      <c r="I188" s="234"/>
      <c r="J188" s="234"/>
      <c r="K188" s="234"/>
      <c r="L188" s="234"/>
      <c r="M188" s="235"/>
      <c r="N188" s="231" t="s">
        <v>43</v>
      </c>
      <c r="O188" s="232"/>
      <c r="P188" s="232"/>
      <c r="Q188" s="232"/>
      <c r="R188" s="232"/>
      <c r="S188" s="232"/>
      <c r="T188" s="233"/>
      <c r="U188" s="43" t="s">
        <v>42</v>
      </c>
      <c r="V188" s="44">
        <f>IFERROR(SUM(V187:V187),"0")</f>
        <v>0</v>
      </c>
      <c r="W188" s="44">
        <f>IFERROR(SUM(W187:W187),"0")</f>
        <v>0</v>
      </c>
      <c r="X188" s="44">
        <f>IFERROR(IF(X187="",0,X187),"0")</f>
        <v>0</v>
      </c>
      <c r="Y188" s="68"/>
      <c r="Z188" s="68"/>
    </row>
    <row r="189" spans="1:53" x14ac:dyDescent="0.2">
      <c r="A189" s="234"/>
      <c r="B189" s="234"/>
      <c r="C189" s="234"/>
      <c r="D189" s="234"/>
      <c r="E189" s="234"/>
      <c r="F189" s="234"/>
      <c r="G189" s="234"/>
      <c r="H189" s="234"/>
      <c r="I189" s="234"/>
      <c r="J189" s="234"/>
      <c r="K189" s="234"/>
      <c r="L189" s="234"/>
      <c r="M189" s="235"/>
      <c r="N189" s="231" t="s">
        <v>43</v>
      </c>
      <c r="O189" s="232"/>
      <c r="P189" s="232"/>
      <c r="Q189" s="232"/>
      <c r="R189" s="232"/>
      <c r="S189" s="232"/>
      <c r="T189" s="233"/>
      <c r="U189" s="43" t="s">
        <v>0</v>
      </c>
      <c r="V189" s="44">
        <f>IFERROR(SUMPRODUCT(V187:V187*H187:H187),"0")</f>
        <v>0</v>
      </c>
      <c r="W189" s="44">
        <f>IFERROR(SUMPRODUCT(W187:W187*H187:H187),"0")</f>
        <v>0</v>
      </c>
      <c r="X189" s="43"/>
      <c r="Y189" s="68"/>
      <c r="Z189" s="68"/>
    </row>
    <row r="190" spans="1:53" ht="16.5" customHeight="1" x14ac:dyDescent="0.25">
      <c r="A190" s="225" t="s">
        <v>266</v>
      </c>
      <c r="B190" s="225"/>
      <c r="C190" s="225"/>
      <c r="D190" s="225"/>
      <c r="E190" s="225"/>
      <c r="F190" s="225"/>
      <c r="G190" s="225"/>
      <c r="H190" s="225"/>
      <c r="I190" s="225"/>
      <c r="J190" s="225"/>
      <c r="K190" s="225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66"/>
      <c r="Z190" s="66"/>
    </row>
    <row r="191" spans="1:53" ht="14.25" customHeight="1" x14ac:dyDescent="0.25">
      <c r="A191" s="226" t="s">
        <v>82</v>
      </c>
      <c r="B191" s="226"/>
      <c r="C191" s="226"/>
      <c r="D191" s="226"/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6"/>
      <c r="Y191" s="67"/>
      <c r="Z191" s="67"/>
    </row>
    <row r="192" spans="1:53" ht="27" customHeight="1" x14ac:dyDescent="0.25">
      <c r="A192" s="64" t="s">
        <v>267</v>
      </c>
      <c r="B192" s="64" t="s">
        <v>268</v>
      </c>
      <c r="C192" s="37">
        <v>4301070966</v>
      </c>
      <c r="D192" s="227">
        <v>4607111038135</v>
      </c>
      <c r="E192" s="227"/>
      <c r="F192" s="63">
        <v>0.7</v>
      </c>
      <c r="G192" s="38">
        <v>8</v>
      </c>
      <c r="H192" s="63">
        <v>5.6</v>
      </c>
      <c r="I192" s="63">
        <v>5.87</v>
      </c>
      <c r="J192" s="38">
        <v>84</v>
      </c>
      <c r="K192" s="38" t="s">
        <v>86</v>
      </c>
      <c r="L192" s="39" t="s">
        <v>85</v>
      </c>
      <c r="M192" s="38">
        <v>180</v>
      </c>
      <c r="N192" s="299" t="s">
        <v>269</v>
      </c>
      <c r="O192" s="229"/>
      <c r="P192" s="229"/>
      <c r="Q192" s="229"/>
      <c r="R192" s="230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40" t="s">
        <v>70</v>
      </c>
    </row>
    <row r="193" spans="1:53" x14ac:dyDescent="0.2">
      <c r="A193" s="234"/>
      <c r="B193" s="234"/>
      <c r="C193" s="234"/>
      <c r="D193" s="234"/>
      <c r="E193" s="234"/>
      <c r="F193" s="234"/>
      <c r="G193" s="234"/>
      <c r="H193" s="234"/>
      <c r="I193" s="234"/>
      <c r="J193" s="234"/>
      <c r="K193" s="234"/>
      <c r="L193" s="234"/>
      <c r="M193" s="235"/>
      <c r="N193" s="231" t="s">
        <v>43</v>
      </c>
      <c r="O193" s="232"/>
      <c r="P193" s="232"/>
      <c r="Q193" s="232"/>
      <c r="R193" s="232"/>
      <c r="S193" s="232"/>
      <c r="T193" s="233"/>
      <c r="U193" s="43" t="s">
        <v>42</v>
      </c>
      <c r="V193" s="44">
        <f>IFERROR(SUM(V192:V192),"0")</f>
        <v>0</v>
      </c>
      <c r="W193" s="44">
        <f>IFERROR(SUM(W192:W192),"0")</f>
        <v>0</v>
      </c>
      <c r="X193" s="44">
        <f>IFERROR(IF(X192="",0,X192),"0")</f>
        <v>0</v>
      </c>
      <c r="Y193" s="68"/>
      <c r="Z193" s="68"/>
    </row>
    <row r="194" spans="1:53" x14ac:dyDescent="0.2">
      <c r="A194" s="234"/>
      <c r="B194" s="234"/>
      <c r="C194" s="234"/>
      <c r="D194" s="234"/>
      <c r="E194" s="234"/>
      <c r="F194" s="234"/>
      <c r="G194" s="234"/>
      <c r="H194" s="234"/>
      <c r="I194" s="234"/>
      <c r="J194" s="234"/>
      <c r="K194" s="234"/>
      <c r="L194" s="234"/>
      <c r="M194" s="235"/>
      <c r="N194" s="231" t="s">
        <v>43</v>
      </c>
      <c r="O194" s="232"/>
      <c r="P194" s="232"/>
      <c r="Q194" s="232"/>
      <c r="R194" s="232"/>
      <c r="S194" s="232"/>
      <c r="T194" s="233"/>
      <c r="U194" s="43" t="s">
        <v>0</v>
      </c>
      <c r="V194" s="44">
        <f>IFERROR(SUMPRODUCT(V192:V192*H192:H192),"0")</f>
        <v>0</v>
      </c>
      <c r="W194" s="44">
        <f>IFERROR(SUMPRODUCT(W192:W192*H192:H192),"0")</f>
        <v>0</v>
      </c>
      <c r="X194" s="43"/>
      <c r="Y194" s="68"/>
      <c r="Z194" s="68"/>
    </row>
    <row r="195" spans="1:53" ht="16.5" customHeight="1" x14ac:dyDescent="0.25">
      <c r="A195" s="225" t="s">
        <v>270</v>
      </c>
      <c r="B195" s="225"/>
      <c r="C195" s="225"/>
      <c r="D195" s="225"/>
      <c r="E195" s="225"/>
      <c r="F195" s="225"/>
      <c r="G195" s="225"/>
      <c r="H195" s="225"/>
      <c r="I195" s="225"/>
      <c r="J195" s="225"/>
      <c r="K195" s="225"/>
      <c r="L195" s="225"/>
      <c r="M195" s="225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66"/>
      <c r="Z195" s="66"/>
    </row>
    <row r="196" spans="1:53" ht="14.25" customHeight="1" x14ac:dyDescent="0.25">
      <c r="A196" s="226" t="s">
        <v>82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67"/>
      <c r="Z196" s="67"/>
    </row>
    <row r="197" spans="1:53" ht="27" customHeight="1" x14ac:dyDescent="0.25">
      <c r="A197" s="64" t="s">
        <v>271</v>
      </c>
      <c r="B197" s="64" t="s">
        <v>272</v>
      </c>
      <c r="C197" s="37">
        <v>4301070915</v>
      </c>
      <c r="D197" s="227">
        <v>4607111035882</v>
      </c>
      <c r="E197" s="227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86</v>
      </c>
      <c r="L197" s="39" t="s">
        <v>85</v>
      </c>
      <c r="M197" s="38">
        <v>180</v>
      </c>
      <c r="N197" s="3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7" s="229"/>
      <c r="P197" s="229"/>
      <c r="Q197" s="229"/>
      <c r="R197" s="230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4301070921</v>
      </c>
      <c r="D198" s="227">
        <v>4607111035905</v>
      </c>
      <c r="E198" s="227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86</v>
      </c>
      <c r="L198" s="39" t="s">
        <v>85</v>
      </c>
      <c r="M198" s="38">
        <v>180</v>
      </c>
      <c r="N198" s="3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8" s="229"/>
      <c r="P198" s="229"/>
      <c r="Q198" s="229"/>
      <c r="R198" s="230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ht="27" customHeight="1" x14ac:dyDescent="0.25">
      <c r="A199" s="64" t="s">
        <v>275</v>
      </c>
      <c r="B199" s="64" t="s">
        <v>276</v>
      </c>
      <c r="C199" s="37">
        <v>4301070917</v>
      </c>
      <c r="D199" s="227">
        <v>4607111035912</v>
      </c>
      <c r="E199" s="227"/>
      <c r="F199" s="63">
        <v>0.43</v>
      </c>
      <c r="G199" s="38">
        <v>16</v>
      </c>
      <c r="H199" s="63">
        <v>6.88</v>
      </c>
      <c r="I199" s="63">
        <v>7.19</v>
      </c>
      <c r="J199" s="38">
        <v>84</v>
      </c>
      <c r="K199" s="38" t="s">
        <v>86</v>
      </c>
      <c r="L199" s="39" t="s">
        <v>85</v>
      </c>
      <c r="M199" s="38">
        <v>180</v>
      </c>
      <c r="N199" s="3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9" s="229"/>
      <c r="P199" s="229"/>
      <c r="Q199" s="229"/>
      <c r="R199" s="230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3" t="s">
        <v>70</v>
      </c>
    </row>
    <row r="200" spans="1:53" ht="27" customHeight="1" x14ac:dyDescent="0.25">
      <c r="A200" s="64" t="s">
        <v>277</v>
      </c>
      <c r="B200" s="64" t="s">
        <v>278</v>
      </c>
      <c r="C200" s="37">
        <v>4301070920</v>
      </c>
      <c r="D200" s="227">
        <v>4607111035929</v>
      </c>
      <c r="E200" s="227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86</v>
      </c>
      <c r="L200" s="39" t="s">
        <v>85</v>
      </c>
      <c r="M200" s="38">
        <v>180</v>
      </c>
      <c r="N200" s="3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0" s="229"/>
      <c r="P200" s="229"/>
      <c r="Q200" s="229"/>
      <c r="R200" s="230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4" t="s">
        <v>70</v>
      </c>
    </row>
    <row r="201" spans="1:53" x14ac:dyDescent="0.2">
      <c r="A201" s="234"/>
      <c r="B201" s="234"/>
      <c r="C201" s="234"/>
      <c r="D201" s="234"/>
      <c r="E201" s="234"/>
      <c r="F201" s="234"/>
      <c r="G201" s="234"/>
      <c r="H201" s="234"/>
      <c r="I201" s="234"/>
      <c r="J201" s="234"/>
      <c r="K201" s="234"/>
      <c r="L201" s="234"/>
      <c r="M201" s="235"/>
      <c r="N201" s="231" t="s">
        <v>43</v>
      </c>
      <c r="O201" s="232"/>
      <c r="P201" s="232"/>
      <c r="Q201" s="232"/>
      <c r="R201" s="232"/>
      <c r="S201" s="232"/>
      <c r="T201" s="233"/>
      <c r="U201" s="43" t="s">
        <v>42</v>
      </c>
      <c r="V201" s="44">
        <f>IFERROR(SUM(V197:V200),"0")</f>
        <v>0</v>
      </c>
      <c r="W201" s="44">
        <f>IFERROR(SUM(W197:W200),"0")</f>
        <v>0</v>
      </c>
      <c r="X201" s="44">
        <f>IFERROR(IF(X197="",0,X197),"0")+IFERROR(IF(X198="",0,X198),"0")+IFERROR(IF(X199="",0,X199),"0")+IFERROR(IF(X200="",0,X200),"0")</f>
        <v>0</v>
      </c>
      <c r="Y201" s="68"/>
      <c r="Z201" s="68"/>
    </row>
    <row r="202" spans="1:53" x14ac:dyDescent="0.2">
      <c r="A202" s="234"/>
      <c r="B202" s="234"/>
      <c r="C202" s="234"/>
      <c r="D202" s="234"/>
      <c r="E202" s="234"/>
      <c r="F202" s="234"/>
      <c r="G202" s="234"/>
      <c r="H202" s="234"/>
      <c r="I202" s="234"/>
      <c r="J202" s="234"/>
      <c r="K202" s="234"/>
      <c r="L202" s="234"/>
      <c r="M202" s="235"/>
      <c r="N202" s="231" t="s">
        <v>43</v>
      </c>
      <c r="O202" s="232"/>
      <c r="P202" s="232"/>
      <c r="Q202" s="232"/>
      <c r="R202" s="232"/>
      <c r="S202" s="232"/>
      <c r="T202" s="233"/>
      <c r="U202" s="43" t="s">
        <v>0</v>
      </c>
      <c r="V202" s="44">
        <f>IFERROR(SUMPRODUCT(V197:V200*H197:H200),"0")</f>
        <v>0</v>
      </c>
      <c r="W202" s="44">
        <f>IFERROR(SUMPRODUCT(W197:W200*H197:H200),"0")</f>
        <v>0</v>
      </c>
      <c r="X202" s="43"/>
      <c r="Y202" s="68"/>
      <c r="Z202" s="68"/>
    </row>
    <row r="203" spans="1:53" ht="16.5" customHeight="1" x14ac:dyDescent="0.25">
      <c r="A203" s="225" t="s">
        <v>279</v>
      </c>
      <c r="B203" s="225"/>
      <c r="C203" s="225"/>
      <c r="D203" s="225"/>
      <c r="E203" s="225"/>
      <c r="F203" s="225"/>
      <c r="G203" s="225"/>
      <c r="H203" s="225"/>
      <c r="I203" s="225"/>
      <c r="J203" s="225"/>
      <c r="K203" s="225"/>
      <c r="L203" s="225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66"/>
      <c r="Z203" s="66"/>
    </row>
    <row r="204" spans="1:53" ht="14.25" customHeight="1" x14ac:dyDescent="0.25">
      <c r="A204" s="226" t="s">
        <v>256</v>
      </c>
      <c r="B204" s="226"/>
      <c r="C204" s="226"/>
      <c r="D204" s="226"/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67"/>
      <c r="Z204" s="67"/>
    </row>
    <row r="205" spans="1:53" ht="27" customHeight="1" x14ac:dyDescent="0.25">
      <c r="A205" s="64" t="s">
        <v>280</v>
      </c>
      <c r="B205" s="64" t="s">
        <v>281</v>
      </c>
      <c r="C205" s="37">
        <v>4301051320</v>
      </c>
      <c r="D205" s="227">
        <v>4680115881334</v>
      </c>
      <c r="E205" s="227"/>
      <c r="F205" s="63">
        <v>0.33</v>
      </c>
      <c r="G205" s="38">
        <v>6</v>
      </c>
      <c r="H205" s="63">
        <v>1.98</v>
      </c>
      <c r="I205" s="63">
        <v>2.27</v>
      </c>
      <c r="J205" s="38">
        <v>156</v>
      </c>
      <c r="K205" s="38" t="s">
        <v>86</v>
      </c>
      <c r="L205" s="39" t="s">
        <v>261</v>
      </c>
      <c r="M205" s="38">
        <v>365</v>
      </c>
      <c r="N205" s="304" t="s">
        <v>282</v>
      </c>
      <c r="O205" s="229"/>
      <c r="P205" s="229"/>
      <c r="Q205" s="229"/>
      <c r="R205" s="230"/>
      <c r="S205" s="40" t="s">
        <v>49</v>
      </c>
      <c r="T205" s="40" t="s">
        <v>49</v>
      </c>
      <c r="U205" s="41" t="s">
        <v>42</v>
      </c>
      <c r="V205" s="59">
        <v>0</v>
      </c>
      <c r="W205" s="56">
        <f>IFERROR(IF(V205="","",V205),"")</f>
        <v>0</v>
      </c>
      <c r="X205" s="42">
        <f>IFERROR(IF(V205="","",V205*0.00753),"")</f>
        <v>0</v>
      </c>
      <c r="Y205" s="69" t="s">
        <v>49</v>
      </c>
      <c r="Z205" s="70" t="s">
        <v>49</v>
      </c>
      <c r="AD205" s="74"/>
      <c r="BA205" s="145" t="s">
        <v>260</v>
      </c>
    </row>
    <row r="206" spans="1:53" x14ac:dyDescent="0.2">
      <c r="A206" s="234"/>
      <c r="B206" s="234"/>
      <c r="C206" s="234"/>
      <c r="D206" s="234"/>
      <c r="E206" s="234"/>
      <c r="F206" s="234"/>
      <c r="G206" s="234"/>
      <c r="H206" s="234"/>
      <c r="I206" s="234"/>
      <c r="J206" s="234"/>
      <c r="K206" s="234"/>
      <c r="L206" s="234"/>
      <c r="M206" s="235"/>
      <c r="N206" s="231" t="s">
        <v>43</v>
      </c>
      <c r="O206" s="232"/>
      <c r="P206" s="232"/>
      <c r="Q206" s="232"/>
      <c r="R206" s="232"/>
      <c r="S206" s="232"/>
      <c r="T206" s="233"/>
      <c r="U206" s="43" t="s">
        <v>42</v>
      </c>
      <c r="V206" s="44">
        <f>IFERROR(SUM(V205:V205),"0")</f>
        <v>0</v>
      </c>
      <c r="W206" s="44">
        <f>IFERROR(SUM(W205:W205),"0")</f>
        <v>0</v>
      </c>
      <c r="X206" s="44">
        <f>IFERROR(IF(X205="",0,X205),"0")</f>
        <v>0</v>
      </c>
      <c r="Y206" s="68"/>
      <c r="Z206" s="68"/>
    </row>
    <row r="207" spans="1:53" x14ac:dyDescent="0.2">
      <c r="A207" s="234"/>
      <c r="B207" s="234"/>
      <c r="C207" s="234"/>
      <c r="D207" s="234"/>
      <c r="E207" s="234"/>
      <c r="F207" s="234"/>
      <c r="G207" s="234"/>
      <c r="H207" s="234"/>
      <c r="I207" s="234"/>
      <c r="J207" s="234"/>
      <c r="K207" s="234"/>
      <c r="L207" s="234"/>
      <c r="M207" s="235"/>
      <c r="N207" s="231" t="s">
        <v>43</v>
      </c>
      <c r="O207" s="232"/>
      <c r="P207" s="232"/>
      <c r="Q207" s="232"/>
      <c r="R207" s="232"/>
      <c r="S207" s="232"/>
      <c r="T207" s="233"/>
      <c r="U207" s="43" t="s">
        <v>0</v>
      </c>
      <c r="V207" s="44">
        <f>IFERROR(SUMPRODUCT(V205:V205*H205:H205),"0")</f>
        <v>0</v>
      </c>
      <c r="W207" s="44">
        <f>IFERROR(SUMPRODUCT(W205:W205*H205:H205),"0")</f>
        <v>0</v>
      </c>
      <c r="X207" s="43"/>
      <c r="Y207" s="68"/>
      <c r="Z207" s="68"/>
    </row>
    <row r="208" spans="1:53" ht="16.5" customHeight="1" x14ac:dyDescent="0.25">
      <c r="A208" s="225" t="s">
        <v>283</v>
      </c>
      <c r="B208" s="225"/>
      <c r="C208" s="225"/>
      <c r="D208" s="225"/>
      <c r="E208" s="225"/>
      <c r="F208" s="225"/>
      <c r="G208" s="225"/>
      <c r="H208" s="225"/>
      <c r="I208" s="225"/>
      <c r="J208" s="225"/>
      <c r="K208" s="225"/>
      <c r="L208" s="225"/>
      <c r="M208" s="225"/>
      <c r="N208" s="225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66"/>
      <c r="Z208" s="66"/>
    </row>
    <row r="209" spans="1:53" ht="14.25" customHeight="1" x14ac:dyDescent="0.25">
      <c r="A209" s="226" t="s">
        <v>82</v>
      </c>
      <c r="B209" s="226"/>
      <c r="C209" s="226"/>
      <c r="D209" s="226"/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67"/>
      <c r="Z209" s="67"/>
    </row>
    <row r="210" spans="1:53" ht="16.5" customHeight="1" x14ac:dyDescent="0.25">
      <c r="A210" s="64" t="s">
        <v>284</v>
      </c>
      <c r="B210" s="64" t="s">
        <v>285</v>
      </c>
      <c r="C210" s="37">
        <v>4301070874</v>
      </c>
      <c r="D210" s="227">
        <v>4607111035332</v>
      </c>
      <c r="E210" s="227"/>
      <c r="F210" s="63">
        <v>0.43</v>
      </c>
      <c r="G210" s="38">
        <v>16</v>
      </c>
      <c r="H210" s="63">
        <v>6.88</v>
      </c>
      <c r="I210" s="63">
        <v>7.2060000000000004</v>
      </c>
      <c r="J210" s="38">
        <v>84</v>
      </c>
      <c r="K210" s="38" t="s">
        <v>86</v>
      </c>
      <c r="L210" s="39" t="s">
        <v>85</v>
      </c>
      <c r="M210" s="38">
        <v>180</v>
      </c>
      <c r="N210" s="30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0" s="229"/>
      <c r="P210" s="229"/>
      <c r="Q210" s="229"/>
      <c r="R210" s="230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6" t="s">
        <v>70</v>
      </c>
    </row>
    <row r="211" spans="1:53" ht="16.5" customHeight="1" x14ac:dyDescent="0.25">
      <c r="A211" s="64" t="s">
        <v>286</v>
      </c>
      <c r="B211" s="64" t="s">
        <v>287</v>
      </c>
      <c r="C211" s="37">
        <v>4301070873</v>
      </c>
      <c r="D211" s="227">
        <v>4607111035080</v>
      </c>
      <c r="E211" s="227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8" t="s">
        <v>86</v>
      </c>
      <c r="L211" s="39" t="s">
        <v>85</v>
      </c>
      <c r="M211" s="38">
        <v>180</v>
      </c>
      <c r="N211" s="30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1" s="229"/>
      <c r="P211" s="229"/>
      <c r="Q211" s="229"/>
      <c r="R211" s="230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47" t="s">
        <v>70</v>
      </c>
    </row>
    <row r="212" spans="1:53" x14ac:dyDescent="0.2">
      <c r="A212" s="234"/>
      <c r="B212" s="234"/>
      <c r="C212" s="234"/>
      <c r="D212" s="234"/>
      <c r="E212" s="234"/>
      <c r="F212" s="234"/>
      <c r="G212" s="234"/>
      <c r="H212" s="234"/>
      <c r="I212" s="234"/>
      <c r="J212" s="234"/>
      <c r="K212" s="234"/>
      <c r="L212" s="234"/>
      <c r="M212" s="235"/>
      <c r="N212" s="231" t="s">
        <v>43</v>
      </c>
      <c r="O212" s="232"/>
      <c r="P212" s="232"/>
      <c r="Q212" s="232"/>
      <c r="R212" s="232"/>
      <c r="S212" s="232"/>
      <c r="T212" s="233"/>
      <c r="U212" s="43" t="s">
        <v>42</v>
      </c>
      <c r="V212" s="44">
        <f>IFERROR(SUM(V210:V211),"0")</f>
        <v>0</v>
      </c>
      <c r="W212" s="44">
        <f>IFERROR(SUM(W210:W211),"0")</f>
        <v>0</v>
      </c>
      <c r="X212" s="44">
        <f>IFERROR(IF(X210="",0,X210),"0")+IFERROR(IF(X211="",0,X211),"0")</f>
        <v>0</v>
      </c>
      <c r="Y212" s="68"/>
      <c r="Z212" s="68"/>
    </row>
    <row r="213" spans="1:53" x14ac:dyDescent="0.2">
      <c r="A213" s="234"/>
      <c r="B213" s="234"/>
      <c r="C213" s="234"/>
      <c r="D213" s="234"/>
      <c r="E213" s="234"/>
      <c r="F213" s="234"/>
      <c r="G213" s="234"/>
      <c r="H213" s="234"/>
      <c r="I213" s="234"/>
      <c r="J213" s="234"/>
      <c r="K213" s="234"/>
      <c r="L213" s="234"/>
      <c r="M213" s="235"/>
      <c r="N213" s="231" t="s">
        <v>43</v>
      </c>
      <c r="O213" s="232"/>
      <c r="P213" s="232"/>
      <c r="Q213" s="232"/>
      <c r="R213" s="232"/>
      <c r="S213" s="232"/>
      <c r="T213" s="233"/>
      <c r="U213" s="43" t="s">
        <v>0</v>
      </c>
      <c r="V213" s="44">
        <f>IFERROR(SUMPRODUCT(V210:V211*H210:H211),"0")</f>
        <v>0</v>
      </c>
      <c r="W213" s="44">
        <f>IFERROR(SUMPRODUCT(W210:W211*H210:H211),"0")</f>
        <v>0</v>
      </c>
      <c r="X213" s="43"/>
      <c r="Y213" s="68"/>
      <c r="Z213" s="68"/>
    </row>
    <row r="214" spans="1:53" ht="27.75" customHeight="1" x14ac:dyDescent="0.2">
      <c r="A214" s="224" t="s">
        <v>288</v>
      </c>
      <c r="B214" s="224"/>
      <c r="C214" s="224"/>
      <c r="D214" s="224"/>
      <c r="E214" s="224"/>
      <c r="F214" s="224"/>
      <c r="G214" s="224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224"/>
      <c r="U214" s="224"/>
      <c r="V214" s="224"/>
      <c r="W214" s="224"/>
      <c r="X214" s="224"/>
      <c r="Y214" s="55"/>
      <c r="Z214" s="55"/>
    </row>
    <row r="215" spans="1:53" ht="16.5" customHeight="1" x14ac:dyDescent="0.25">
      <c r="A215" s="225" t="s">
        <v>289</v>
      </c>
      <c r="B215" s="225"/>
      <c r="C215" s="225"/>
      <c r="D215" s="225"/>
      <c r="E215" s="225"/>
      <c r="F215" s="225"/>
      <c r="G215" s="225"/>
      <c r="H215" s="225"/>
      <c r="I215" s="225"/>
      <c r="J215" s="225"/>
      <c r="K215" s="225"/>
      <c r="L215" s="225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66"/>
      <c r="Z215" s="66"/>
    </row>
    <row r="216" spans="1:53" ht="14.25" customHeight="1" x14ac:dyDescent="0.25">
      <c r="A216" s="226" t="s">
        <v>82</v>
      </c>
      <c r="B216" s="226"/>
      <c r="C216" s="226"/>
      <c r="D216" s="226"/>
      <c r="E216" s="226"/>
      <c r="F216" s="226"/>
      <c r="G216" s="226"/>
      <c r="H216" s="226"/>
      <c r="I216" s="226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67"/>
      <c r="Z216" s="67"/>
    </row>
    <row r="217" spans="1:53" ht="27" customHeight="1" x14ac:dyDescent="0.25">
      <c r="A217" s="64" t="s">
        <v>290</v>
      </c>
      <c r="B217" s="64" t="s">
        <v>291</v>
      </c>
      <c r="C217" s="37">
        <v>4301070941</v>
      </c>
      <c r="D217" s="227">
        <v>4607111036162</v>
      </c>
      <c r="E217" s="227"/>
      <c r="F217" s="63">
        <v>0.8</v>
      </c>
      <c r="G217" s="38">
        <v>8</v>
      </c>
      <c r="H217" s="63">
        <v>6.4</v>
      </c>
      <c r="I217" s="63">
        <v>6.6811999999999996</v>
      </c>
      <c r="J217" s="38">
        <v>84</v>
      </c>
      <c r="K217" s="38" t="s">
        <v>86</v>
      </c>
      <c r="L217" s="39" t="s">
        <v>85</v>
      </c>
      <c r="M217" s="38">
        <v>90</v>
      </c>
      <c r="N217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7" s="229"/>
      <c r="P217" s="229"/>
      <c r="Q217" s="229"/>
      <c r="R217" s="230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8" t="s">
        <v>70</v>
      </c>
    </row>
    <row r="218" spans="1:53" x14ac:dyDescent="0.2">
      <c r="A218" s="234"/>
      <c r="B218" s="234"/>
      <c r="C218" s="234"/>
      <c r="D218" s="234"/>
      <c r="E218" s="234"/>
      <c r="F218" s="234"/>
      <c r="G218" s="234"/>
      <c r="H218" s="234"/>
      <c r="I218" s="234"/>
      <c r="J218" s="234"/>
      <c r="K218" s="234"/>
      <c r="L218" s="234"/>
      <c r="M218" s="235"/>
      <c r="N218" s="231" t="s">
        <v>43</v>
      </c>
      <c r="O218" s="232"/>
      <c r="P218" s="232"/>
      <c r="Q218" s="232"/>
      <c r="R218" s="232"/>
      <c r="S218" s="232"/>
      <c r="T218" s="233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234"/>
      <c r="B219" s="234"/>
      <c r="C219" s="234"/>
      <c r="D219" s="234"/>
      <c r="E219" s="234"/>
      <c r="F219" s="234"/>
      <c r="G219" s="234"/>
      <c r="H219" s="234"/>
      <c r="I219" s="234"/>
      <c r="J219" s="234"/>
      <c r="K219" s="234"/>
      <c r="L219" s="234"/>
      <c r="M219" s="235"/>
      <c r="N219" s="231" t="s">
        <v>43</v>
      </c>
      <c r="O219" s="232"/>
      <c r="P219" s="232"/>
      <c r="Q219" s="232"/>
      <c r="R219" s="232"/>
      <c r="S219" s="232"/>
      <c r="T219" s="233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27.75" customHeight="1" x14ac:dyDescent="0.2">
      <c r="A220" s="224" t="s">
        <v>292</v>
      </c>
      <c r="B220" s="224"/>
      <c r="C220" s="224"/>
      <c r="D220" s="224"/>
      <c r="E220" s="224"/>
      <c r="F220" s="224"/>
      <c r="G220" s="224"/>
      <c r="H220" s="224"/>
      <c r="I220" s="224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4"/>
      <c r="V220" s="224"/>
      <c r="W220" s="224"/>
      <c r="X220" s="224"/>
      <c r="Y220" s="55"/>
      <c r="Z220" s="55"/>
    </row>
    <row r="221" spans="1:53" ht="16.5" customHeight="1" x14ac:dyDescent="0.25">
      <c r="A221" s="225" t="s">
        <v>293</v>
      </c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5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66"/>
      <c r="Z221" s="66"/>
    </row>
    <row r="222" spans="1:53" ht="14.25" customHeight="1" x14ac:dyDescent="0.25">
      <c r="A222" s="226" t="s">
        <v>82</v>
      </c>
      <c r="B222" s="226"/>
      <c r="C222" s="226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67"/>
      <c r="Z222" s="67"/>
    </row>
    <row r="223" spans="1:53" ht="27" customHeight="1" x14ac:dyDescent="0.25">
      <c r="A223" s="64" t="s">
        <v>294</v>
      </c>
      <c r="B223" s="64" t="s">
        <v>295</v>
      </c>
      <c r="C223" s="37">
        <v>4301070882</v>
      </c>
      <c r="D223" s="227">
        <v>4607111035899</v>
      </c>
      <c r="E223" s="227"/>
      <c r="F223" s="63">
        <v>1</v>
      </c>
      <c r="G223" s="38">
        <v>5</v>
      </c>
      <c r="H223" s="63">
        <v>5</v>
      </c>
      <c r="I223" s="63">
        <v>5.2619999999999996</v>
      </c>
      <c r="J223" s="38">
        <v>84</v>
      </c>
      <c r="K223" s="38" t="s">
        <v>86</v>
      </c>
      <c r="L223" s="39" t="s">
        <v>85</v>
      </c>
      <c r="M223" s="38">
        <v>120</v>
      </c>
      <c r="N223" s="308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3" s="229"/>
      <c r="P223" s="229"/>
      <c r="Q223" s="229"/>
      <c r="R223" s="230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IFERROR(IF(V223="","",V223*0.0155),"")</f>
        <v>0</v>
      </c>
      <c r="Y223" s="69" t="s">
        <v>49</v>
      </c>
      <c r="Z223" s="70" t="s">
        <v>49</v>
      </c>
      <c r="AD223" s="74"/>
      <c r="BA223" s="149" t="s">
        <v>70</v>
      </c>
    </row>
    <row r="224" spans="1:53" x14ac:dyDescent="0.2">
      <c r="A224" s="234"/>
      <c r="B224" s="234"/>
      <c r="C224" s="234"/>
      <c r="D224" s="234"/>
      <c r="E224" s="234"/>
      <c r="F224" s="234"/>
      <c r="G224" s="234"/>
      <c r="H224" s="234"/>
      <c r="I224" s="234"/>
      <c r="J224" s="234"/>
      <c r="K224" s="234"/>
      <c r="L224" s="234"/>
      <c r="M224" s="235"/>
      <c r="N224" s="231" t="s">
        <v>43</v>
      </c>
      <c r="O224" s="232"/>
      <c r="P224" s="232"/>
      <c r="Q224" s="232"/>
      <c r="R224" s="232"/>
      <c r="S224" s="232"/>
      <c r="T224" s="233"/>
      <c r="U224" s="43" t="s">
        <v>42</v>
      </c>
      <c r="V224" s="44">
        <f>IFERROR(SUM(V223:V223),"0")</f>
        <v>0</v>
      </c>
      <c r="W224" s="44">
        <f>IFERROR(SUM(W223:W223),"0")</f>
        <v>0</v>
      </c>
      <c r="X224" s="44">
        <f>IFERROR(IF(X223="",0,X223),"0")</f>
        <v>0</v>
      </c>
      <c r="Y224" s="68"/>
      <c r="Z224" s="68"/>
    </row>
    <row r="225" spans="1:53" x14ac:dyDescent="0.2">
      <c r="A225" s="234"/>
      <c r="B225" s="234"/>
      <c r="C225" s="234"/>
      <c r="D225" s="234"/>
      <c r="E225" s="234"/>
      <c r="F225" s="234"/>
      <c r="G225" s="234"/>
      <c r="H225" s="234"/>
      <c r="I225" s="234"/>
      <c r="J225" s="234"/>
      <c r="K225" s="234"/>
      <c r="L225" s="234"/>
      <c r="M225" s="235"/>
      <c r="N225" s="231" t="s">
        <v>43</v>
      </c>
      <c r="O225" s="232"/>
      <c r="P225" s="232"/>
      <c r="Q225" s="232"/>
      <c r="R225" s="232"/>
      <c r="S225" s="232"/>
      <c r="T225" s="233"/>
      <c r="U225" s="43" t="s">
        <v>0</v>
      </c>
      <c r="V225" s="44">
        <f>IFERROR(SUMPRODUCT(V223:V223*H223:H223),"0")</f>
        <v>0</v>
      </c>
      <c r="W225" s="44">
        <f>IFERROR(SUMPRODUCT(W223:W223*H223:H223),"0")</f>
        <v>0</v>
      </c>
      <c r="X225" s="43"/>
      <c r="Y225" s="68"/>
      <c r="Z225" s="68"/>
    </row>
    <row r="226" spans="1:53" ht="16.5" customHeight="1" x14ac:dyDescent="0.25">
      <c r="A226" s="225" t="s">
        <v>296</v>
      </c>
      <c r="B226" s="225"/>
      <c r="C226" s="225"/>
      <c r="D226" s="225"/>
      <c r="E226" s="225"/>
      <c r="F226" s="225"/>
      <c r="G226" s="225"/>
      <c r="H226" s="225"/>
      <c r="I226" s="225"/>
      <c r="J226" s="225"/>
      <c r="K226" s="225"/>
      <c r="L226" s="225"/>
      <c r="M226" s="225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66"/>
      <c r="Z226" s="66"/>
    </row>
    <row r="227" spans="1:53" ht="14.25" customHeight="1" x14ac:dyDescent="0.25">
      <c r="A227" s="226" t="s">
        <v>82</v>
      </c>
      <c r="B227" s="226"/>
      <c r="C227" s="226"/>
      <c r="D227" s="226"/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67"/>
      <c r="Z227" s="67"/>
    </row>
    <row r="228" spans="1:53" ht="27" customHeight="1" x14ac:dyDescent="0.25">
      <c r="A228" s="64" t="s">
        <v>297</v>
      </c>
      <c r="B228" s="64" t="s">
        <v>298</v>
      </c>
      <c r="C228" s="37">
        <v>4301070870</v>
      </c>
      <c r="D228" s="227">
        <v>4607111036711</v>
      </c>
      <c r="E228" s="227"/>
      <c r="F228" s="63">
        <v>0.8</v>
      </c>
      <c r="G228" s="38">
        <v>8</v>
      </c>
      <c r="H228" s="63">
        <v>6.4</v>
      </c>
      <c r="I228" s="63">
        <v>6.67</v>
      </c>
      <c r="J228" s="38">
        <v>84</v>
      </c>
      <c r="K228" s="38" t="s">
        <v>86</v>
      </c>
      <c r="L228" s="39" t="s">
        <v>85</v>
      </c>
      <c r="M228" s="38">
        <v>90</v>
      </c>
      <c r="N228" s="3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8" s="229"/>
      <c r="P228" s="229"/>
      <c r="Q228" s="229"/>
      <c r="R228" s="230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50" t="s">
        <v>70</v>
      </c>
    </row>
    <row r="229" spans="1:53" x14ac:dyDescent="0.2">
      <c r="A229" s="234"/>
      <c r="B229" s="234"/>
      <c r="C229" s="234"/>
      <c r="D229" s="234"/>
      <c r="E229" s="234"/>
      <c r="F229" s="234"/>
      <c r="G229" s="234"/>
      <c r="H229" s="234"/>
      <c r="I229" s="234"/>
      <c r="J229" s="234"/>
      <c r="K229" s="234"/>
      <c r="L229" s="234"/>
      <c r="M229" s="235"/>
      <c r="N229" s="231" t="s">
        <v>43</v>
      </c>
      <c r="O229" s="232"/>
      <c r="P229" s="232"/>
      <c r="Q229" s="232"/>
      <c r="R229" s="232"/>
      <c r="S229" s="232"/>
      <c r="T229" s="233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234"/>
      <c r="B230" s="234"/>
      <c r="C230" s="234"/>
      <c r="D230" s="234"/>
      <c r="E230" s="234"/>
      <c r="F230" s="234"/>
      <c r="G230" s="234"/>
      <c r="H230" s="234"/>
      <c r="I230" s="234"/>
      <c r="J230" s="234"/>
      <c r="K230" s="234"/>
      <c r="L230" s="234"/>
      <c r="M230" s="235"/>
      <c r="N230" s="231" t="s">
        <v>43</v>
      </c>
      <c r="O230" s="232"/>
      <c r="P230" s="232"/>
      <c r="Q230" s="232"/>
      <c r="R230" s="232"/>
      <c r="S230" s="232"/>
      <c r="T230" s="233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27.75" customHeight="1" x14ac:dyDescent="0.2">
      <c r="A231" s="224" t="s">
        <v>299</v>
      </c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55"/>
      <c r="Z231" s="55"/>
    </row>
    <row r="232" spans="1:53" ht="16.5" customHeight="1" x14ac:dyDescent="0.25">
      <c r="A232" s="225" t="s">
        <v>300</v>
      </c>
      <c r="B232" s="225"/>
      <c r="C232" s="225"/>
      <c r="D232" s="225"/>
      <c r="E232" s="225"/>
      <c r="F232" s="225"/>
      <c r="G232" s="225"/>
      <c r="H232" s="225"/>
      <c r="I232" s="225"/>
      <c r="J232" s="225"/>
      <c r="K232" s="225"/>
      <c r="L232" s="225"/>
      <c r="M232" s="225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66"/>
      <c r="Z232" s="66"/>
    </row>
    <row r="233" spans="1:53" ht="14.25" customHeight="1" x14ac:dyDescent="0.25">
      <c r="A233" s="226" t="s">
        <v>149</v>
      </c>
      <c r="B233" s="226"/>
      <c r="C233" s="226"/>
      <c r="D233" s="226"/>
      <c r="E233" s="226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67"/>
      <c r="Z233" s="67"/>
    </row>
    <row r="234" spans="1:53" ht="27" customHeight="1" x14ac:dyDescent="0.25">
      <c r="A234" s="64" t="s">
        <v>301</v>
      </c>
      <c r="B234" s="64" t="s">
        <v>302</v>
      </c>
      <c r="C234" s="37">
        <v>4301131019</v>
      </c>
      <c r="D234" s="227">
        <v>4640242180427</v>
      </c>
      <c r="E234" s="227"/>
      <c r="F234" s="63">
        <v>1.8</v>
      </c>
      <c r="G234" s="38">
        <v>1</v>
      </c>
      <c r="H234" s="63">
        <v>1.8</v>
      </c>
      <c r="I234" s="63">
        <v>1.915</v>
      </c>
      <c r="J234" s="38">
        <v>234</v>
      </c>
      <c r="K234" s="38" t="s">
        <v>140</v>
      </c>
      <c r="L234" s="39" t="s">
        <v>85</v>
      </c>
      <c r="M234" s="38">
        <v>180</v>
      </c>
      <c r="N234" s="310" t="s">
        <v>303</v>
      </c>
      <c r="O234" s="229"/>
      <c r="P234" s="229"/>
      <c r="Q234" s="229"/>
      <c r="R234" s="230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IFERROR(IF(V234="","",V234*0.00502),"")</f>
        <v>0</v>
      </c>
      <c r="Y234" s="69" t="s">
        <v>49</v>
      </c>
      <c r="Z234" s="70" t="s">
        <v>49</v>
      </c>
      <c r="AD234" s="74"/>
      <c r="BA234" s="151" t="s">
        <v>91</v>
      </c>
    </row>
    <row r="235" spans="1:53" x14ac:dyDescent="0.2">
      <c r="A235" s="234"/>
      <c r="B235" s="234"/>
      <c r="C235" s="234"/>
      <c r="D235" s="234"/>
      <c r="E235" s="234"/>
      <c r="F235" s="234"/>
      <c r="G235" s="234"/>
      <c r="H235" s="234"/>
      <c r="I235" s="234"/>
      <c r="J235" s="234"/>
      <c r="K235" s="234"/>
      <c r="L235" s="234"/>
      <c r="M235" s="235"/>
      <c r="N235" s="231" t="s">
        <v>43</v>
      </c>
      <c r="O235" s="232"/>
      <c r="P235" s="232"/>
      <c r="Q235" s="232"/>
      <c r="R235" s="232"/>
      <c r="S235" s="232"/>
      <c r="T235" s="233"/>
      <c r="U235" s="43" t="s">
        <v>42</v>
      </c>
      <c r="V235" s="44">
        <f>IFERROR(SUM(V234:V234),"0")</f>
        <v>0</v>
      </c>
      <c r="W235" s="44">
        <f>IFERROR(SUM(W234:W234),"0")</f>
        <v>0</v>
      </c>
      <c r="X235" s="44">
        <f>IFERROR(IF(X234="",0,X234),"0")</f>
        <v>0</v>
      </c>
      <c r="Y235" s="68"/>
      <c r="Z235" s="68"/>
    </row>
    <row r="236" spans="1:53" x14ac:dyDescent="0.2">
      <c r="A236" s="234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5"/>
      <c r="N236" s="231" t="s">
        <v>43</v>
      </c>
      <c r="O236" s="232"/>
      <c r="P236" s="232"/>
      <c r="Q236" s="232"/>
      <c r="R236" s="232"/>
      <c r="S236" s="232"/>
      <c r="T236" s="233"/>
      <c r="U236" s="43" t="s">
        <v>0</v>
      </c>
      <c r="V236" s="44">
        <f>IFERROR(SUMPRODUCT(V234:V234*H234:H234),"0")</f>
        <v>0</v>
      </c>
      <c r="W236" s="44">
        <f>IFERROR(SUMPRODUCT(W234:W234*H234:H234),"0")</f>
        <v>0</v>
      </c>
      <c r="X236" s="43"/>
      <c r="Y236" s="68"/>
      <c r="Z236" s="68"/>
    </row>
    <row r="237" spans="1:53" ht="14.25" customHeight="1" x14ac:dyDescent="0.25">
      <c r="A237" s="226" t="s">
        <v>88</v>
      </c>
      <c r="B237" s="226"/>
      <c r="C237" s="226"/>
      <c r="D237" s="226"/>
      <c r="E237" s="226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67"/>
      <c r="Z237" s="67"/>
    </row>
    <row r="238" spans="1:53" ht="27" customHeight="1" x14ac:dyDescent="0.25">
      <c r="A238" s="64" t="s">
        <v>304</v>
      </c>
      <c r="B238" s="64" t="s">
        <v>305</v>
      </c>
      <c r="C238" s="37">
        <v>4301132080</v>
      </c>
      <c r="D238" s="227">
        <v>4640242180397</v>
      </c>
      <c r="E238" s="227"/>
      <c r="F238" s="63">
        <v>1</v>
      </c>
      <c r="G238" s="38">
        <v>6</v>
      </c>
      <c r="H238" s="63">
        <v>6</v>
      </c>
      <c r="I238" s="63">
        <v>6.26</v>
      </c>
      <c r="J238" s="38">
        <v>84</v>
      </c>
      <c r="K238" s="38" t="s">
        <v>86</v>
      </c>
      <c r="L238" s="39" t="s">
        <v>85</v>
      </c>
      <c r="M238" s="38">
        <v>180</v>
      </c>
      <c r="N238" s="311" t="s">
        <v>306</v>
      </c>
      <c r="O238" s="229"/>
      <c r="P238" s="229"/>
      <c r="Q238" s="229"/>
      <c r="R238" s="230"/>
      <c r="S238" s="40" t="s">
        <v>49</v>
      </c>
      <c r="T238" s="40" t="s">
        <v>49</v>
      </c>
      <c r="U238" s="41" t="s">
        <v>42</v>
      </c>
      <c r="V238" s="59">
        <v>0</v>
      </c>
      <c r="W238" s="56">
        <f>IFERROR(IF(V238="","",V238),"")</f>
        <v>0</v>
      </c>
      <c r="X238" s="42">
        <f>IFERROR(IF(V238="","",V238*0.0155),"")</f>
        <v>0</v>
      </c>
      <c r="Y238" s="69" t="s">
        <v>49</v>
      </c>
      <c r="Z238" s="70" t="s">
        <v>49</v>
      </c>
      <c r="AD238" s="74"/>
      <c r="BA238" s="152" t="s">
        <v>91</v>
      </c>
    </row>
    <row r="239" spans="1:53" x14ac:dyDescent="0.2">
      <c r="A239" s="234"/>
      <c r="B239" s="234"/>
      <c r="C239" s="234"/>
      <c r="D239" s="234"/>
      <c r="E239" s="234"/>
      <c r="F239" s="234"/>
      <c r="G239" s="234"/>
      <c r="H239" s="234"/>
      <c r="I239" s="234"/>
      <c r="J239" s="234"/>
      <c r="K239" s="234"/>
      <c r="L239" s="234"/>
      <c r="M239" s="235"/>
      <c r="N239" s="231" t="s">
        <v>43</v>
      </c>
      <c r="O239" s="232"/>
      <c r="P239" s="232"/>
      <c r="Q239" s="232"/>
      <c r="R239" s="232"/>
      <c r="S239" s="232"/>
      <c r="T239" s="233"/>
      <c r="U239" s="43" t="s">
        <v>42</v>
      </c>
      <c r="V239" s="44">
        <f>IFERROR(SUM(V238:V238),"0")</f>
        <v>0</v>
      </c>
      <c r="W239" s="44">
        <f>IFERROR(SUM(W238:W238),"0")</f>
        <v>0</v>
      </c>
      <c r="X239" s="44">
        <f>IFERROR(IF(X238="",0,X238),"0")</f>
        <v>0</v>
      </c>
      <c r="Y239" s="68"/>
      <c r="Z239" s="68"/>
    </row>
    <row r="240" spans="1:53" x14ac:dyDescent="0.2">
      <c r="A240" s="234"/>
      <c r="B240" s="234"/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5"/>
      <c r="N240" s="231" t="s">
        <v>43</v>
      </c>
      <c r="O240" s="232"/>
      <c r="P240" s="232"/>
      <c r="Q240" s="232"/>
      <c r="R240" s="232"/>
      <c r="S240" s="232"/>
      <c r="T240" s="233"/>
      <c r="U240" s="43" t="s">
        <v>0</v>
      </c>
      <c r="V240" s="44">
        <f>IFERROR(SUMPRODUCT(V238:V238*H238:H238),"0")</f>
        <v>0</v>
      </c>
      <c r="W240" s="44">
        <f>IFERROR(SUMPRODUCT(W238:W238*H238:H238),"0")</f>
        <v>0</v>
      </c>
      <c r="X240" s="43"/>
      <c r="Y240" s="68"/>
      <c r="Z240" s="68"/>
    </row>
    <row r="241" spans="1:53" ht="14.25" customHeight="1" x14ac:dyDescent="0.25">
      <c r="A241" s="226" t="s">
        <v>169</v>
      </c>
      <c r="B241" s="226"/>
      <c r="C241" s="226"/>
      <c r="D241" s="226"/>
      <c r="E241" s="226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  <c r="Q241" s="226"/>
      <c r="R241" s="226"/>
      <c r="S241" s="226"/>
      <c r="T241" s="226"/>
      <c r="U241" s="226"/>
      <c r="V241" s="226"/>
      <c r="W241" s="226"/>
      <c r="X241" s="226"/>
      <c r="Y241" s="67"/>
      <c r="Z241" s="67"/>
    </row>
    <row r="242" spans="1:53" ht="27" customHeight="1" x14ac:dyDescent="0.25">
      <c r="A242" s="64" t="s">
        <v>307</v>
      </c>
      <c r="B242" s="64" t="s">
        <v>308</v>
      </c>
      <c r="C242" s="37">
        <v>4301136028</v>
      </c>
      <c r="D242" s="227">
        <v>4640242180304</v>
      </c>
      <c r="E242" s="227"/>
      <c r="F242" s="63">
        <v>2.7</v>
      </c>
      <c r="G242" s="38">
        <v>1</v>
      </c>
      <c r="H242" s="63">
        <v>2.7</v>
      </c>
      <c r="I242" s="63">
        <v>2.8906000000000001</v>
      </c>
      <c r="J242" s="38">
        <v>126</v>
      </c>
      <c r="K242" s="38" t="s">
        <v>92</v>
      </c>
      <c r="L242" s="39" t="s">
        <v>85</v>
      </c>
      <c r="M242" s="38">
        <v>180</v>
      </c>
      <c r="N242" s="312" t="s">
        <v>309</v>
      </c>
      <c r="O242" s="229"/>
      <c r="P242" s="229"/>
      <c r="Q242" s="229"/>
      <c r="R242" s="230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IFERROR(IF(V242="","",V242*0.00936),"")</f>
        <v>0</v>
      </c>
      <c r="Y242" s="69" t="s">
        <v>49</v>
      </c>
      <c r="Z242" s="70" t="s">
        <v>49</v>
      </c>
      <c r="AD242" s="74"/>
      <c r="BA242" s="153" t="s">
        <v>91</v>
      </c>
    </row>
    <row r="243" spans="1:53" ht="37.5" customHeight="1" x14ac:dyDescent="0.25">
      <c r="A243" s="64" t="s">
        <v>310</v>
      </c>
      <c r="B243" s="64" t="s">
        <v>311</v>
      </c>
      <c r="C243" s="37">
        <v>4301136027</v>
      </c>
      <c r="D243" s="227">
        <v>4640242180298</v>
      </c>
      <c r="E243" s="227"/>
      <c r="F243" s="63">
        <v>2.7</v>
      </c>
      <c r="G243" s="38">
        <v>1</v>
      </c>
      <c r="H243" s="63">
        <v>2.7</v>
      </c>
      <c r="I243" s="63">
        <v>2.8919999999999999</v>
      </c>
      <c r="J243" s="38">
        <v>126</v>
      </c>
      <c r="K243" s="38" t="s">
        <v>92</v>
      </c>
      <c r="L243" s="39" t="s">
        <v>85</v>
      </c>
      <c r="M243" s="38">
        <v>180</v>
      </c>
      <c r="N243" s="313" t="s">
        <v>312</v>
      </c>
      <c r="O243" s="229"/>
      <c r="P243" s="229"/>
      <c r="Q243" s="229"/>
      <c r="R243" s="230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IFERROR(IF(V243="","",V243*0.00936),"")</f>
        <v>0</v>
      </c>
      <c r="Y243" s="69" t="s">
        <v>49</v>
      </c>
      <c r="Z243" s="70" t="s">
        <v>49</v>
      </c>
      <c r="AD243" s="74"/>
      <c r="BA243" s="154" t="s">
        <v>91</v>
      </c>
    </row>
    <row r="244" spans="1:53" ht="27" customHeight="1" x14ac:dyDescent="0.25">
      <c r="A244" s="64" t="s">
        <v>313</v>
      </c>
      <c r="B244" s="64" t="s">
        <v>314</v>
      </c>
      <c r="C244" s="37">
        <v>4301136026</v>
      </c>
      <c r="D244" s="227">
        <v>4640242180236</v>
      </c>
      <c r="E244" s="227"/>
      <c r="F244" s="63">
        <v>5</v>
      </c>
      <c r="G244" s="38">
        <v>1</v>
      </c>
      <c r="H244" s="63">
        <v>5</v>
      </c>
      <c r="I244" s="63">
        <v>5.2350000000000003</v>
      </c>
      <c r="J244" s="38">
        <v>84</v>
      </c>
      <c r="K244" s="38" t="s">
        <v>86</v>
      </c>
      <c r="L244" s="39" t="s">
        <v>85</v>
      </c>
      <c r="M244" s="38">
        <v>180</v>
      </c>
      <c r="N244" s="314" t="s">
        <v>315</v>
      </c>
      <c r="O244" s="229"/>
      <c r="P244" s="229"/>
      <c r="Q244" s="229"/>
      <c r="R244" s="230"/>
      <c r="S244" s="40" t="s">
        <v>49</v>
      </c>
      <c r="T244" s="40" t="s">
        <v>49</v>
      </c>
      <c r="U244" s="41" t="s">
        <v>42</v>
      </c>
      <c r="V244" s="59">
        <v>0</v>
      </c>
      <c r="W244" s="56">
        <f>IFERROR(IF(V244="","",V244),"")</f>
        <v>0</v>
      </c>
      <c r="X244" s="42">
        <f>IFERROR(IF(V244="","",V244*0.0155),"")</f>
        <v>0</v>
      </c>
      <c r="Y244" s="69" t="s">
        <v>49</v>
      </c>
      <c r="Z244" s="70" t="s">
        <v>49</v>
      </c>
      <c r="AD244" s="74"/>
      <c r="BA244" s="155" t="s">
        <v>91</v>
      </c>
    </row>
    <row r="245" spans="1:53" ht="27" customHeight="1" x14ac:dyDescent="0.25">
      <c r="A245" s="64" t="s">
        <v>316</v>
      </c>
      <c r="B245" s="64" t="s">
        <v>317</v>
      </c>
      <c r="C245" s="37">
        <v>4301136029</v>
      </c>
      <c r="D245" s="227">
        <v>4640242180410</v>
      </c>
      <c r="E245" s="227"/>
      <c r="F245" s="63">
        <v>2.2400000000000002</v>
      </c>
      <c r="G245" s="38">
        <v>1</v>
      </c>
      <c r="H245" s="63">
        <v>2.2400000000000002</v>
      </c>
      <c r="I245" s="63">
        <v>2.4319999999999999</v>
      </c>
      <c r="J245" s="38">
        <v>126</v>
      </c>
      <c r="K245" s="38" t="s">
        <v>92</v>
      </c>
      <c r="L245" s="39" t="s">
        <v>85</v>
      </c>
      <c r="M245" s="38">
        <v>180</v>
      </c>
      <c r="N245" s="315" t="s">
        <v>318</v>
      </c>
      <c r="O245" s="229"/>
      <c r="P245" s="229"/>
      <c r="Q245" s="229"/>
      <c r="R245" s="230"/>
      <c r="S245" s="40" t="s">
        <v>49</v>
      </c>
      <c r="T245" s="40" t="s">
        <v>49</v>
      </c>
      <c r="U245" s="41" t="s">
        <v>42</v>
      </c>
      <c r="V245" s="59">
        <v>0</v>
      </c>
      <c r="W245" s="56">
        <f>IFERROR(IF(V245="","",V245),"")</f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56" t="s">
        <v>91</v>
      </c>
    </row>
    <row r="246" spans="1:53" x14ac:dyDescent="0.2">
      <c r="A246" s="234"/>
      <c r="B246" s="234"/>
      <c r="C246" s="234"/>
      <c r="D246" s="234"/>
      <c r="E246" s="234"/>
      <c r="F246" s="234"/>
      <c r="G246" s="234"/>
      <c r="H246" s="234"/>
      <c r="I246" s="234"/>
      <c r="J246" s="234"/>
      <c r="K246" s="234"/>
      <c r="L246" s="234"/>
      <c r="M246" s="235"/>
      <c r="N246" s="231" t="s">
        <v>43</v>
      </c>
      <c r="O246" s="232"/>
      <c r="P246" s="232"/>
      <c r="Q246" s="232"/>
      <c r="R246" s="232"/>
      <c r="S246" s="232"/>
      <c r="T246" s="233"/>
      <c r="U246" s="43" t="s">
        <v>42</v>
      </c>
      <c r="V246" s="44">
        <f>IFERROR(SUM(V242:V245),"0")</f>
        <v>0</v>
      </c>
      <c r="W246" s="44">
        <f>IFERROR(SUM(W242:W245),"0")</f>
        <v>0</v>
      </c>
      <c r="X246" s="44">
        <f>IFERROR(IF(X242="",0,X242),"0")+IFERROR(IF(X243="",0,X243),"0")+IFERROR(IF(X244="",0,X244),"0")+IFERROR(IF(X245="",0,X245),"0")</f>
        <v>0</v>
      </c>
      <c r="Y246" s="68"/>
      <c r="Z246" s="68"/>
    </row>
    <row r="247" spans="1:53" x14ac:dyDescent="0.2">
      <c r="A247" s="234"/>
      <c r="B247" s="234"/>
      <c r="C247" s="234"/>
      <c r="D247" s="234"/>
      <c r="E247" s="234"/>
      <c r="F247" s="234"/>
      <c r="G247" s="234"/>
      <c r="H247" s="234"/>
      <c r="I247" s="234"/>
      <c r="J247" s="234"/>
      <c r="K247" s="234"/>
      <c r="L247" s="234"/>
      <c r="M247" s="235"/>
      <c r="N247" s="231" t="s">
        <v>43</v>
      </c>
      <c r="O247" s="232"/>
      <c r="P247" s="232"/>
      <c r="Q247" s="232"/>
      <c r="R247" s="232"/>
      <c r="S247" s="232"/>
      <c r="T247" s="233"/>
      <c r="U247" s="43" t="s">
        <v>0</v>
      </c>
      <c r="V247" s="44">
        <f>IFERROR(SUMPRODUCT(V242:V245*H242:H245),"0")</f>
        <v>0</v>
      </c>
      <c r="W247" s="44">
        <f>IFERROR(SUMPRODUCT(W242:W245*H242:H245),"0")</f>
        <v>0</v>
      </c>
      <c r="X247" s="43"/>
      <c r="Y247" s="68"/>
      <c r="Z247" s="68"/>
    </row>
    <row r="248" spans="1:53" ht="14.25" customHeight="1" x14ac:dyDescent="0.25">
      <c r="A248" s="226" t="s">
        <v>145</v>
      </c>
      <c r="B248" s="226"/>
      <c r="C248" s="226"/>
      <c r="D248" s="226"/>
      <c r="E248" s="226"/>
      <c r="F248" s="226"/>
      <c r="G248" s="226"/>
      <c r="H248" s="226"/>
      <c r="I248" s="226"/>
      <c r="J248" s="226"/>
      <c r="K248" s="226"/>
      <c r="L248" s="226"/>
      <c r="M248" s="226"/>
      <c r="N248" s="226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67"/>
      <c r="Z248" s="67"/>
    </row>
    <row r="249" spans="1:53" ht="27" customHeight="1" x14ac:dyDescent="0.25">
      <c r="A249" s="64" t="s">
        <v>319</v>
      </c>
      <c r="B249" s="64" t="s">
        <v>320</v>
      </c>
      <c r="C249" s="37">
        <v>4301135191</v>
      </c>
      <c r="D249" s="227">
        <v>4640242180373</v>
      </c>
      <c r="E249" s="227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92</v>
      </c>
      <c r="L249" s="39" t="s">
        <v>85</v>
      </c>
      <c r="M249" s="38">
        <v>180</v>
      </c>
      <c r="N249" s="316" t="s">
        <v>321</v>
      </c>
      <c r="O249" s="229"/>
      <c r="P249" s="229"/>
      <c r="Q249" s="229"/>
      <c r="R249" s="230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ref="W249:W257" si="4">IFERROR(IF(V249="","",V249),"")</f>
        <v>0</v>
      </c>
      <c r="X249" s="42">
        <f t="shared" ref="X249:X254" si="5">IFERROR(IF(V249="","",V249*0.00936),"")</f>
        <v>0</v>
      </c>
      <c r="Y249" s="69" t="s">
        <v>49</v>
      </c>
      <c r="Z249" s="70" t="s">
        <v>49</v>
      </c>
      <c r="AD249" s="74"/>
      <c r="BA249" s="157" t="s">
        <v>91</v>
      </c>
    </row>
    <row r="250" spans="1:53" ht="27" customHeight="1" x14ac:dyDescent="0.25">
      <c r="A250" s="64" t="s">
        <v>322</v>
      </c>
      <c r="B250" s="64" t="s">
        <v>323</v>
      </c>
      <c r="C250" s="37">
        <v>4301135195</v>
      </c>
      <c r="D250" s="227">
        <v>4640242180366</v>
      </c>
      <c r="E250" s="227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92</v>
      </c>
      <c r="L250" s="39" t="s">
        <v>85</v>
      </c>
      <c r="M250" s="38">
        <v>180</v>
      </c>
      <c r="N250" s="317" t="s">
        <v>324</v>
      </c>
      <c r="O250" s="229"/>
      <c r="P250" s="229"/>
      <c r="Q250" s="229"/>
      <c r="R250" s="230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91</v>
      </c>
    </row>
    <row r="251" spans="1:53" ht="27" customHeight="1" x14ac:dyDescent="0.25">
      <c r="A251" s="64" t="s">
        <v>325</v>
      </c>
      <c r="B251" s="64" t="s">
        <v>326</v>
      </c>
      <c r="C251" s="37">
        <v>4301135188</v>
      </c>
      <c r="D251" s="227">
        <v>4640242180335</v>
      </c>
      <c r="E251" s="227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92</v>
      </c>
      <c r="L251" s="39" t="s">
        <v>85</v>
      </c>
      <c r="M251" s="38">
        <v>180</v>
      </c>
      <c r="N251" s="318" t="s">
        <v>327</v>
      </c>
      <c r="O251" s="229"/>
      <c r="P251" s="229"/>
      <c r="Q251" s="229"/>
      <c r="R251" s="230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91</v>
      </c>
    </row>
    <row r="252" spans="1:53" ht="37.5" customHeight="1" x14ac:dyDescent="0.25">
      <c r="A252" s="64" t="s">
        <v>328</v>
      </c>
      <c r="B252" s="64" t="s">
        <v>329</v>
      </c>
      <c r="C252" s="37">
        <v>4301135189</v>
      </c>
      <c r="D252" s="227">
        <v>4640242180342</v>
      </c>
      <c r="E252" s="227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92</v>
      </c>
      <c r="L252" s="39" t="s">
        <v>85</v>
      </c>
      <c r="M252" s="38">
        <v>180</v>
      </c>
      <c r="N252" s="319" t="s">
        <v>330</v>
      </c>
      <c r="O252" s="229"/>
      <c r="P252" s="229"/>
      <c r="Q252" s="229"/>
      <c r="R252" s="230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 t="shared" si="5"/>
        <v>0</v>
      </c>
      <c r="Y252" s="69" t="s">
        <v>49</v>
      </c>
      <c r="Z252" s="70" t="s">
        <v>49</v>
      </c>
      <c r="AD252" s="74"/>
      <c r="BA252" s="160" t="s">
        <v>91</v>
      </c>
    </row>
    <row r="253" spans="1:53" ht="27" customHeight="1" x14ac:dyDescent="0.25">
      <c r="A253" s="64" t="s">
        <v>331</v>
      </c>
      <c r="B253" s="64" t="s">
        <v>332</v>
      </c>
      <c r="C253" s="37">
        <v>4301135190</v>
      </c>
      <c r="D253" s="227">
        <v>4640242180359</v>
      </c>
      <c r="E253" s="227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92</v>
      </c>
      <c r="L253" s="39" t="s">
        <v>85</v>
      </c>
      <c r="M253" s="38">
        <v>180</v>
      </c>
      <c r="N253" s="320" t="s">
        <v>333</v>
      </c>
      <c r="O253" s="229"/>
      <c r="P253" s="229"/>
      <c r="Q253" s="229"/>
      <c r="R253" s="230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 t="shared" si="5"/>
        <v>0</v>
      </c>
      <c r="Y253" s="69" t="s">
        <v>49</v>
      </c>
      <c r="Z253" s="70" t="s">
        <v>49</v>
      </c>
      <c r="AD253" s="74"/>
      <c r="BA253" s="161" t="s">
        <v>91</v>
      </c>
    </row>
    <row r="254" spans="1:53" ht="27" customHeight="1" x14ac:dyDescent="0.25">
      <c r="A254" s="64" t="s">
        <v>334</v>
      </c>
      <c r="B254" s="64" t="s">
        <v>335</v>
      </c>
      <c r="C254" s="37">
        <v>4301135192</v>
      </c>
      <c r="D254" s="227">
        <v>4640242180380</v>
      </c>
      <c r="E254" s="227"/>
      <c r="F254" s="63">
        <v>3.7</v>
      </c>
      <c r="G254" s="38">
        <v>1</v>
      </c>
      <c r="H254" s="63">
        <v>3.7</v>
      </c>
      <c r="I254" s="63">
        <v>3.8919999999999999</v>
      </c>
      <c r="J254" s="38">
        <v>126</v>
      </c>
      <c r="K254" s="38" t="s">
        <v>92</v>
      </c>
      <c r="L254" s="39" t="s">
        <v>85</v>
      </c>
      <c r="M254" s="38">
        <v>180</v>
      </c>
      <c r="N254" s="321" t="s">
        <v>336</v>
      </c>
      <c r="O254" s="229"/>
      <c r="P254" s="229"/>
      <c r="Q254" s="229"/>
      <c r="R254" s="230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 t="shared" si="5"/>
        <v>0</v>
      </c>
      <c r="Y254" s="69" t="s">
        <v>49</v>
      </c>
      <c r="Z254" s="70" t="s">
        <v>49</v>
      </c>
      <c r="AD254" s="74"/>
      <c r="BA254" s="162" t="s">
        <v>91</v>
      </c>
    </row>
    <row r="255" spans="1:53" ht="27" customHeight="1" x14ac:dyDescent="0.25">
      <c r="A255" s="64" t="s">
        <v>337</v>
      </c>
      <c r="B255" s="64" t="s">
        <v>338</v>
      </c>
      <c r="C255" s="37">
        <v>4301135186</v>
      </c>
      <c r="D255" s="227">
        <v>4640242180311</v>
      </c>
      <c r="E255" s="227"/>
      <c r="F255" s="63">
        <v>5.5</v>
      </c>
      <c r="G255" s="38">
        <v>1</v>
      </c>
      <c r="H255" s="63">
        <v>5.5</v>
      </c>
      <c r="I255" s="63">
        <v>5.7350000000000003</v>
      </c>
      <c r="J255" s="38">
        <v>84</v>
      </c>
      <c r="K255" s="38" t="s">
        <v>86</v>
      </c>
      <c r="L255" s="39" t="s">
        <v>85</v>
      </c>
      <c r="M255" s="38">
        <v>180</v>
      </c>
      <c r="N255" s="322" t="s">
        <v>339</v>
      </c>
      <c r="O255" s="229"/>
      <c r="P255" s="229"/>
      <c r="Q255" s="229"/>
      <c r="R255" s="230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IFERROR(IF(V255="","",V255*0.0155),"")</f>
        <v>0</v>
      </c>
      <c r="Y255" s="69" t="s">
        <v>49</v>
      </c>
      <c r="Z255" s="70" t="s">
        <v>49</v>
      </c>
      <c r="AD255" s="74"/>
      <c r="BA255" s="163" t="s">
        <v>91</v>
      </c>
    </row>
    <row r="256" spans="1:53" ht="37.5" customHeight="1" x14ac:dyDescent="0.25">
      <c r="A256" s="64" t="s">
        <v>340</v>
      </c>
      <c r="B256" s="64" t="s">
        <v>341</v>
      </c>
      <c r="C256" s="37">
        <v>4301135187</v>
      </c>
      <c r="D256" s="227">
        <v>4640242180328</v>
      </c>
      <c r="E256" s="227"/>
      <c r="F256" s="63">
        <v>3.5</v>
      </c>
      <c r="G256" s="38">
        <v>1</v>
      </c>
      <c r="H256" s="63">
        <v>3.5</v>
      </c>
      <c r="I256" s="63">
        <v>3.6920000000000002</v>
      </c>
      <c r="J256" s="38">
        <v>126</v>
      </c>
      <c r="K256" s="38" t="s">
        <v>92</v>
      </c>
      <c r="L256" s="39" t="s">
        <v>85</v>
      </c>
      <c r="M256" s="38">
        <v>180</v>
      </c>
      <c r="N256" s="323" t="s">
        <v>342</v>
      </c>
      <c r="O256" s="229"/>
      <c r="P256" s="229"/>
      <c r="Q256" s="229"/>
      <c r="R256" s="230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IFERROR(IF(V256="","",V256*0.00936),"")</f>
        <v>0</v>
      </c>
      <c r="Y256" s="69" t="s">
        <v>49</v>
      </c>
      <c r="Z256" s="70" t="s">
        <v>49</v>
      </c>
      <c r="AD256" s="74"/>
      <c r="BA256" s="164" t="s">
        <v>91</v>
      </c>
    </row>
    <row r="257" spans="1:53" ht="27" customHeight="1" x14ac:dyDescent="0.25">
      <c r="A257" s="64" t="s">
        <v>343</v>
      </c>
      <c r="B257" s="64" t="s">
        <v>344</v>
      </c>
      <c r="C257" s="37">
        <v>4301135193</v>
      </c>
      <c r="D257" s="227">
        <v>4640242180403</v>
      </c>
      <c r="E257" s="227"/>
      <c r="F257" s="63">
        <v>3</v>
      </c>
      <c r="G257" s="38">
        <v>1</v>
      </c>
      <c r="H257" s="63">
        <v>3</v>
      </c>
      <c r="I257" s="63">
        <v>3.1920000000000002</v>
      </c>
      <c r="J257" s="38">
        <v>126</v>
      </c>
      <c r="K257" s="38" t="s">
        <v>92</v>
      </c>
      <c r="L257" s="39" t="s">
        <v>85</v>
      </c>
      <c r="M257" s="38">
        <v>180</v>
      </c>
      <c r="N257" s="324" t="s">
        <v>345</v>
      </c>
      <c r="O257" s="229"/>
      <c r="P257" s="229"/>
      <c r="Q257" s="229"/>
      <c r="R257" s="230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IFERROR(IF(V257="","",V257*0.00936),"")</f>
        <v>0</v>
      </c>
      <c r="Y257" s="69" t="s">
        <v>49</v>
      </c>
      <c r="Z257" s="70" t="s">
        <v>49</v>
      </c>
      <c r="AD257" s="74"/>
      <c r="BA257" s="165" t="s">
        <v>91</v>
      </c>
    </row>
    <row r="258" spans="1:53" x14ac:dyDescent="0.2">
      <c r="A258" s="234"/>
      <c r="B258" s="234"/>
      <c r="C258" s="234"/>
      <c r="D258" s="234"/>
      <c r="E258" s="234"/>
      <c r="F258" s="234"/>
      <c r="G258" s="234"/>
      <c r="H258" s="234"/>
      <c r="I258" s="234"/>
      <c r="J258" s="234"/>
      <c r="K258" s="234"/>
      <c r="L258" s="234"/>
      <c r="M258" s="235"/>
      <c r="N258" s="231" t="s">
        <v>43</v>
      </c>
      <c r="O258" s="232"/>
      <c r="P258" s="232"/>
      <c r="Q258" s="232"/>
      <c r="R258" s="232"/>
      <c r="S258" s="232"/>
      <c r="T258" s="233"/>
      <c r="U258" s="43" t="s">
        <v>42</v>
      </c>
      <c r="V258" s="44">
        <f>IFERROR(SUM(V249:V257),"0")</f>
        <v>0</v>
      </c>
      <c r="W258" s="44">
        <f>IFERROR(SUM(W249:W257),"0")</f>
        <v>0</v>
      </c>
      <c r="X258" s="44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234"/>
      <c r="B259" s="234"/>
      <c r="C259" s="234"/>
      <c r="D259" s="234"/>
      <c r="E259" s="234"/>
      <c r="F259" s="234"/>
      <c r="G259" s="234"/>
      <c r="H259" s="234"/>
      <c r="I259" s="234"/>
      <c r="J259" s="234"/>
      <c r="K259" s="234"/>
      <c r="L259" s="234"/>
      <c r="M259" s="235"/>
      <c r="N259" s="231" t="s">
        <v>43</v>
      </c>
      <c r="O259" s="232"/>
      <c r="P259" s="232"/>
      <c r="Q259" s="232"/>
      <c r="R259" s="232"/>
      <c r="S259" s="232"/>
      <c r="T259" s="233"/>
      <c r="U259" s="43" t="s">
        <v>0</v>
      </c>
      <c r="V259" s="44">
        <f>IFERROR(SUMPRODUCT(V249:V257*H249:H257),"0")</f>
        <v>0</v>
      </c>
      <c r="W259" s="44">
        <f>IFERROR(SUMPRODUCT(W249:W257*H249:H257),"0")</f>
        <v>0</v>
      </c>
      <c r="X259" s="43"/>
      <c r="Y259" s="68"/>
      <c r="Z259" s="68"/>
    </row>
    <row r="260" spans="1:53" ht="15" customHeight="1" x14ac:dyDescent="0.2">
      <c r="A260" s="234"/>
      <c r="B260" s="234"/>
      <c r="C260" s="234"/>
      <c r="D260" s="234"/>
      <c r="E260" s="234"/>
      <c r="F260" s="234"/>
      <c r="G260" s="234"/>
      <c r="H260" s="234"/>
      <c r="I260" s="234"/>
      <c r="J260" s="234"/>
      <c r="K260" s="234"/>
      <c r="L260" s="234"/>
      <c r="M260" s="328"/>
      <c r="N260" s="325" t="s">
        <v>36</v>
      </c>
      <c r="O260" s="326"/>
      <c r="P260" s="326"/>
      <c r="Q260" s="326"/>
      <c r="R260" s="326"/>
      <c r="S260" s="326"/>
      <c r="T260" s="327"/>
      <c r="U260" s="43" t="s">
        <v>0</v>
      </c>
      <c r="V260" s="44">
        <f>IFERROR(V24+V33+V41+V47+V59+V65+V70+V76+V87+V94+V102+V108+V113+V121+V126+V132+V137+V143+V148+V153+V161+V166+V173+V178+V183+V189+V194+V202+V207+V213+V219+V225+V230+V236+V240+V247+V259,"0")</f>
        <v>0</v>
      </c>
      <c r="W260" s="44">
        <f>IFERROR(W24+W33+W41+W47+W59+W65+W70+W76+W87+W94+W102+W108+W113+W121+W126+W132+W137+W143+W148+W153+W161+W166+W173+W178+W183+W189+W194+W202+W207+W213+W219+W225+W230+W236+W240+W247+W259,"0")</f>
        <v>0</v>
      </c>
      <c r="X260" s="43"/>
      <c r="Y260" s="68"/>
      <c r="Z260" s="68"/>
    </row>
    <row r="261" spans="1:53" x14ac:dyDescent="0.2">
      <c r="A261" s="234"/>
      <c r="B261" s="234"/>
      <c r="C261" s="234"/>
      <c r="D261" s="234"/>
      <c r="E261" s="234"/>
      <c r="F261" s="234"/>
      <c r="G261" s="234"/>
      <c r="H261" s="234"/>
      <c r="I261" s="234"/>
      <c r="J261" s="234"/>
      <c r="K261" s="234"/>
      <c r="L261" s="234"/>
      <c r="M261" s="328"/>
      <c r="N261" s="325" t="s">
        <v>37</v>
      </c>
      <c r="O261" s="326"/>
      <c r="P261" s="326"/>
      <c r="Q261" s="326"/>
      <c r="R261" s="326"/>
      <c r="S261" s="326"/>
      <c r="T261" s="327"/>
      <c r="U261" s="43" t="s">
        <v>0</v>
      </c>
      <c r="V261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68*I68,"0")+IFERROR(V73*I73,"0")+IFERROR(V74*I74,"0")+IFERROR(V79*I79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145*I145,"0")+IFERROR(V146*I146,"0")+IFERROR(V151*I151,"0")+IFERROR(V156*I156,"0")+IFERROR(V157*I157,"0")+IFERROR(V158*I158,"0")+IFERROR(V159*I159,"0")+IFERROR(V163*I163,"0")+IFERROR(V164*I164,"0")+IFERROR(V170*I170,"0")+IFERROR(V171*I171,"0")+IFERROR(V176*I176,"0")+IFERROR(V181*I181,"0")+IFERROR(V187*I187,"0")+IFERROR(V192*I192,"0")+IFERROR(V197*I197,"0")+IFERROR(V198*I198,"0")+IFERROR(V199*I199,"0")+IFERROR(V200*I200,"0")+IFERROR(V205*I205,"0")+IFERROR(V210*I210,"0")+IFERROR(V211*I211,"0")+IFERROR(V217*I217,"0")+IFERROR(V223*I223,"0")+IFERROR(V228*I228,"0")+IFERROR(V234*I234,"0")+IFERROR(V238*I238,"0")+IFERROR(V242*I242,"0")+IFERROR(V243*I243,"0")+IFERROR(V244*I244,"0")+IFERROR(V245*I245,"0")+IFERROR(V249*I249,"0")+IFERROR(V250*I250,"0")+IFERROR(V251*I251,"0")+IFERROR(V252*I252,"0")+IFERROR(V253*I253,"0")+IFERROR(V254*I254,"0")+IFERROR(V255*I255,"0")+IFERROR(V256*I256,"0")+IFERROR(V257*I257,"0"),"0")</f>
        <v>0</v>
      </c>
      <c r="W261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57*I57,"0")+IFERROR(W62*I62,"0")+IFERROR(W63*I63,"0")+IFERROR(W68*I68,"0")+IFERROR(W73*I73,"0")+IFERROR(W74*I74,"0")+IFERROR(W79*I79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145*I145,"0")+IFERROR(W146*I146,"0")+IFERROR(W151*I151,"0")+IFERROR(W156*I156,"0")+IFERROR(W157*I157,"0")+IFERROR(W158*I158,"0")+IFERROR(W159*I159,"0")+IFERROR(W163*I163,"0")+IFERROR(W164*I164,"0")+IFERROR(W170*I170,"0")+IFERROR(W171*I171,"0")+IFERROR(W176*I176,"0")+IFERROR(W181*I181,"0")+IFERROR(W187*I187,"0")+IFERROR(W192*I192,"0")+IFERROR(W197*I197,"0")+IFERROR(W198*I198,"0")+IFERROR(W199*I199,"0")+IFERROR(W200*I200,"0")+IFERROR(W205*I205,"0")+IFERROR(W210*I210,"0")+IFERROR(W211*I211,"0")+IFERROR(W217*I217,"0")+IFERROR(W223*I223,"0")+IFERROR(W228*I228,"0")+IFERROR(W234*I234,"0")+IFERROR(W238*I238,"0")+IFERROR(W242*I242,"0")+IFERROR(W243*I243,"0")+IFERROR(W244*I244,"0")+IFERROR(W245*I245,"0")+IFERROR(W249*I249,"0")+IFERROR(W250*I250,"0")+IFERROR(W251*I251,"0")+IFERROR(W252*I252,"0")+IFERROR(W253*I253,"0")+IFERROR(W254*I254,"0")+IFERROR(W255*I255,"0")+IFERROR(W256*I256,"0")+IFERROR(W257*I257,"0"),"0")</f>
        <v>0</v>
      </c>
      <c r="X261" s="43"/>
      <c r="Y261" s="68"/>
      <c r="Z261" s="68"/>
    </row>
    <row r="262" spans="1:53" x14ac:dyDescent="0.2">
      <c r="A262" s="234"/>
      <c r="B262" s="234"/>
      <c r="C262" s="234"/>
      <c r="D262" s="234"/>
      <c r="E262" s="234"/>
      <c r="F262" s="234"/>
      <c r="G262" s="234"/>
      <c r="H262" s="234"/>
      <c r="I262" s="234"/>
      <c r="J262" s="234"/>
      <c r="K262" s="234"/>
      <c r="L262" s="234"/>
      <c r="M262" s="328"/>
      <c r="N262" s="325" t="s">
        <v>38</v>
      </c>
      <c r="O262" s="326"/>
      <c r="P262" s="326"/>
      <c r="Q262" s="326"/>
      <c r="R262" s="326"/>
      <c r="S262" s="326"/>
      <c r="T262" s="327"/>
      <c r="U262" s="43" t="s">
        <v>23</v>
      </c>
      <c r="V26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68/J68,"0")+IFERROR(V73/J73,"0")+IFERROR(V74/J74,"0")+IFERROR(V79/J79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145/J145,"0")+IFERROR(V146/J146,"0")+IFERROR(V151/J151,"0")+IFERROR(V156/J156,"0")+IFERROR(V157/J157,"0")+IFERROR(V158/J158,"0")+IFERROR(V159/J159,"0")+IFERROR(V163/J163,"0")+IFERROR(V164/J164,"0")+IFERROR(V170/J170,"0")+IFERROR(V171/J171,"0")+IFERROR(V176/J176,"0")+IFERROR(V181/J181,"0")+IFERROR(V187/J187,"0")+IFERROR(V192/J192,"0")+IFERROR(V197/J197,"0")+IFERROR(V198/J198,"0")+IFERROR(V199/J199,"0")+IFERROR(V200/J200,"0")+IFERROR(V205/J205,"0")+IFERROR(V210/J210,"0")+IFERROR(V211/J211,"0")+IFERROR(V217/J217,"0")+IFERROR(V223/J223,"0")+IFERROR(V228/J228,"0")+IFERROR(V234/J234,"0")+IFERROR(V238/J238,"0")+IFERROR(V242/J242,"0")+IFERROR(V243/J243,"0")+IFERROR(V244/J244,"0")+IFERROR(V245/J245,"0")+IFERROR(V249/J249,"0")+IFERROR(V250/J250,"0")+IFERROR(V251/J251,"0")+IFERROR(V252/J252,"0")+IFERROR(V253/J253,"0")+IFERROR(V254/J254,"0")+IFERROR(V255/J255,"0")+IFERROR(V256/J256,"0")+IFERROR(V257/J257,"0"),0)</f>
        <v>0</v>
      </c>
      <c r="W26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57/J57,"0")+IFERROR(W62/J62,"0")+IFERROR(W63/J63,"0")+IFERROR(W68/J68,"0")+IFERROR(W73/J73,"0")+IFERROR(W74/J74,"0")+IFERROR(W79/J79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145/J145,"0")+IFERROR(W146/J146,"0")+IFERROR(W151/J151,"0")+IFERROR(W156/J156,"0")+IFERROR(W157/J157,"0")+IFERROR(W158/J158,"0")+IFERROR(W159/J159,"0")+IFERROR(W163/J163,"0")+IFERROR(W164/J164,"0")+IFERROR(W170/J170,"0")+IFERROR(W171/J171,"0")+IFERROR(W176/J176,"0")+IFERROR(W181/J181,"0")+IFERROR(W187/J187,"0")+IFERROR(W192/J192,"0")+IFERROR(W197/J197,"0")+IFERROR(W198/J198,"0")+IFERROR(W199/J199,"0")+IFERROR(W200/J200,"0")+IFERROR(W205/J205,"0")+IFERROR(W210/J210,"0")+IFERROR(W211/J211,"0")+IFERROR(W217/J217,"0")+IFERROR(W223/J223,"0")+IFERROR(W228/J228,"0")+IFERROR(W234/J234,"0")+IFERROR(W238/J238,"0")+IFERROR(W242/J242,"0")+IFERROR(W243/J243,"0")+IFERROR(W244/J244,"0")+IFERROR(W245/J245,"0")+IFERROR(W249/J249,"0")+IFERROR(W250/J250,"0")+IFERROR(W251/J251,"0")+IFERROR(W252/J252,"0")+IFERROR(W253/J253,"0")+IFERROR(W254/J254,"0")+IFERROR(W255/J255,"0")+IFERROR(W256/J256,"0")+IFERROR(W257/J257,"0"),0)</f>
        <v>0</v>
      </c>
      <c r="X262" s="43"/>
      <c r="Y262" s="68"/>
      <c r="Z262" s="68"/>
    </row>
    <row r="263" spans="1:53" x14ac:dyDescent="0.2">
      <c r="A263" s="234"/>
      <c r="B263" s="234"/>
      <c r="C263" s="234"/>
      <c r="D263" s="234"/>
      <c r="E263" s="234"/>
      <c r="F263" s="234"/>
      <c r="G263" s="234"/>
      <c r="H263" s="234"/>
      <c r="I263" s="234"/>
      <c r="J263" s="234"/>
      <c r="K263" s="234"/>
      <c r="L263" s="234"/>
      <c r="M263" s="328"/>
      <c r="N263" s="325" t="s">
        <v>39</v>
      </c>
      <c r="O263" s="326"/>
      <c r="P263" s="326"/>
      <c r="Q263" s="326"/>
      <c r="R263" s="326"/>
      <c r="S263" s="326"/>
      <c r="T263" s="327"/>
      <c r="U263" s="43" t="s">
        <v>0</v>
      </c>
      <c r="V263" s="44">
        <f>GrossWeightTotal+PalletQtyTotal*25</f>
        <v>0</v>
      </c>
      <c r="W263" s="44">
        <f>GrossWeightTotalR+PalletQtyTotalR*25</f>
        <v>0</v>
      </c>
      <c r="X263" s="43"/>
      <c r="Y263" s="68"/>
      <c r="Z263" s="68"/>
    </row>
    <row r="264" spans="1:53" x14ac:dyDescent="0.2">
      <c r="A264" s="234"/>
      <c r="B264" s="234"/>
      <c r="C264" s="234"/>
      <c r="D264" s="234"/>
      <c r="E264" s="234"/>
      <c r="F264" s="234"/>
      <c r="G264" s="234"/>
      <c r="H264" s="234"/>
      <c r="I264" s="234"/>
      <c r="J264" s="234"/>
      <c r="K264" s="234"/>
      <c r="L264" s="234"/>
      <c r="M264" s="328"/>
      <c r="N264" s="325" t="s">
        <v>40</v>
      </c>
      <c r="O264" s="326"/>
      <c r="P264" s="326"/>
      <c r="Q264" s="326"/>
      <c r="R264" s="326"/>
      <c r="S264" s="326"/>
      <c r="T264" s="327"/>
      <c r="U264" s="43" t="s">
        <v>23</v>
      </c>
      <c r="V264" s="44">
        <f>IFERROR(V23+V32+V40+V46+V58+V64+V69+V75+V86+V93+V101+V107+V112+V120+V125+V131+V136+V142+V147+V152+V160+V165+V172+V177+V182+V188+V193+V201+V206+V212+V218+V224+V229+V235+V239+V246+V258,"0")</f>
        <v>0</v>
      </c>
      <c r="W264" s="44">
        <f>IFERROR(W23+W32+W40+W46+W58+W64+W69+W75+W86+W93+W101+W107+W112+W120+W125+W131+W136+W142+W147+W152+W160+W165+W172+W177+W182+W188+W193+W201+W206+W212+W218+W224+W229+W235+W239+W246+W258,"0")</f>
        <v>0</v>
      </c>
      <c r="X264" s="43"/>
      <c r="Y264" s="68"/>
      <c r="Z264" s="68"/>
    </row>
    <row r="265" spans="1:53" ht="14.25" x14ac:dyDescent="0.2">
      <c r="A265" s="234"/>
      <c r="B265" s="234"/>
      <c r="C265" s="234"/>
      <c r="D265" s="234"/>
      <c r="E265" s="234"/>
      <c r="F265" s="234"/>
      <c r="G265" s="234"/>
      <c r="H265" s="234"/>
      <c r="I265" s="234"/>
      <c r="J265" s="234"/>
      <c r="K265" s="234"/>
      <c r="L265" s="234"/>
      <c r="M265" s="328"/>
      <c r="N265" s="325" t="s">
        <v>41</v>
      </c>
      <c r="O265" s="326"/>
      <c r="P265" s="326"/>
      <c r="Q265" s="326"/>
      <c r="R265" s="326"/>
      <c r="S265" s="326"/>
      <c r="T265" s="327"/>
      <c r="U265" s="46" t="s">
        <v>55</v>
      </c>
      <c r="V265" s="43"/>
      <c r="W265" s="43"/>
      <c r="X265" s="43">
        <f>IFERROR(X23+X32+X40+X46+X58+X64+X69+X75+X86+X93+X101+X107+X112+X120+X125+X131+X136+X142+X147+X152+X160+X165+X172+X177+X182+X188+X193+X201+X206+X212+X218+X224+X229+X235+X239+X246+X258,"0")</f>
        <v>0</v>
      </c>
      <c r="Y265" s="68"/>
      <c r="Z265" s="68"/>
    </row>
    <row r="266" spans="1:53" ht="13.5" thickBot="1" x14ac:dyDescent="0.25"/>
    <row r="267" spans="1:53" ht="27" thickTop="1" thickBot="1" x14ac:dyDescent="0.25">
      <c r="A267" s="47" t="s">
        <v>9</v>
      </c>
      <c r="B267" s="75" t="s">
        <v>81</v>
      </c>
      <c r="C267" s="329" t="s">
        <v>48</v>
      </c>
      <c r="D267" s="329" t="s">
        <v>48</v>
      </c>
      <c r="E267" s="329" t="s">
        <v>48</v>
      </c>
      <c r="F267" s="329" t="s">
        <v>48</v>
      </c>
      <c r="G267" s="329" t="s">
        <v>48</v>
      </c>
      <c r="H267" s="329" t="s">
        <v>48</v>
      </c>
      <c r="I267" s="329" t="s">
        <v>48</v>
      </c>
      <c r="J267" s="329" t="s">
        <v>48</v>
      </c>
      <c r="K267" s="330"/>
      <c r="L267" s="329" t="s">
        <v>48</v>
      </c>
      <c r="M267" s="329" t="s">
        <v>48</v>
      </c>
      <c r="N267" s="329" t="s">
        <v>48</v>
      </c>
      <c r="O267" s="329" t="s">
        <v>48</v>
      </c>
      <c r="P267" s="329" t="s">
        <v>48</v>
      </c>
      <c r="Q267" s="329" t="s">
        <v>48</v>
      </c>
      <c r="R267" s="329" t="s">
        <v>48</v>
      </c>
      <c r="S267" s="329" t="s">
        <v>48</v>
      </c>
      <c r="T267" s="329" t="s">
        <v>222</v>
      </c>
      <c r="U267" s="329" t="s">
        <v>222</v>
      </c>
      <c r="V267" s="329" t="s">
        <v>222</v>
      </c>
      <c r="W267" s="329" t="s">
        <v>247</v>
      </c>
      <c r="X267" s="329" t="s">
        <v>247</v>
      </c>
      <c r="Y267" s="329" t="s">
        <v>247</v>
      </c>
      <c r="Z267" s="329" t="s">
        <v>262</v>
      </c>
      <c r="AA267" s="329" t="s">
        <v>262</v>
      </c>
      <c r="AB267" s="329" t="s">
        <v>262</v>
      </c>
      <c r="AC267" s="329" t="s">
        <v>262</v>
      </c>
      <c r="AD267" s="329" t="s">
        <v>262</v>
      </c>
      <c r="AE267" s="75" t="s">
        <v>288</v>
      </c>
      <c r="AF267" s="329" t="s">
        <v>292</v>
      </c>
      <c r="AG267" s="329" t="s">
        <v>292</v>
      </c>
      <c r="AH267" s="75" t="s">
        <v>299</v>
      </c>
    </row>
    <row r="268" spans="1:53" ht="14.25" customHeight="1" thickTop="1" x14ac:dyDescent="0.2">
      <c r="A268" s="331" t="s">
        <v>10</v>
      </c>
      <c r="B268" s="329" t="s">
        <v>81</v>
      </c>
      <c r="C268" s="329" t="s">
        <v>87</v>
      </c>
      <c r="D268" s="329" t="s">
        <v>99</v>
      </c>
      <c r="E268" s="329" t="s">
        <v>109</v>
      </c>
      <c r="F268" s="329" t="s">
        <v>116</v>
      </c>
      <c r="G268" s="329" t="s">
        <v>136</v>
      </c>
      <c r="H268" s="329" t="s">
        <v>144</v>
      </c>
      <c r="I268" s="329" t="s">
        <v>148</v>
      </c>
      <c r="J268" s="329" t="s">
        <v>154</v>
      </c>
      <c r="K268" s="1"/>
      <c r="L268" s="329" t="s">
        <v>169</v>
      </c>
      <c r="M268" s="329" t="s">
        <v>176</v>
      </c>
      <c r="N268" s="329" t="s">
        <v>189</v>
      </c>
      <c r="O268" s="329" t="s">
        <v>194</v>
      </c>
      <c r="P268" s="329" t="s">
        <v>197</v>
      </c>
      <c r="Q268" s="329" t="s">
        <v>208</v>
      </c>
      <c r="R268" s="329" t="s">
        <v>211</v>
      </c>
      <c r="S268" s="329" t="s">
        <v>219</v>
      </c>
      <c r="T268" s="329" t="s">
        <v>223</v>
      </c>
      <c r="U268" s="329" t="s">
        <v>230</v>
      </c>
      <c r="V268" s="329" t="s">
        <v>233</v>
      </c>
      <c r="W268" s="329" t="s">
        <v>248</v>
      </c>
      <c r="X268" s="329" t="s">
        <v>253</v>
      </c>
      <c r="Y268" s="329" t="s">
        <v>247</v>
      </c>
      <c r="Z268" s="329" t="s">
        <v>263</v>
      </c>
      <c r="AA268" s="329" t="s">
        <v>266</v>
      </c>
      <c r="AB268" s="329" t="s">
        <v>270</v>
      </c>
      <c r="AC268" s="329" t="s">
        <v>279</v>
      </c>
      <c r="AD268" s="329" t="s">
        <v>283</v>
      </c>
      <c r="AE268" s="329" t="s">
        <v>289</v>
      </c>
      <c r="AF268" s="329" t="s">
        <v>293</v>
      </c>
      <c r="AG268" s="329" t="s">
        <v>296</v>
      </c>
      <c r="AH268" s="329" t="s">
        <v>300</v>
      </c>
    </row>
    <row r="269" spans="1:53" ht="13.5" thickBot="1" x14ac:dyDescent="0.25">
      <c r="A269" s="332"/>
      <c r="B269" s="329"/>
      <c r="C269" s="329"/>
      <c r="D269" s="329"/>
      <c r="E269" s="329"/>
      <c r="F269" s="329"/>
      <c r="G269" s="329"/>
      <c r="H269" s="329"/>
      <c r="I269" s="329"/>
      <c r="J269" s="329"/>
      <c r="K269" s="1"/>
      <c r="L269" s="329"/>
      <c r="M269" s="329"/>
      <c r="N269" s="329"/>
      <c r="O269" s="329"/>
      <c r="P269" s="329"/>
      <c r="Q269" s="329"/>
      <c r="R269" s="329"/>
      <c r="S269" s="329"/>
      <c r="T269" s="329"/>
      <c r="U269" s="329"/>
      <c r="V269" s="329"/>
      <c r="W269" s="329"/>
      <c r="X269" s="329"/>
      <c r="Y269" s="329"/>
      <c r="Z269" s="329"/>
      <c r="AA269" s="329"/>
      <c r="AB269" s="329"/>
      <c r="AC269" s="329"/>
      <c r="AD269" s="329"/>
      <c r="AE269" s="329"/>
      <c r="AF269" s="329"/>
      <c r="AG269" s="329"/>
      <c r="AH269" s="329"/>
    </row>
    <row r="270" spans="1:53" ht="18" thickTop="1" thickBot="1" x14ac:dyDescent="0.25">
      <c r="A270" s="47" t="s">
        <v>13</v>
      </c>
      <c r="B270" s="53">
        <f>IFERROR(V22*H22,"0")</f>
        <v>0</v>
      </c>
      <c r="C270" s="53">
        <f>IFERROR(V28*H28,"0")+IFERROR(V29*H29,"0")+IFERROR(V30*H30,"0")+IFERROR(V31*H31,"0")</f>
        <v>0</v>
      </c>
      <c r="D270" s="53">
        <f>IFERROR(V36*H36,"0")+IFERROR(V37*H37,"0")+IFERROR(V38*H38,"0")+IFERROR(V39*H39,"0")</f>
        <v>0</v>
      </c>
      <c r="E270" s="53">
        <f>IFERROR(V44*H44,"0")+IFERROR(V45*H45,"0")</f>
        <v>0</v>
      </c>
      <c r="F270" s="53">
        <f>IFERROR(V50*H50,"0")+IFERROR(V51*H51,"0")+IFERROR(V52*H52,"0")+IFERROR(V53*H53,"0")+IFERROR(V54*H54,"0")+IFERROR(V55*H55,"0")+IFERROR(V56*H56,"0")+IFERROR(V57*H57,"0")</f>
        <v>0</v>
      </c>
      <c r="G270" s="53">
        <f>IFERROR(V62*H62,"0")+IFERROR(V63*H63,"0")</f>
        <v>0</v>
      </c>
      <c r="H270" s="53">
        <f>IFERROR(V68*H68,"0")</f>
        <v>0</v>
      </c>
      <c r="I270" s="53">
        <f>IFERROR(V73*H73,"0")+IFERROR(V74*H74,"0")</f>
        <v>0</v>
      </c>
      <c r="J270" s="53">
        <f>IFERROR(V79*H79,"0")+IFERROR(V80*H80,"0")+IFERROR(V81*H81,"0")+IFERROR(V82*H82,"0")+IFERROR(V83*H83,"0")+IFERROR(V84*H84,"0")+IFERROR(V85*H85,"0")</f>
        <v>0</v>
      </c>
      <c r="K270" s="1"/>
      <c r="L270" s="53">
        <f>IFERROR(V90*H90,"0")+IFERROR(V91*H91,"0")+IFERROR(V92*H92,"0")</f>
        <v>0</v>
      </c>
      <c r="M270" s="53">
        <f>IFERROR(V97*H97,"0")+IFERROR(V98*H98,"0")+IFERROR(V99*H99,"0")+IFERROR(V100*H100,"0")</f>
        <v>0</v>
      </c>
      <c r="N270" s="53">
        <f>IFERROR(V105*H105,"0")+IFERROR(V106*H106,"0")</f>
        <v>0</v>
      </c>
      <c r="O270" s="53">
        <f>IFERROR(V111*H111,"0")</f>
        <v>0</v>
      </c>
      <c r="P270" s="53">
        <f>IFERROR(V116*H116,"0")+IFERROR(V117*H117,"0")+IFERROR(V118*H118,"0")+IFERROR(V119*H119,"0")</f>
        <v>0</v>
      </c>
      <c r="Q270" s="53">
        <f>IFERROR(V124*H124,"0")</f>
        <v>0</v>
      </c>
      <c r="R270" s="53">
        <f>IFERROR(V129*H129,"0")+IFERROR(V130*H130,"0")</f>
        <v>0</v>
      </c>
      <c r="S270" s="53">
        <f>IFERROR(V135*H135,"0")</f>
        <v>0</v>
      </c>
      <c r="T270" s="53">
        <f>IFERROR(V141*H141,"0")+IFERROR(V145*H145,"0")+IFERROR(V146*H146,"0")</f>
        <v>0</v>
      </c>
      <c r="U270" s="53">
        <f>IFERROR(V151*H151,"0")</f>
        <v>0</v>
      </c>
      <c r="V270" s="53">
        <f>IFERROR(V156*H156,"0")+IFERROR(V157*H157,"0")+IFERROR(V158*H158,"0")+IFERROR(V159*H159,"0")+IFERROR(V163*H163,"0")+IFERROR(V164*H164,"0")</f>
        <v>0</v>
      </c>
      <c r="W270" s="53">
        <f>IFERROR(V170*H170,"0")+IFERROR(V171*H171,"0")</f>
        <v>0</v>
      </c>
      <c r="X270" s="53">
        <f>IFERROR(V176*H176,"0")</f>
        <v>0</v>
      </c>
      <c r="Y270" s="53">
        <f>IFERROR(V181*H181,"0")</f>
        <v>0</v>
      </c>
      <c r="Z270" s="53">
        <f>IFERROR(V187*H187,"0")</f>
        <v>0</v>
      </c>
      <c r="AA270" s="53">
        <f>IFERROR(V192*H192,"0")</f>
        <v>0</v>
      </c>
      <c r="AB270" s="53">
        <f>IFERROR(V197*H197,"0")+IFERROR(V198*H198,"0")+IFERROR(V199*H199,"0")+IFERROR(V200*H200,"0")</f>
        <v>0</v>
      </c>
      <c r="AC270" s="53">
        <f>IFERROR(V205*H205,"0")</f>
        <v>0</v>
      </c>
      <c r="AD270" s="53">
        <f>IFERROR(V210*H210,"0")+IFERROR(V211*H211,"0")</f>
        <v>0</v>
      </c>
      <c r="AE270" s="53">
        <f>IFERROR(V217*H217,"0")</f>
        <v>0</v>
      </c>
      <c r="AF270" s="53">
        <f>IFERROR(V223*H223,"0")</f>
        <v>0</v>
      </c>
      <c r="AG270" s="53">
        <f>IFERROR(V228*H228,"0")</f>
        <v>0</v>
      </c>
      <c r="AH270" s="53">
        <f>IFERROR(V234*H234,"0")+IFERROR(V238*H238,"0")+IFERROR(V242*H242,"0")+IFERROR(V243*H243,"0")+IFERROR(V244*H244,"0")+IFERROR(V245*H245,"0")+IFERROR(V249*H249,"0")+IFERROR(V250*H250,"0")+IFERROR(V251*H251,"0")+IFERROR(V252*H252,"0")+IFERROR(V253*H253,"0")+IFERROR(V254*H254,"0")+IFERROR(V255*H255,"0")+IFERROR(V256*H256,"0")+IFERROR(V257*H257,"0")</f>
        <v>0</v>
      </c>
    </row>
    <row r="271" spans="1:53" ht="13.5" thickTop="1" x14ac:dyDescent="0.2">
      <c r="C271" s="1"/>
    </row>
    <row r="272" spans="1:53" ht="19.5" customHeight="1" x14ac:dyDescent="0.2">
      <c r="A272" s="71" t="s">
        <v>65</v>
      </c>
      <c r="B272" s="71" t="s">
        <v>66</v>
      </c>
      <c r="C272" s="71" t="s">
        <v>68</v>
      </c>
    </row>
    <row r="273" spans="1:3" x14ac:dyDescent="0.2">
      <c r="A273" s="72">
        <f>SUMPRODUCT(--(BA:BA="ЗПФ"),--(U:U="кор"),H:H,W:W)+SUMPRODUCT(--(BA:BA="ЗПФ"),--(U:U="кг"),W:W)</f>
        <v>0</v>
      </c>
      <c r="B273" s="73">
        <f>SUMPRODUCT(--(BA:BA="ПГП"),--(U:U="кор"),H:H,W:W)+SUMPRODUCT(--(BA:BA="ПГП"),--(U:U="кг"),W:W)</f>
        <v>0</v>
      </c>
      <c r="C273" s="73">
        <f>SUMPRODUCT(--(BA:BA="КИЗ"),--(U:U="кор"),H:H,W:W)+SUMPRODUCT(--(BA:BA="КИЗ"),--(U:U="кг"),W:W)</f>
        <v>0</v>
      </c>
    </row>
  </sheetData>
  <sheetProtection algorithmName="SHA-512" hashValue="EBAOd2dHOWxuxpYKOx2p0yMGB4tDyNG+REblS7GDTFUFj4D/ONm3uCCNwJYhMOC31OKFSSyhGxMrpvQzIwD6BA==" saltValue="xqxBlj9OLm98JO/aNa8Yxg==" spinCount="100000" sheet="1" objects="1" scenarios="1" sort="0" autoFilter="0" pivotTables="0"/>
  <autoFilter ref="B18:X2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8">
    <mergeCell ref="AD268:AD269"/>
    <mergeCell ref="AE268:AE269"/>
    <mergeCell ref="AF268:AF269"/>
    <mergeCell ref="AG268:AG269"/>
    <mergeCell ref="AH268:AH269"/>
    <mergeCell ref="U268:U269"/>
    <mergeCell ref="V268:V269"/>
    <mergeCell ref="W268:W269"/>
    <mergeCell ref="X268:X269"/>
    <mergeCell ref="Y268:Y269"/>
    <mergeCell ref="Z268:Z269"/>
    <mergeCell ref="AA268:AA269"/>
    <mergeCell ref="AB268:AB269"/>
    <mergeCell ref="AC268:AC269"/>
    <mergeCell ref="C267:S267"/>
    <mergeCell ref="T267:V267"/>
    <mergeCell ref="W267:Y267"/>
    <mergeCell ref="Z267:AD267"/>
    <mergeCell ref="AF267:AG267"/>
    <mergeCell ref="A268:A269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J268:J269"/>
    <mergeCell ref="L268:L269"/>
    <mergeCell ref="M268:M269"/>
    <mergeCell ref="N268:N269"/>
    <mergeCell ref="O268:O269"/>
    <mergeCell ref="P268:P269"/>
    <mergeCell ref="Q268:Q269"/>
    <mergeCell ref="R268:R269"/>
    <mergeCell ref="S268:S269"/>
    <mergeCell ref="T268:T269"/>
    <mergeCell ref="N258:T258"/>
    <mergeCell ref="A258:M259"/>
    <mergeCell ref="N259:T259"/>
    <mergeCell ref="N260:T260"/>
    <mergeCell ref="A260:M265"/>
    <mergeCell ref="N261:T261"/>
    <mergeCell ref="N262:T262"/>
    <mergeCell ref="N263:T263"/>
    <mergeCell ref="N264:T264"/>
    <mergeCell ref="N265:T265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37:X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N229:T229"/>
    <mergeCell ref="A229:M230"/>
    <mergeCell ref="N230:T230"/>
    <mergeCell ref="A231:X231"/>
    <mergeCell ref="A232:X232"/>
    <mergeCell ref="A233:X233"/>
    <mergeCell ref="D234:E234"/>
    <mergeCell ref="N234:R234"/>
    <mergeCell ref="N235:T235"/>
    <mergeCell ref="A235:M236"/>
    <mergeCell ref="N236:T236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A222:X222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A215:X215"/>
    <mergeCell ref="A203:X203"/>
    <mergeCell ref="A204:X204"/>
    <mergeCell ref="D205:E205"/>
    <mergeCell ref="N205:R205"/>
    <mergeCell ref="N206:T206"/>
    <mergeCell ref="A206:M207"/>
    <mergeCell ref="N207:T207"/>
    <mergeCell ref="A208:X208"/>
    <mergeCell ref="A209:X209"/>
    <mergeCell ref="D198:E198"/>
    <mergeCell ref="N198:R198"/>
    <mergeCell ref="D199:E199"/>
    <mergeCell ref="N199:R199"/>
    <mergeCell ref="D200:E200"/>
    <mergeCell ref="N200:R200"/>
    <mergeCell ref="N201:T201"/>
    <mergeCell ref="A201:M202"/>
    <mergeCell ref="N202:T202"/>
    <mergeCell ref="A191:X191"/>
    <mergeCell ref="D192:E192"/>
    <mergeCell ref="N192:R192"/>
    <mergeCell ref="N193:T193"/>
    <mergeCell ref="A193:M194"/>
    <mergeCell ref="N194:T194"/>
    <mergeCell ref="A195:X195"/>
    <mergeCell ref="A196:X196"/>
    <mergeCell ref="D197:E197"/>
    <mergeCell ref="N197:R197"/>
    <mergeCell ref="A184:X184"/>
    <mergeCell ref="A185:X185"/>
    <mergeCell ref="A186:X186"/>
    <mergeCell ref="D187:E187"/>
    <mergeCell ref="N187:R187"/>
    <mergeCell ref="N188:T188"/>
    <mergeCell ref="A188:M189"/>
    <mergeCell ref="N189:T189"/>
    <mergeCell ref="A190:X190"/>
    <mergeCell ref="N177:T177"/>
    <mergeCell ref="A177:M178"/>
    <mergeCell ref="N178:T178"/>
    <mergeCell ref="A179:X179"/>
    <mergeCell ref="A180:X180"/>
    <mergeCell ref="D181:E181"/>
    <mergeCell ref="N181:R181"/>
    <mergeCell ref="N182:T182"/>
    <mergeCell ref="A182:M183"/>
    <mergeCell ref="N183:T183"/>
    <mergeCell ref="D171:E171"/>
    <mergeCell ref="N171:R171"/>
    <mergeCell ref="N172:T172"/>
    <mergeCell ref="A172:M173"/>
    <mergeCell ref="N173:T173"/>
    <mergeCell ref="A174:X174"/>
    <mergeCell ref="A175:X175"/>
    <mergeCell ref="D176:E176"/>
    <mergeCell ref="N176:R176"/>
    <mergeCell ref="D164:E164"/>
    <mergeCell ref="N164:R164"/>
    <mergeCell ref="N165:T165"/>
    <mergeCell ref="A165:M166"/>
    <mergeCell ref="N166:T166"/>
    <mergeCell ref="A167:X167"/>
    <mergeCell ref="A168:X168"/>
    <mergeCell ref="A169:X169"/>
    <mergeCell ref="D170:E170"/>
    <mergeCell ref="N170:R170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N152:T152"/>
    <mergeCell ref="A152:M153"/>
    <mergeCell ref="N153:T153"/>
    <mergeCell ref="A154:X154"/>
    <mergeCell ref="A155:X155"/>
    <mergeCell ref="D156:E156"/>
    <mergeCell ref="N156:R156"/>
    <mergeCell ref="D157:E157"/>
    <mergeCell ref="N157:R157"/>
    <mergeCell ref="D146:E146"/>
    <mergeCell ref="N146:R146"/>
    <mergeCell ref="N147:T147"/>
    <mergeCell ref="A147:M148"/>
    <mergeCell ref="N148:T148"/>
    <mergeCell ref="A149:X149"/>
    <mergeCell ref="A150:X150"/>
    <mergeCell ref="D151:E151"/>
    <mergeCell ref="N151:R151"/>
    <mergeCell ref="A140:X140"/>
    <mergeCell ref="D141:E141"/>
    <mergeCell ref="N141:R141"/>
    <mergeCell ref="N142:T142"/>
    <mergeCell ref="A142:M143"/>
    <mergeCell ref="N143:T143"/>
    <mergeCell ref="A144:X144"/>
    <mergeCell ref="D145:E145"/>
    <mergeCell ref="N145:R145"/>
    <mergeCell ref="A133:X133"/>
    <mergeCell ref="A134:X134"/>
    <mergeCell ref="D135:E135"/>
    <mergeCell ref="N135:R135"/>
    <mergeCell ref="N136:T136"/>
    <mergeCell ref="A136:M137"/>
    <mergeCell ref="N137:T137"/>
    <mergeCell ref="A138:X138"/>
    <mergeCell ref="A139:X139"/>
    <mergeCell ref="A127:X127"/>
    <mergeCell ref="A128:X128"/>
    <mergeCell ref="D129:E129"/>
    <mergeCell ref="N129:R129"/>
    <mergeCell ref="D130:E130"/>
    <mergeCell ref="N130:R130"/>
    <mergeCell ref="N131:T131"/>
    <mergeCell ref="A131:M132"/>
    <mergeCell ref="N132:T132"/>
    <mergeCell ref="N120:T120"/>
    <mergeCell ref="A120:M121"/>
    <mergeCell ref="N121:T121"/>
    <mergeCell ref="A122:X122"/>
    <mergeCell ref="A123:X123"/>
    <mergeCell ref="D124:E124"/>
    <mergeCell ref="N124:R124"/>
    <mergeCell ref="N125:T125"/>
    <mergeCell ref="A125:M126"/>
    <mergeCell ref="N126:T126"/>
    <mergeCell ref="A114:X114"/>
    <mergeCell ref="A115:X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07:T107"/>
    <mergeCell ref="A107:M108"/>
    <mergeCell ref="N108:T108"/>
    <mergeCell ref="A109:X109"/>
    <mergeCell ref="A110:X110"/>
    <mergeCell ref="D111:E111"/>
    <mergeCell ref="N111:R111"/>
    <mergeCell ref="N112:T112"/>
    <mergeCell ref="A112:M113"/>
    <mergeCell ref="N113:T113"/>
    <mergeCell ref="N101:T101"/>
    <mergeCell ref="A101:M102"/>
    <mergeCell ref="N102:T102"/>
    <mergeCell ref="A103:X103"/>
    <mergeCell ref="A104:X104"/>
    <mergeCell ref="D105:E105"/>
    <mergeCell ref="N105:R105"/>
    <mergeCell ref="D106:E106"/>
    <mergeCell ref="N106:R106"/>
    <mergeCell ref="A95:X95"/>
    <mergeCell ref="A96:X96"/>
    <mergeCell ref="D97:E97"/>
    <mergeCell ref="N97:R97"/>
    <mergeCell ref="D98:E98"/>
    <mergeCell ref="N98:R98"/>
    <mergeCell ref="D99:E99"/>
    <mergeCell ref="N99:R99"/>
    <mergeCell ref="D100:E100"/>
    <mergeCell ref="N100:R100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4:E84"/>
    <mergeCell ref="N84:R84"/>
    <mergeCell ref="D85:E85"/>
    <mergeCell ref="N85:R85"/>
    <mergeCell ref="N86:T86"/>
    <mergeCell ref="A86:M87"/>
    <mergeCell ref="N87:T87"/>
    <mergeCell ref="A88:X88"/>
    <mergeCell ref="A89:X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D74:E74"/>
    <mergeCell ref="N74:R74"/>
    <mergeCell ref="N75:T75"/>
    <mergeCell ref="A75:M76"/>
    <mergeCell ref="N76:T76"/>
    <mergeCell ref="A77:X77"/>
    <mergeCell ref="A78:X78"/>
    <mergeCell ref="A66:X66"/>
    <mergeCell ref="A67:X67"/>
    <mergeCell ref="D68:E68"/>
    <mergeCell ref="N68:R68"/>
    <mergeCell ref="N69:T69"/>
    <mergeCell ref="A69:M70"/>
    <mergeCell ref="N70:T70"/>
    <mergeCell ref="A71:X71"/>
    <mergeCell ref="A72:X72"/>
    <mergeCell ref="A60:X60"/>
    <mergeCell ref="A61:X61"/>
    <mergeCell ref="D62:E62"/>
    <mergeCell ref="N62:R62"/>
    <mergeCell ref="D63:E63"/>
    <mergeCell ref="N63:R63"/>
    <mergeCell ref="N64:T64"/>
    <mergeCell ref="A64:M65"/>
    <mergeCell ref="N65:T65"/>
    <mergeCell ref="D55:E55"/>
    <mergeCell ref="N55:R55"/>
    <mergeCell ref="D56:E56"/>
    <mergeCell ref="N56:R56"/>
    <mergeCell ref="D57:E57"/>
    <mergeCell ref="N57:R57"/>
    <mergeCell ref="N58:T58"/>
    <mergeCell ref="A58:M59"/>
    <mergeCell ref="N59:T5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346</v>
      </c>
      <c r="H1" s="9"/>
    </row>
    <row r="3" spans="2:8" x14ac:dyDescent="0.2">
      <c r="B3" s="54" t="s">
        <v>347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349</v>
      </c>
      <c r="D6" s="54" t="s">
        <v>350</v>
      </c>
      <c r="E6" s="54" t="s">
        <v>49</v>
      </c>
    </row>
    <row r="8" spans="2:8" x14ac:dyDescent="0.2">
      <c r="B8" s="54" t="s">
        <v>80</v>
      </c>
      <c r="C8" s="54" t="s">
        <v>349</v>
      </c>
      <c r="D8" s="54" t="s">
        <v>49</v>
      </c>
      <c r="E8" s="54" t="s">
        <v>49</v>
      </c>
    </row>
    <row r="10" spans="2:8" x14ac:dyDescent="0.2">
      <c r="B10" s="54" t="s">
        <v>351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352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353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354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355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356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357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358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359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360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361</v>
      </c>
      <c r="C20" s="54" t="s">
        <v>49</v>
      </c>
      <c r="D20" s="54" t="s">
        <v>49</v>
      </c>
      <c r="E20" s="54" t="s">
        <v>49</v>
      </c>
    </row>
  </sheetData>
  <sheetProtection algorithmName="SHA-512" hashValue="yOEOi94ZYx5gTQyVIV1SXuBKt2Gm67rKkQNklUVvo2J012+oF6FdHAk7rtQ6LN0CDl82ppyA/w9C78MDT9isbA==" saltValue="A5wf4lN/mlT01rC5orb4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2023-11-22T10:02:27Z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