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BF319E-7D40-4455-9E20-E7354CE7BD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заказа'!$B$18:$X$254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заказа'!$V$250:$V$250</definedName>
    <definedName name="GrossWeightTotalR">'Бланк заказа'!$W$250:$W$250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заказа'!$V$251:$V$251</definedName>
    <definedName name="PalletQtyTotalR">'Бланк заказа'!$W$251:$W$251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заказа'!$B$205:$B$205</definedName>
    <definedName name="ProductId69">'Бланк заказа'!$B$211:$B$211</definedName>
    <definedName name="ProductId7">'Бланк заказа'!$B$37:$B$37</definedName>
    <definedName name="ProductId70">'Бланк заказа'!$B$216:$B$216</definedName>
    <definedName name="ProductId71">'Бланк заказа'!$B$222:$B$222</definedName>
    <definedName name="ProductId72">'Бланк заказа'!$B$226:$B$226</definedName>
    <definedName name="ProductId73">'Бланк заказа'!$B$230:$B$230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заказа'!$B$237:$B$237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9">'Бланк заказа'!$B$43:$B$43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заказа'!$V$49:$V$49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заказа'!$V$205:$V$205</definedName>
    <definedName name="SalesQty69">'Бланк заказа'!$V$211:$V$211</definedName>
    <definedName name="SalesQty7">'Бланк заказа'!$V$37:$V$37</definedName>
    <definedName name="SalesQty70">'Бланк заказа'!$V$216:$V$216</definedName>
    <definedName name="SalesQty71">'Бланк заказа'!$V$222:$V$222</definedName>
    <definedName name="SalesQty72">'Бланк заказа'!$V$226:$V$226</definedName>
    <definedName name="SalesQty73">'Бланк заказа'!$V$230:$V$230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заказа'!$V$237:$V$237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9">'Бланк заказа'!$V$43:$V$43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заказа'!$W$49:$W$49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заказа'!$W$205:$W$205</definedName>
    <definedName name="SalesRoundBox69">'Бланк заказа'!$W$211:$W$211</definedName>
    <definedName name="SalesRoundBox7">'Бланк заказа'!$W$37:$W$37</definedName>
    <definedName name="SalesRoundBox70">'Бланк заказа'!$W$216:$W$216</definedName>
    <definedName name="SalesRoundBox71">'Бланк заказа'!$W$222:$W$222</definedName>
    <definedName name="SalesRoundBox72">'Бланк заказа'!$W$226:$W$226</definedName>
    <definedName name="SalesRoundBox73">'Бланк заказа'!$W$230:$W$230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заказа'!$W$237:$W$237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9">'Бланк заказа'!$W$43:$W$43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заказа'!$U$49:$U$49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заказа'!$U$205:$U$205</definedName>
    <definedName name="UnitOfMeasure69">'Бланк заказа'!$U$211:$U$211</definedName>
    <definedName name="UnitOfMeasure7">'Бланк заказа'!$U$37:$U$37</definedName>
    <definedName name="UnitOfMeasure70">'Бланк заказа'!$U$216:$U$216</definedName>
    <definedName name="UnitOfMeasure71">'Бланк заказа'!$U$222:$U$222</definedName>
    <definedName name="UnitOfMeasure72">'Бланк заказа'!$U$226:$U$226</definedName>
    <definedName name="UnitOfMeasure73">'Бланк заказа'!$U$230:$U$230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заказа'!$U$237:$U$237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9">'Бланк заказа'!$U$43:$U$43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59" i="2" l="1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J259" i="2"/>
  <c r="I259" i="2"/>
  <c r="H259" i="2"/>
  <c r="G259" i="2"/>
  <c r="F259" i="2"/>
  <c r="E259" i="2"/>
  <c r="D259" i="2"/>
  <c r="C259" i="2"/>
  <c r="B259" i="2"/>
  <c r="V251" i="2"/>
  <c r="V250" i="2"/>
  <c r="V248" i="2"/>
  <c r="V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X239" i="2"/>
  <c r="W239" i="2"/>
  <c r="X238" i="2"/>
  <c r="W238" i="2"/>
  <c r="X237" i="2"/>
  <c r="X247" i="2" s="1"/>
  <c r="W237" i="2"/>
  <c r="W248" i="2" s="1"/>
  <c r="V235" i="2"/>
  <c r="V234" i="2"/>
  <c r="X233" i="2"/>
  <c r="W233" i="2"/>
  <c r="X232" i="2"/>
  <c r="W232" i="2"/>
  <c r="X231" i="2"/>
  <c r="W231" i="2"/>
  <c r="X230" i="2"/>
  <c r="X234" i="2" s="1"/>
  <c r="W230" i="2"/>
  <c r="W235" i="2" s="1"/>
  <c r="V228" i="2"/>
  <c r="V227" i="2"/>
  <c r="X226" i="2"/>
  <c r="X227" i="2" s="1"/>
  <c r="W226" i="2"/>
  <c r="W227" i="2" s="1"/>
  <c r="V224" i="2"/>
  <c r="V223" i="2"/>
  <c r="X222" i="2"/>
  <c r="X223" i="2" s="1"/>
  <c r="W222" i="2"/>
  <c r="W224" i="2" s="1"/>
  <c r="V218" i="2"/>
  <c r="V217" i="2"/>
  <c r="X216" i="2"/>
  <c r="X217" i="2" s="1"/>
  <c r="W216" i="2"/>
  <c r="W217" i="2" s="1"/>
  <c r="N216" i="2"/>
  <c r="V213" i="2"/>
  <c r="V212" i="2"/>
  <c r="X211" i="2"/>
  <c r="X212" i="2" s="1"/>
  <c r="W211" i="2"/>
  <c r="W213" i="2" s="1"/>
  <c r="V207" i="2"/>
  <c r="V206" i="2"/>
  <c r="X205" i="2"/>
  <c r="X206" i="2" s="1"/>
  <c r="W205" i="2"/>
  <c r="W207" i="2" s="1"/>
  <c r="N205" i="2"/>
  <c r="V201" i="2"/>
  <c r="V200" i="2"/>
  <c r="X199" i="2"/>
  <c r="W199" i="2"/>
  <c r="N199" i="2"/>
  <c r="X198" i="2"/>
  <c r="W198" i="2"/>
  <c r="W200" i="2" s="1"/>
  <c r="N198" i="2"/>
  <c r="V195" i="2"/>
  <c r="V194" i="2"/>
  <c r="X193" i="2"/>
  <c r="X194" i="2" s="1"/>
  <c r="W193" i="2"/>
  <c r="W195" i="2" s="1"/>
  <c r="V190" i="2"/>
  <c r="V189" i="2"/>
  <c r="X188" i="2"/>
  <c r="W188" i="2"/>
  <c r="N188" i="2"/>
  <c r="X187" i="2"/>
  <c r="W187" i="2"/>
  <c r="N187" i="2"/>
  <c r="X186" i="2"/>
  <c r="W186" i="2"/>
  <c r="N186" i="2"/>
  <c r="X185" i="2"/>
  <c r="W185" i="2"/>
  <c r="N185" i="2"/>
  <c r="V182" i="2"/>
  <c r="V181" i="2"/>
  <c r="X180" i="2"/>
  <c r="X181" i="2" s="1"/>
  <c r="W180" i="2"/>
  <c r="W182" i="2" s="1"/>
  <c r="V177" i="2"/>
  <c r="V176" i="2"/>
  <c r="X175" i="2"/>
  <c r="X176" i="2" s="1"/>
  <c r="W175" i="2"/>
  <c r="W177" i="2" s="1"/>
  <c r="N175" i="2"/>
  <c r="V171" i="2"/>
  <c r="V170" i="2"/>
  <c r="X169" i="2"/>
  <c r="X170" i="2" s="1"/>
  <c r="W169" i="2"/>
  <c r="W171" i="2" s="1"/>
  <c r="V166" i="2"/>
  <c r="W165" i="2"/>
  <c r="V165" i="2"/>
  <c r="X164" i="2"/>
  <c r="X165" i="2" s="1"/>
  <c r="W164" i="2"/>
  <c r="W166" i="2" s="1"/>
  <c r="N164" i="2"/>
  <c r="V161" i="2"/>
  <c r="V160" i="2"/>
  <c r="X159" i="2"/>
  <c r="W159" i="2"/>
  <c r="N159" i="2"/>
  <c r="X158" i="2"/>
  <c r="X160" i="2" s="1"/>
  <c r="W158" i="2"/>
  <c r="N158" i="2"/>
  <c r="V154" i="2"/>
  <c r="V153" i="2"/>
  <c r="X152" i="2"/>
  <c r="W152" i="2"/>
  <c r="N152" i="2"/>
  <c r="X151" i="2"/>
  <c r="W151" i="2"/>
  <c r="N151" i="2"/>
  <c r="V149" i="2"/>
  <c r="V148" i="2"/>
  <c r="X147" i="2"/>
  <c r="W147" i="2"/>
  <c r="N147" i="2"/>
  <c r="X146" i="2"/>
  <c r="W146" i="2"/>
  <c r="N146" i="2"/>
  <c r="X145" i="2"/>
  <c r="W145" i="2"/>
  <c r="X144" i="2"/>
  <c r="W144" i="2"/>
  <c r="W149" i="2" s="1"/>
  <c r="N144" i="2"/>
  <c r="V141" i="2"/>
  <c r="V140" i="2"/>
  <c r="X139" i="2"/>
  <c r="X140" i="2" s="1"/>
  <c r="W139" i="2"/>
  <c r="W141" i="2" s="1"/>
  <c r="N139" i="2"/>
  <c r="V135" i="2"/>
  <c r="W134" i="2"/>
  <c r="V134" i="2"/>
  <c r="X133" i="2"/>
  <c r="X134" i="2" s="1"/>
  <c r="W133" i="2"/>
  <c r="W135" i="2" s="1"/>
  <c r="N133" i="2"/>
  <c r="V130" i="2"/>
  <c r="V129" i="2"/>
  <c r="X128" i="2"/>
  <c r="W128" i="2"/>
  <c r="N128" i="2"/>
  <c r="X127" i="2"/>
  <c r="X129" i="2" s="1"/>
  <c r="W127" i="2"/>
  <c r="N127" i="2"/>
  <c r="V124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X114" i="2"/>
  <c r="W114" i="2"/>
  <c r="N114" i="2"/>
  <c r="V111" i="2"/>
  <c r="V110" i="2"/>
  <c r="X109" i="2"/>
  <c r="X110" i="2" s="1"/>
  <c r="W109" i="2"/>
  <c r="W111" i="2" s="1"/>
  <c r="N109" i="2"/>
  <c r="V106" i="2"/>
  <c r="V105" i="2"/>
  <c r="X104" i="2"/>
  <c r="W104" i="2"/>
  <c r="N104" i="2"/>
  <c r="X103" i="2"/>
  <c r="W103" i="2"/>
  <c r="N103" i="2"/>
  <c r="V100" i="2"/>
  <c r="V99" i="2"/>
  <c r="X98" i="2"/>
  <c r="W98" i="2"/>
  <c r="X97" i="2"/>
  <c r="W97" i="2"/>
  <c r="X96" i="2"/>
  <c r="W96" i="2"/>
  <c r="X95" i="2"/>
  <c r="X99" i="2" s="1"/>
  <c r="W95" i="2"/>
  <c r="W99" i="2" s="1"/>
  <c r="V92" i="2"/>
  <c r="V91" i="2"/>
  <c r="X90" i="2"/>
  <c r="W90" i="2"/>
  <c r="N90" i="2"/>
  <c r="X89" i="2"/>
  <c r="W89" i="2"/>
  <c r="N89" i="2"/>
  <c r="X88" i="2"/>
  <c r="W88" i="2"/>
  <c r="N88" i="2"/>
  <c r="V85" i="2"/>
  <c r="V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W74" i="2" s="1"/>
  <c r="N71" i="2"/>
  <c r="V68" i="2"/>
  <c r="V67" i="2"/>
  <c r="X66" i="2"/>
  <c r="X67" i="2" s="1"/>
  <c r="W66" i="2"/>
  <c r="W68" i="2" s="1"/>
  <c r="N66" i="2"/>
  <c r="V63" i="2"/>
  <c r="V62" i="2"/>
  <c r="X61" i="2"/>
  <c r="W61" i="2"/>
  <c r="X60" i="2"/>
  <c r="X62" i="2" s="1"/>
  <c r="W60" i="2"/>
  <c r="W63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X56" i="2" s="1"/>
  <c r="W49" i="2"/>
  <c r="W57" i="2" s="1"/>
  <c r="N49" i="2"/>
  <c r="V46" i="2"/>
  <c r="V45" i="2"/>
  <c r="X44" i="2"/>
  <c r="W44" i="2"/>
  <c r="N44" i="2"/>
  <c r="X43" i="2"/>
  <c r="W43" i="2"/>
  <c r="N43" i="2"/>
  <c r="V40" i="2"/>
  <c r="V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W23" i="2" s="1"/>
  <c r="N22" i="2"/>
  <c r="H10" i="2"/>
  <c r="A9" i="2"/>
  <c r="H9" i="2" s="1"/>
  <c r="D7" i="2"/>
  <c r="O6" i="2"/>
  <c r="N2" i="2"/>
  <c r="X189" i="2" l="1"/>
  <c r="X32" i="2"/>
  <c r="X39" i="2"/>
  <c r="X45" i="2"/>
  <c r="X84" i="2"/>
  <c r="W92" i="2"/>
  <c r="X105" i="2"/>
  <c r="W106" i="2"/>
  <c r="X118" i="2"/>
  <c r="W154" i="2"/>
  <c r="X153" i="2"/>
  <c r="X200" i="2"/>
  <c r="W201" i="2"/>
  <c r="W234" i="2"/>
  <c r="W56" i="2"/>
  <c r="W73" i="2"/>
  <c r="W100" i="2"/>
  <c r="W228" i="2"/>
  <c r="W251" i="2"/>
  <c r="V253" i="2"/>
  <c r="W24" i="2"/>
  <c r="W33" i="2"/>
  <c r="W40" i="2"/>
  <c r="W39" i="2"/>
  <c r="W46" i="2"/>
  <c r="W45" i="2"/>
  <c r="W67" i="2"/>
  <c r="X73" i="2"/>
  <c r="W85" i="2"/>
  <c r="X91" i="2"/>
  <c r="W105" i="2"/>
  <c r="W110" i="2"/>
  <c r="W118" i="2"/>
  <c r="W119" i="2"/>
  <c r="W123" i="2"/>
  <c r="W130" i="2"/>
  <c r="W129" i="2"/>
  <c r="X148" i="2"/>
  <c r="W148" i="2"/>
  <c r="W161" i="2"/>
  <c r="W170" i="2"/>
  <c r="W181" i="2"/>
  <c r="W190" i="2"/>
  <c r="W194" i="2"/>
  <c r="W212" i="2"/>
  <c r="W218" i="2"/>
  <c r="W247" i="2"/>
  <c r="V252" i="2"/>
  <c r="V249" i="2"/>
  <c r="X254" i="2"/>
  <c r="W84" i="2"/>
  <c r="J9" i="2"/>
  <c r="A10" i="2"/>
  <c r="W32" i="2"/>
  <c r="W140" i="2"/>
  <c r="W91" i="2"/>
  <c r="W176" i="2"/>
  <c r="W189" i="2"/>
  <c r="W223" i="2"/>
  <c r="F10" i="2"/>
  <c r="W62" i="2"/>
  <c r="W160" i="2"/>
  <c r="W153" i="2"/>
  <c r="W206" i="2"/>
  <c r="W250" i="2"/>
  <c r="W252" i="2" s="1"/>
  <c r="F9" i="2"/>
  <c r="W249" i="2" l="1"/>
  <c r="W253" i="2"/>
  <c r="C262" i="2"/>
  <c r="A262" i="2"/>
  <c r="B262" i="2"/>
</calcChain>
</file>

<file path=xl/sharedStrings.xml><?xml version="1.0" encoding="utf-8"?>
<sst xmlns="http://schemas.openxmlformats.org/spreadsheetml/2006/main" count="1340" uniqueCount="371">
  <si>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</si>
  <si>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</si>
  <si>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</si>
  <si>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</si>
  <si>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</si>
  <si>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</si>
  <si>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</si>
  <si>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</si>
  <si>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</si>
  <si>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</si>
  <si>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</si>
  <si>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</si>
  <si>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</si>
  <si>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</si>
  <si>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</si>
  <si>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</si>
  <si>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</si>
  <si>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</si>
  <si>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</si>
  <si>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</si>
  <si>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</si>
  <si>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</si>
  <si>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</si>
  <si>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</si>
  <si>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</si>
  <si>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</si>
  <si>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</si>
  <si>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</si>
  <si>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</si>
  <si>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</si>
  <si>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</si>
  <si>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</si>
  <si>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</si>
  <si>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</si>
  <si>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</si>
  <si>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</si>
  <si>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</si>
  <si>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</si>
  <si>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</si>
  <si>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</si>
  <si>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</si>
  <si>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</si>
  <si>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</si>
  <si>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</si>
  <si>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</si>
  <si>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</si>
  <si>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</si>
  <si>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</si>
  <si>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</si>
  <si>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</si>
  <si>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</si>
  <si>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</si>
  <si>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</si>
  <si>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</si>
  <si>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</si>
  <si>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</si>
  <si>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</si>
  <si>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</si>
  <si>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</si>
  <si>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</si>
  <si>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</si>
  <si>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</si>
  <si>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</si>
  <si>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</si>
  <si>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</si>
  <si>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</si>
  <si>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</si>
  <si>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</si>
  <si>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</si>
  <si>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</si>
  <si>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</si>
  <si>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10.11.2023</t>
  </si>
  <si>
    <t>08.11.2023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</si>
  <si>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</si>
  <si>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</si>
  <si>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</si>
  <si>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</si>
  <si>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</si>
  <si>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</si>
  <si>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</si>
  <si>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</si>
  <si>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</si>
  <si>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</si>
  <si>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</si>
  <si>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</si>
  <si>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</si>
  <si>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</si>
  <si>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</si>
  <si>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</si>
  <si>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</si>
  <si>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</si>
  <si>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</si>
  <si>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</si>
  <si>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</si>
  <si>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</si>
  <si>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</si>
  <si>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</si>
  <si>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</si>
  <si>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</si>
  <si>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</si>
  <si>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</si>
  <si>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</si>
  <si>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</si>
  <si>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</si>
  <si>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</si>
  <si>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</si>
  <si>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</si>
  <si>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</si>
  <si>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</si>
  <si>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</si>
  <si>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</si>
  <si>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</si>
  <si>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</si>
  <si>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</si>
  <si>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</si>
  <si>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</si>
  <si>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</si>
  <si>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</si>
  <si>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</si>
  <si>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</si>
  <si>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</si>
  <si>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</si>
  <si>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</si>
  <si>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</si>
  <si>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</si>
  <si>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</si>
  <si>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</si>
  <si>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</si>
  <si>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</si>
  <si>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</si>
  <si>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</si>
  <si>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</si>
  <si>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</si>
  <si>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</si>
  <si>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</si>
  <si>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</si>
  <si>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</si>
  <si>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</si>
  <si>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</si>
  <si>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</si>
  <si>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</si>
  <si>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</si>
  <si>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</si>
  <si>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</si>
  <si>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</si>
  <si>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</si>
  <si>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</si>
  <si>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</si>
  <si>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</si>
  <si>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</si>
  <si>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</si>
  <si>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</si>
  <si>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</si>
  <si>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</si>
  <si>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</si>
  <si>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</si>
  <si>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</si>
  <si>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</si>
  <si>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</si>
  <si>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</si>
  <si>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</si>
  <si>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</si>
  <si>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</si>
  <si>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</si>
  <si>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</si>
  <si>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</si>
  <si>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</si>
  <si>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</si>
  <si>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</si>
  <si>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</si>
  <si>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</si>
  <si>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</si>
  <si>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</si>
  <si>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</si>
  <si>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</si>
  <si>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</si>
  <si>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</si>
  <si>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</si>
  <si>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</si>
  <si>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</si>
  <si>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</si>
  <si>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</si>
  <si>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</si>
  <si>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</si>
  <si>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</si>
  <si>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</si>
  <si>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</si>
  <si>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</si>
  <si>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</si>
  <si>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</si>
  <si>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</si>
  <si>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</si>
  <si>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</si>
  <si>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</si>
  <si>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</si>
  <si>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</si>
  <si>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</si>
  <si>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</si>
  <si>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</si>
  <si>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</si>
  <si>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</si>
  <si>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</si>
  <si>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</si>
  <si>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</si>
  <si>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</si>
  <si>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</si>
  <si>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</si>
  <si>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</si>
  <si>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</si>
  <si>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</si>
  <si>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</si>
  <si>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</si>
  <si>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</si>
  <si>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</si>
  <si>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</si>
  <si>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</si>
  <si>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</si>
  <si>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</si>
  <si>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</si>
  <si>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</si>
  <si>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</si>
  <si>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</si>
  <si>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</si>
  <si>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</si>
  <si>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</si>
  <si>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</si>
  <si>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</si>
  <si>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</si>
  <si>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</si>
  <si>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</si>
  <si>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</si>
  <si>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</si>
  <si>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</si>
  <si>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</si>
  <si>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</si>
  <si>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</si>
  <si>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</si>
  <si>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</si>
  <si>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</si>
  <si>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</si>
  <si>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</si>
  <si>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</si>
  <si>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</si>
  <si>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</si>
  <si>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</si>
  <si>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</si>
  <si>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</si>
  <si>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</si>
  <si>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</si>
  <si>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</si>
  <si>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</si>
  <si>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</si>
  <si>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</si>
  <si>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</si>
  <si>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</si>
  <si>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</si>
  <si>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</si>
  <si>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</si>
  <si>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</si>
  <si>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</si>
  <si>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</si>
  <si>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</si>
  <si>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</si>
  <si>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</si>
  <si>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</si>
  <si>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</si>
  <si>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</si>
  <si>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</si>
  <si>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</si>
  <si>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</si>
  <si>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</si>
  <si>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</si>
  <si>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</si>
  <si>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</si>
  <si>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</si>
  <si>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</si>
  <si>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</si>
  <si>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</si>
  <si>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</si>
  <si>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</si>
  <si>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</si>
  <si>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</si>
  <si>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</si>
  <si>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</si>
  <si>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</si>
  <si>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</si>
  <si>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</si>
  <si>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</si>
  <si>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</si>
  <si>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</si>
  <si>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</si>
  <si>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</si>
  <si>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</si>
  <si>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</si>
  <si>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</si>
  <si>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</si>
  <si>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</si>
  <si>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</si>
  <si>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</si>
  <si>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</si>
  <si>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</si>
  <si>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</si>
  <si>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</si>
  <si>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</si>
  <si>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</si>
  <si>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</si>
  <si>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</si>
  <si>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</si>
  <si>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</si>
  <si>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</si>
  <si>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</si>
  <si>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</si>
  <si>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</si>
  <si>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</si>
  <si>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</si>
  <si>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</si>
  <si>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</si>
  <si>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</si>
  <si>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</si>
  <si>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</si>
  <si>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</si>
  <si>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</si>
  <si>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</si>
  <si>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</si>
  <si>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</si>
  <si>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</si>
  <si>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</si>
  <si>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</si>
  <si>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</si>
  <si>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</si>
  <si>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</si>
  <si>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</si>
  <si>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</si>
  <si>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</si>
  <si>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</si>
  <si>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</si>
  <si>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</si>
  <si>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</si>
  <si>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</si>
  <si>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</si>
  <si>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</si>
  <si>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</si>
  <si>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</si>
  <si>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</si>
  <si>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</si>
  <si>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</si>
  <si>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</si>
  <si>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</si>
  <si>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</si>
  <si>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</si>
  <si>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</si>
  <si>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</si>
  <si>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</si>
  <si>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</si>
  <si>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</si>
  <si>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</si>
  <si>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</si>
  <si>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</si>
  <si>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</si>
  <si>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</si>
  <si>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</si>
  <si>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</si>
  <si>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</si>
  <si>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</si>
  <si>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</si>
  <si>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</si>
  <si>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</si>
  <si>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</si>
  <si>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</si>
  <si>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</si>
  <si>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тестовый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</si>
</sst>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2"/>
  <sheetViews>
    <sheetView showGridLines="0" tabSelected="1" topLeftCell="A8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2" t="s">
        <v>29</v>
      </c>
      <c r="E1" s="162"/>
      <c r="F1" s="162"/>
      <c r="G1" s="14" t="s">
        <v>70</v>
      </c>
      <c r="H1" s="162" t="s">
        <v>50</v>
      </c>
      <c r="I1" s="162"/>
      <c r="J1" s="162"/>
      <c r="K1" s="162"/>
      <c r="L1" s="162"/>
      <c r="M1" s="162"/>
      <c r="N1" s="162"/>
      <c r="O1" s="162"/>
      <c r="P1" s="163" t="s">
        <v>71</v>
      </c>
      <c r="Q1" s="164"/>
      <c r="R1" s="16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5"/>
      <c r="O3" s="165"/>
      <c r="P3" s="165"/>
      <c r="Q3" s="165"/>
      <c r="R3" s="165"/>
      <c r="S3" s="165"/>
      <c r="T3" s="165"/>
      <c r="U3" s="16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6" t="s">
        <v>8</v>
      </c>
      <c r="B5" s="166"/>
      <c r="C5" s="166"/>
      <c r="D5" s="167"/>
      <c r="E5" s="167"/>
      <c r="F5" s="168" t="s">
        <v>14</v>
      </c>
      <c r="G5" s="168"/>
      <c r="H5" s="167" t="s">
        <v>370</v>
      </c>
      <c r="I5" s="167"/>
      <c r="J5" s="167"/>
      <c r="K5" s="167"/>
      <c r="L5" s="167"/>
      <c r="N5" s="27" t="s">
        <v>4</v>
      </c>
      <c r="O5" s="169">
        <v>45260</v>
      </c>
      <c r="P5" s="169"/>
      <c r="R5" s="170" t="s">
        <v>3</v>
      </c>
      <c r="S5" s="171"/>
      <c r="T5" s="172" t="s">
        <v>342</v>
      </c>
      <c r="U5" s="173"/>
      <c r="Z5" s="60"/>
      <c r="AA5" s="60"/>
      <c r="AB5" s="60"/>
    </row>
    <row r="6" spans="1:29" s="17" customFormat="1" ht="24" customHeight="1" x14ac:dyDescent="0.2">
      <c r="A6" s="166" t="s">
        <v>1</v>
      </c>
      <c r="B6" s="166"/>
      <c r="C6" s="166"/>
      <c r="D6" s="174" t="s">
        <v>343</v>
      </c>
      <c r="E6" s="174"/>
      <c r="F6" s="174"/>
      <c r="G6" s="174"/>
      <c r="H6" s="174"/>
      <c r="I6" s="174"/>
      <c r="J6" s="174"/>
      <c r="K6" s="174"/>
      <c r="L6" s="174"/>
      <c r="N6" s="27" t="s">
        <v>30</v>
      </c>
      <c r="O6" s="175" t="str">
        <f>IF(O5=0," ",CHOOSE(WEEKDAY(O5,2),"Понедельник","Вторник","Среда","Четверг","Пятница","Суббота","Воскресенье"))</f>
        <v>Четверг</v>
      </c>
      <c r="P6" s="175"/>
      <c r="R6" s="176" t="s">
        <v>5</v>
      </c>
      <c r="S6" s="177"/>
      <c r="T6" s="178" t="s">
        <v>73</v>
      </c>
      <c r="U6" s="17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4" t="str">
        <f>IFERROR(VLOOKUP(DeliveryAddress,Table,3,0),1)</f>
        <v>1</v>
      </c>
      <c r="E7" s="185"/>
      <c r="F7" s="185"/>
      <c r="G7" s="185"/>
      <c r="H7" s="185"/>
      <c r="I7" s="185"/>
      <c r="J7" s="185"/>
      <c r="K7" s="185"/>
      <c r="L7" s="186"/>
      <c r="N7" s="29"/>
      <c r="O7" s="49"/>
      <c r="P7" s="49"/>
      <c r="R7" s="176"/>
      <c r="S7" s="177"/>
      <c r="T7" s="180"/>
      <c r="U7" s="181"/>
      <c r="Z7" s="60"/>
      <c r="AA7" s="60"/>
      <c r="AB7" s="60"/>
    </row>
    <row r="8" spans="1:29" s="17" customFormat="1" ht="25.5" customHeight="1" x14ac:dyDescent="0.2">
      <c r="A8" s="187" t="s">
        <v>61</v>
      </c>
      <c r="B8" s="187"/>
      <c r="C8" s="187"/>
      <c r="D8" s="188"/>
      <c r="E8" s="188"/>
      <c r="F8" s="188"/>
      <c r="G8" s="188"/>
      <c r="H8" s="188"/>
      <c r="I8" s="188"/>
      <c r="J8" s="188"/>
      <c r="K8" s="188"/>
      <c r="L8" s="188"/>
      <c r="N8" s="27" t="s">
        <v>11</v>
      </c>
      <c r="O8" s="189">
        <v>0.33333333333333331</v>
      </c>
      <c r="P8" s="189"/>
      <c r="R8" s="176"/>
      <c r="S8" s="177"/>
      <c r="T8" s="180"/>
      <c r="U8" s="181"/>
      <c r="Z8" s="60"/>
      <c r="AA8" s="60"/>
      <c r="AB8" s="60"/>
    </row>
    <row r="9" spans="1:29" s="17" customFormat="1" ht="39.950000000000003" customHeight="1" x14ac:dyDescent="0.2">
      <c r="A9" s="1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0"/>
      <c r="C9" s="190"/>
      <c r="D9" s="191" t="s">
        <v>49</v>
      </c>
      <c r="E9" s="192"/>
      <c r="F9" s="1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0"/>
      <c r="H9" s="193" t="str">
        <f>IF(AND($A$9="Тип доверенности/получателя при получении в адресе перегруза:",$D$9="Разовая доверенность"),"Введите ФИО","")</f>
        <v/>
      </c>
      <c r="I9" s="193"/>
      <c r="J9" s="1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3"/>
      <c r="L9" s="193"/>
      <c r="N9" s="31" t="s">
        <v>15</v>
      </c>
      <c r="O9" s="169"/>
      <c r="P9" s="169"/>
      <c r="R9" s="176"/>
      <c r="S9" s="177"/>
      <c r="T9" s="182"/>
      <c r="U9" s="18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0"/>
      <c r="C10" s="190"/>
      <c r="D10" s="191"/>
      <c r="E10" s="192"/>
      <c r="F10" s="1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0"/>
      <c r="H10" s="194" t="str">
        <f>IFERROR(VLOOKUP($D$10,Proxy,2,FALSE),"")</f>
        <v/>
      </c>
      <c r="I10" s="194"/>
      <c r="J10" s="194"/>
      <c r="K10" s="194"/>
      <c r="L10" s="194"/>
      <c r="N10" s="31" t="s">
        <v>35</v>
      </c>
      <c r="O10" s="189"/>
      <c r="P10" s="189"/>
      <c r="S10" s="29" t="s">
        <v>12</v>
      </c>
      <c r="T10" s="195" t="s">
        <v>74</v>
      </c>
      <c r="U10" s="19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89"/>
      <c r="P11" s="189"/>
      <c r="S11" s="29" t="s">
        <v>31</v>
      </c>
      <c r="T11" s="197" t="s">
        <v>58</v>
      </c>
      <c r="U11" s="1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198" t="s">
        <v>75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N12" s="27" t="s">
        <v>33</v>
      </c>
      <c r="O12" s="199"/>
      <c r="P12" s="199"/>
      <c r="Q12" s="28"/>
      <c r="R12"/>
      <c r="S12" s="29" t="s">
        <v>49</v>
      </c>
      <c r="T12" s="200"/>
      <c r="U12" s="200"/>
      <c r="V12"/>
      <c r="Z12" s="60"/>
      <c r="AA12" s="60"/>
      <c r="AB12" s="60"/>
    </row>
    <row r="13" spans="1:29" s="17" customFormat="1" ht="23.25" customHeight="1" x14ac:dyDescent="0.2">
      <c r="A13" s="198" t="s">
        <v>76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31"/>
      <c r="N13" s="31" t="s">
        <v>34</v>
      </c>
      <c r="O13" s="197"/>
      <c r="P13" s="1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198" t="s">
        <v>77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1" t="s">
        <v>78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/>
      <c r="N15" s="202" t="s">
        <v>64</v>
      </c>
      <c r="O15" s="202"/>
      <c r="P15" s="202"/>
      <c r="Q15" s="202"/>
      <c r="R15" s="20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3"/>
      <c r="O16" s="203"/>
      <c r="P16" s="203"/>
      <c r="Q16" s="203"/>
      <c r="R16" s="20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5" t="s">
        <v>62</v>
      </c>
      <c r="B17" s="205" t="s">
        <v>52</v>
      </c>
      <c r="C17" s="206" t="s">
        <v>51</v>
      </c>
      <c r="D17" s="205" t="s">
        <v>53</v>
      </c>
      <c r="E17" s="205"/>
      <c r="F17" s="205" t="s">
        <v>24</v>
      </c>
      <c r="G17" s="205" t="s">
        <v>27</v>
      </c>
      <c r="H17" s="205" t="s">
        <v>25</v>
      </c>
      <c r="I17" s="205" t="s">
        <v>26</v>
      </c>
      <c r="J17" s="207" t="s">
        <v>16</v>
      </c>
      <c r="K17" s="207" t="s">
        <v>69</v>
      </c>
      <c r="L17" s="207" t="s">
        <v>2</v>
      </c>
      <c r="M17" s="205" t="s">
        <v>28</v>
      </c>
      <c r="N17" s="205" t="s">
        <v>17</v>
      </c>
      <c r="O17" s="205"/>
      <c r="P17" s="205"/>
      <c r="Q17" s="205"/>
      <c r="R17" s="205"/>
      <c r="S17" s="204" t="s">
        <v>59</v>
      </c>
      <c r="T17" s="205"/>
      <c r="U17" s="205" t="s">
        <v>6</v>
      </c>
      <c r="V17" s="205" t="s">
        <v>44</v>
      </c>
      <c r="W17" s="209" t="s">
        <v>57</v>
      </c>
      <c r="X17" s="205" t="s">
        <v>18</v>
      </c>
      <c r="Y17" s="211" t="s">
        <v>63</v>
      </c>
      <c r="Z17" s="211" t="s">
        <v>19</v>
      </c>
      <c r="AA17" s="212" t="s">
        <v>60</v>
      </c>
      <c r="AB17" s="213"/>
      <c r="AC17" s="214"/>
      <c r="AD17" s="218"/>
      <c r="BA17" s="219" t="s">
        <v>67</v>
      </c>
    </row>
    <row r="18" spans="1:53" ht="14.25" customHeight="1" x14ac:dyDescent="0.2">
      <c r="A18" s="205"/>
      <c r="B18" s="205"/>
      <c r="C18" s="206"/>
      <c r="D18" s="205"/>
      <c r="E18" s="205"/>
      <c r="F18" s="205" t="s">
        <v>20</v>
      </c>
      <c r="G18" s="205" t="s">
        <v>21</v>
      </c>
      <c r="H18" s="205" t="s">
        <v>22</v>
      </c>
      <c r="I18" s="205" t="s">
        <v>22</v>
      </c>
      <c r="J18" s="208"/>
      <c r="K18" s="208"/>
      <c r="L18" s="208"/>
      <c r="M18" s="205"/>
      <c r="N18" s="205"/>
      <c r="O18" s="205"/>
      <c r="P18" s="205"/>
      <c r="Q18" s="205"/>
      <c r="R18" s="205"/>
      <c r="S18" s="36" t="s">
        <v>47</v>
      </c>
      <c r="T18" s="36" t="s">
        <v>46</v>
      </c>
      <c r="U18" s="205"/>
      <c r="V18" s="205"/>
      <c r="W18" s="210"/>
      <c r="X18" s="205"/>
      <c r="Y18" s="211"/>
      <c r="Z18" s="211"/>
      <c r="AA18" s="215"/>
      <c r="AB18" s="216"/>
      <c r="AC18" s="217"/>
      <c r="AD18" s="218"/>
      <c r="BA18" s="219"/>
    </row>
    <row r="19" spans="1:53" ht="27.75" customHeight="1" x14ac:dyDescent="0.2">
      <c r="A19" s="220" t="s">
        <v>79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55"/>
      <c r="Z19" s="55"/>
    </row>
    <row r="20" spans="1:53" ht="16.5" customHeight="1" x14ac:dyDescent="0.25">
      <c r="A20" s="221" t="s">
        <v>79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66"/>
      <c r="Z20" s="66"/>
    </row>
    <row r="21" spans="1:53" ht="14.25" customHeight="1" x14ac:dyDescent="0.25">
      <c r="A21" s="222" t="s">
        <v>80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4301070826</v>
      </c>
      <c r="D22" s="223">
        <v>4607111035752</v>
      </c>
      <c r="E22" s="22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90</v>
      </c>
      <c r="N22" s="22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5"/>
      <c r="P22" s="225"/>
      <c r="Q22" s="225"/>
      <c r="R22" s="22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1"/>
      <c r="N23" s="227" t="s">
        <v>43</v>
      </c>
      <c r="O23" s="228"/>
      <c r="P23" s="228"/>
      <c r="Q23" s="228"/>
      <c r="R23" s="228"/>
      <c r="S23" s="228"/>
      <c r="T23" s="229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0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1"/>
      <c r="N24" s="227" t="s">
        <v>43</v>
      </c>
      <c r="O24" s="228"/>
      <c r="P24" s="228"/>
      <c r="Q24" s="228"/>
      <c r="R24" s="228"/>
      <c r="S24" s="228"/>
      <c r="T24" s="229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0" t="s">
        <v>48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55"/>
      <c r="Z25" s="55"/>
    </row>
    <row r="26" spans="1:53" ht="16.5" customHeight="1" x14ac:dyDescent="0.25">
      <c r="A26" s="221" t="s">
        <v>85</v>
      </c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66"/>
      <c r="Z26" s="66"/>
    </row>
    <row r="27" spans="1:53" ht="14.25" customHeight="1" x14ac:dyDescent="0.25">
      <c r="A27" s="222" t="s">
        <v>86</v>
      </c>
      <c r="B27" s="222"/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223">
        <v>4607111036520</v>
      </c>
      <c r="E28" s="22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5"/>
      <c r="P28" s="225"/>
      <c r="Q28" s="225"/>
      <c r="R28" s="22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223">
        <v>4607111036605</v>
      </c>
      <c r="E29" s="22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3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5"/>
      <c r="P29" s="225"/>
      <c r="Q29" s="225"/>
      <c r="R29" s="22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223">
        <v>4607111036537</v>
      </c>
      <c r="E30" s="22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3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5"/>
      <c r="P30" s="225"/>
      <c r="Q30" s="225"/>
      <c r="R30" s="22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223">
        <v>4607111036599</v>
      </c>
      <c r="E31" s="22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3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5"/>
      <c r="P31" s="225"/>
      <c r="Q31" s="225"/>
      <c r="R31" s="22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230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1"/>
      <c r="N32" s="227" t="s">
        <v>43</v>
      </c>
      <c r="O32" s="228"/>
      <c r="P32" s="228"/>
      <c r="Q32" s="228"/>
      <c r="R32" s="228"/>
      <c r="S32" s="228"/>
      <c r="T32" s="229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0"/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1"/>
      <c r="N33" s="227" t="s">
        <v>43</v>
      </c>
      <c r="O33" s="228"/>
      <c r="P33" s="228"/>
      <c r="Q33" s="228"/>
      <c r="R33" s="228"/>
      <c r="S33" s="228"/>
      <c r="T33" s="229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1" t="s">
        <v>97</v>
      </c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66"/>
      <c r="Z34" s="66"/>
    </row>
    <row r="35" spans="1:53" ht="14.25" customHeight="1" x14ac:dyDescent="0.25">
      <c r="A35" s="222" t="s">
        <v>80</v>
      </c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223">
        <v>4607111036285</v>
      </c>
      <c r="E36" s="22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3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5"/>
      <c r="P36" s="225"/>
      <c r="Q36" s="225"/>
      <c r="R36" s="22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223">
        <v>4607111036308</v>
      </c>
      <c r="E37" s="22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37" t="s">
        <v>102</v>
      </c>
      <c r="O37" s="225"/>
      <c r="P37" s="225"/>
      <c r="Q37" s="225"/>
      <c r="R37" s="22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4301070864</v>
      </c>
      <c r="D38" s="223">
        <v>4607111036292</v>
      </c>
      <c r="E38" s="22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8" s="225"/>
      <c r="P38" s="225"/>
      <c r="Q38" s="225"/>
      <c r="R38" s="22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1"/>
      <c r="N39" s="227" t="s">
        <v>43</v>
      </c>
      <c r="O39" s="228"/>
      <c r="P39" s="228"/>
      <c r="Q39" s="228"/>
      <c r="R39" s="228"/>
      <c r="S39" s="228"/>
      <c r="T39" s="229"/>
      <c r="U39" s="43" t="s">
        <v>42</v>
      </c>
      <c r="V39" s="44">
        <f>IFERROR(SUM(V36:V38),"0")</f>
        <v>0</v>
      </c>
      <c r="W39" s="44">
        <f>IFERROR(SUM(W36:W38),"0")</f>
        <v>0</v>
      </c>
      <c r="X39" s="44">
        <f>IFERROR(IF(X36="",0,X36),"0")+IFERROR(IF(X37="",0,X37),"0")+IFERROR(IF(X38="",0,X38),"0")</f>
        <v>0</v>
      </c>
      <c r="Y39" s="68"/>
      <c r="Z39" s="68"/>
    </row>
    <row r="40" spans="1:53" x14ac:dyDescent="0.2">
      <c r="A40" s="230"/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1"/>
      <c r="N40" s="227" t="s">
        <v>43</v>
      </c>
      <c r="O40" s="228"/>
      <c r="P40" s="228"/>
      <c r="Q40" s="228"/>
      <c r="R40" s="228"/>
      <c r="S40" s="228"/>
      <c r="T40" s="229"/>
      <c r="U40" s="43" t="s">
        <v>0</v>
      </c>
      <c r="V40" s="44">
        <f>IFERROR(SUMPRODUCT(V36:V38*H36:H38),"0")</f>
        <v>0</v>
      </c>
      <c r="W40" s="44">
        <f>IFERROR(SUMPRODUCT(W36:W38*H36:H38),"0")</f>
        <v>0</v>
      </c>
      <c r="X40" s="43"/>
      <c r="Y40" s="68"/>
      <c r="Z40" s="68"/>
    </row>
    <row r="41" spans="1:53" ht="16.5" customHeight="1" x14ac:dyDescent="0.25">
      <c r="A41" s="221" t="s">
        <v>105</v>
      </c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66"/>
      <c r="Z41" s="66"/>
    </row>
    <row r="42" spans="1:53" ht="14.25" customHeight="1" x14ac:dyDescent="0.25">
      <c r="A42" s="222" t="s">
        <v>106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7"/>
      <c r="Z42" s="67"/>
    </row>
    <row r="43" spans="1:53" ht="27" customHeight="1" x14ac:dyDescent="0.25">
      <c r="A43" s="64" t="s">
        <v>107</v>
      </c>
      <c r="B43" s="64" t="s">
        <v>108</v>
      </c>
      <c r="C43" s="37">
        <v>4301190014</v>
      </c>
      <c r="D43" s="223">
        <v>4607111037053</v>
      </c>
      <c r="E43" s="223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109</v>
      </c>
      <c r="L43" s="39" t="s">
        <v>83</v>
      </c>
      <c r="M43" s="38">
        <v>365</v>
      </c>
      <c r="N43" s="23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3" s="225"/>
      <c r="P43" s="225"/>
      <c r="Q43" s="225"/>
      <c r="R43" s="226"/>
      <c r="S43" s="40" t="s">
        <v>49</v>
      </c>
      <c r="T43" s="40" t="s">
        <v>49</v>
      </c>
      <c r="U43" s="41" t="s">
        <v>42</v>
      </c>
      <c r="V43" s="59">
        <v>0</v>
      </c>
      <c r="W43" s="56">
        <f>IFERROR(IF(V43="","",V43),"")</f>
        <v>0</v>
      </c>
      <c r="X43" s="42">
        <f>IFERROR(IF(V43="","",V43*0.0095),"")</f>
        <v>0</v>
      </c>
      <c r="Y43" s="69" t="s">
        <v>49</v>
      </c>
      <c r="Z43" s="70" t="s">
        <v>49</v>
      </c>
      <c r="AD43" s="74"/>
      <c r="BA43" s="84" t="s">
        <v>89</v>
      </c>
    </row>
    <row r="44" spans="1:53" ht="27" customHeight="1" x14ac:dyDescent="0.25">
      <c r="A44" s="64" t="s">
        <v>110</v>
      </c>
      <c r="B44" s="64" t="s">
        <v>111</v>
      </c>
      <c r="C44" s="37">
        <v>4301190015</v>
      </c>
      <c r="D44" s="223">
        <v>4607111037060</v>
      </c>
      <c r="E44" s="22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109</v>
      </c>
      <c r="L44" s="39" t="s">
        <v>83</v>
      </c>
      <c r="M44" s="38">
        <v>365</v>
      </c>
      <c r="N44" s="240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4" s="225"/>
      <c r="P44" s="225"/>
      <c r="Q44" s="225"/>
      <c r="R44" s="22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x14ac:dyDescent="0.2">
      <c r="A45" s="230"/>
      <c r="B45" s="230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1"/>
      <c r="N45" s="227" t="s">
        <v>43</v>
      </c>
      <c r="O45" s="228"/>
      <c r="P45" s="228"/>
      <c r="Q45" s="228"/>
      <c r="R45" s="228"/>
      <c r="S45" s="228"/>
      <c r="T45" s="229"/>
      <c r="U45" s="43" t="s">
        <v>42</v>
      </c>
      <c r="V45" s="44">
        <f>IFERROR(SUM(V43:V44),"0")</f>
        <v>0</v>
      </c>
      <c r="W45" s="44">
        <f>IFERROR(SUM(W43:W44),"0")</f>
        <v>0</v>
      </c>
      <c r="X45" s="44">
        <f>IFERROR(IF(X43="",0,X43),"0")+IFERROR(IF(X44="",0,X44),"0")</f>
        <v>0</v>
      </c>
      <c r="Y45" s="68"/>
      <c r="Z45" s="68"/>
    </row>
    <row r="46" spans="1:53" x14ac:dyDescent="0.2">
      <c r="A46" s="230"/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1"/>
      <c r="N46" s="227" t="s">
        <v>43</v>
      </c>
      <c r="O46" s="228"/>
      <c r="P46" s="228"/>
      <c r="Q46" s="228"/>
      <c r="R46" s="228"/>
      <c r="S46" s="228"/>
      <c r="T46" s="229"/>
      <c r="U46" s="43" t="s">
        <v>0</v>
      </c>
      <c r="V46" s="44">
        <f>IFERROR(SUMPRODUCT(V43:V44*H43:H44),"0")</f>
        <v>0</v>
      </c>
      <c r="W46" s="44">
        <f>IFERROR(SUMPRODUCT(W43:W44*H43:H44),"0")</f>
        <v>0</v>
      </c>
      <c r="X46" s="43"/>
      <c r="Y46" s="68"/>
      <c r="Z46" s="68"/>
    </row>
    <row r="47" spans="1:53" ht="16.5" customHeight="1" x14ac:dyDescent="0.25">
      <c r="A47" s="221" t="s">
        <v>112</v>
      </c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66"/>
      <c r="Z47" s="66"/>
    </row>
    <row r="48" spans="1:53" ht="14.25" customHeight="1" x14ac:dyDescent="0.25">
      <c r="A48" s="222" t="s">
        <v>80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7"/>
      <c r="Z48" s="67"/>
    </row>
    <row r="49" spans="1:53" ht="27" customHeight="1" x14ac:dyDescent="0.25">
      <c r="A49" s="64" t="s">
        <v>113</v>
      </c>
      <c r="B49" s="64" t="s">
        <v>114</v>
      </c>
      <c r="C49" s="37">
        <v>4301070935</v>
      </c>
      <c r="D49" s="223">
        <v>4607111037190</v>
      </c>
      <c r="E49" s="223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8" t="s">
        <v>84</v>
      </c>
      <c r="L49" s="39" t="s">
        <v>83</v>
      </c>
      <c r="M49" s="38">
        <v>150</v>
      </c>
      <c r="N49" s="24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49" s="225"/>
      <c r="P49" s="225"/>
      <c r="Q49" s="225"/>
      <c r="R49" s="226"/>
      <c r="S49" s="40" t="s">
        <v>49</v>
      </c>
      <c r="T49" s="40" t="s">
        <v>49</v>
      </c>
      <c r="U49" s="41" t="s">
        <v>42</v>
      </c>
      <c r="V49" s="59">
        <v>0</v>
      </c>
      <c r="W49" s="56">
        <f t="shared" ref="W49:W55" si="0">IFERROR(IF(V49="","",V49),"")</f>
        <v>0</v>
      </c>
      <c r="X49" s="42">
        <f t="shared" ref="X49:X55" si="1">IFERROR(IF(V49="","",V49*0.0155),"")</f>
        <v>0</v>
      </c>
      <c r="Y49" s="69" t="s">
        <v>49</v>
      </c>
      <c r="Z49" s="70" t="s">
        <v>49</v>
      </c>
      <c r="AD49" s="74"/>
      <c r="BA49" s="86" t="s">
        <v>70</v>
      </c>
    </row>
    <row r="50" spans="1:53" ht="27" customHeight="1" x14ac:dyDescent="0.25">
      <c r="A50" s="64" t="s">
        <v>113</v>
      </c>
      <c r="B50" s="64" t="s">
        <v>115</v>
      </c>
      <c r="C50" s="37">
        <v>4301070989</v>
      </c>
      <c r="D50" s="223">
        <v>4607111037190</v>
      </c>
      <c r="E50" s="223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42" t="s">
        <v>116</v>
      </c>
      <c r="O50" s="225"/>
      <c r="P50" s="225"/>
      <c r="Q50" s="225"/>
      <c r="R50" s="22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si="0"/>
        <v>0</v>
      </c>
      <c r="X50" s="42">
        <f t="shared" si="1"/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223">
        <v>4607111037183</v>
      </c>
      <c r="E51" s="223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43" t="s">
        <v>119</v>
      </c>
      <c r="O51" s="225"/>
      <c r="P51" s="225"/>
      <c r="Q51" s="225"/>
      <c r="R51" s="22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120</v>
      </c>
      <c r="B52" s="64" t="s">
        <v>121</v>
      </c>
      <c r="C52" s="37">
        <v>4301070970</v>
      </c>
      <c r="D52" s="223">
        <v>4607111037091</v>
      </c>
      <c r="E52" s="223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44" t="s">
        <v>122</v>
      </c>
      <c r="O52" s="225"/>
      <c r="P52" s="225"/>
      <c r="Q52" s="225"/>
      <c r="R52" s="22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223">
        <v>4607111036902</v>
      </c>
      <c r="E53" s="22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45" t="s">
        <v>125</v>
      </c>
      <c r="O53" s="225"/>
      <c r="P53" s="225"/>
      <c r="Q53" s="225"/>
      <c r="R53" s="22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126</v>
      </c>
      <c r="B54" s="64" t="s">
        <v>127</v>
      </c>
      <c r="C54" s="37">
        <v>4301070969</v>
      </c>
      <c r="D54" s="223">
        <v>4607111036858</v>
      </c>
      <c r="E54" s="22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46" t="s">
        <v>128</v>
      </c>
      <c r="O54" s="225"/>
      <c r="P54" s="225"/>
      <c r="Q54" s="225"/>
      <c r="R54" s="22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129</v>
      </c>
      <c r="B55" s="64" t="s">
        <v>130</v>
      </c>
      <c r="C55" s="37">
        <v>4301070968</v>
      </c>
      <c r="D55" s="223">
        <v>4607111036889</v>
      </c>
      <c r="E55" s="22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47" t="s">
        <v>131</v>
      </c>
      <c r="O55" s="225"/>
      <c r="P55" s="225"/>
      <c r="Q55" s="225"/>
      <c r="R55" s="22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230"/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1"/>
      <c r="N56" s="227" t="s">
        <v>43</v>
      </c>
      <c r="O56" s="228"/>
      <c r="P56" s="228"/>
      <c r="Q56" s="228"/>
      <c r="R56" s="228"/>
      <c r="S56" s="228"/>
      <c r="T56" s="229"/>
      <c r="U56" s="43" t="s">
        <v>42</v>
      </c>
      <c r="V56" s="44">
        <f>IFERROR(SUM(V49:V55),"0")</f>
        <v>0</v>
      </c>
      <c r="W56" s="44">
        <f>IFERROR(SUM(W49:W55),"0")</f>
        <v>0</v>
      </c>
      <c r="X56" s="44">
        <f>IFERROR(IF(X49="",0,X49),"0")+IFERROR(IF(X50="",0,X50),"0")+IFERROR(IF(X51="",0,X51),"0")+IFERROR(IF(X52="",0,X52),"0")+IFERROR(IF(X53="",0,X53),"0")+IFERROR(IF(X54="",0,X54),"0")+IFERROR(IF(X55="",0,X55),"0")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230"/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1"/>
      <c r="N57" s="227" t="s">
        <v>43</v>
      </c>
      <c r="O57" s="228"/>
      <c r="P57" s="228"/>
      <c r="Q57" s="228"/>
      <c r="R57" s="228"/>
      <c r="S57" s="228"/>
      <c r="T57" s="229"/>
      <c r="U57" s="43" t="s">
        <v>0</v>
      </c>
      <c r="V57" s="44">
        <f>IFERROR(SUMPRODUCT(V49:V55*H49:H55),"0")</f>
        <v>0</v>
      </c>
      <c r="W57" s="44">
        <f>IFERROR(SUMPRODUCT(W49:W55*H49:H55),"0")</f>
        <v>0</v>
      </c>
      <c r="X57" s="43"/>
      <c r="Y57" s="68"/>
      <c r="Z57" s="68"/>
    </row>
    <row r="58" spans="1:53" ht="16.5" customHeight="1" x14ac:dyDescent="0.25">
      <c r="A58" s="221" t="s">
        <v>132</v>
      </c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66"/>
      <c r="Z58" s="66"/>
    </row>
    <row r="59" spans="1:53" ht="14.25" customHeight="1" x14ac:dyDescent="0.25">
      <c r="A59" s="222" t="s">
        <v>80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67"/>
      <c r="Z59" s="67"/>
    </row>
    <row r="60" spans="1:53" ht="27" customHeight="1" x14ac:dyDescent="0.25">
      <c r="A60" s="64" t="s">
        <v>133</v>
      </c>
      <c r="B60" s="64" t="s">
        <v>134</v>
      </c>
      <c r="C60" s="37">
        <v>4301070977</v>
      </c>
      <c r="D60" s="223">
        <v>4607111037411</v>
      </c>
      <c r="E60" s="22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136</v>
      </c>
      <c r="L60" s="39" t="s">
        <v>83</v>
      </c>
      <c r="M60" s="38">
        <v>180</v>
      </c>
      <c r="N60" s="248" t="s">
        <v>135</v>
      </c>
      <c r="O60" s="225"/>
      <c r="P60" s="225"/>
      <c r="Q60" s="225"/>
      <c r="R60" s="22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137</v>
      </c>
      <c r="B61" s="64" t="s">
        <v>138</v>
      </c>
      <c r="C61" s="37">
        <v>4301070981</v>
      </c>
      <c r="D61" s="223">
        <v>4607111036728</v>
      </c>
      <c r="E61" s="22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49" t="s">
        <v>139</v>
      </c>
      <c r="O61" s="225"/>
      <c r="P61" s="225"/>
      <c r="Q61" s="225"/>
      <c r="R61" s="22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230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  <c r="N62" s="227" t="s">
        <v>43</v>
      </c>
      <c r="O62" s="228"/>
      <c r="P62" s="228"/>
      <c r="Q62" s="228"/>
      <c r="R62" s="228"/>
      <c r="S62" s="228"/>
      <c r="T62" s="229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230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1"/>
      <c r="N63" s="227" t="s">
        <v>43</v>
      </c>
      <c r="O63" s="228"/>
      <c r="P63" s="228"/>
      <c r="Q63" s="228"/>
      <c r="R63" s="228"/>
      <c r="S63" s="228"/>
      <c r="T63" s="229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21" t="s">
        <v>140</v>
      </c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66"/>
      <c r="Z64" s="66"/>
    </row>
    <row r="65" spans="1:53" ht="14.25" customHeight="1" x14ac:dyDescent="0.25">
      <c r="A65" s="222" t="s">
        <v>141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67"/>
      <c r="Z65" s="67"/>
    </row>
    <row r="66" spans="1:53" ht="27" customHeight="1" x14ac:dyDescent="0.25">
      <c r="A66" s="64" t="s">
        <v>142</v>
      </c>
      <c r="B66" s="64" t="s">
        <v>143</v>
      </c>
      <c r="C66" s="37">
        <v>4301135113</v>
      </c>
      <c r="D66" s="223">
        <v>4607111033659</v>
      </c>
      <c r="E66" s="22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5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25"/>
      <c r="P66" s="225"/>
      <c r="Q66" s="225"/>
      <c r="R66" s="22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230"/>
      <c r="B67" s="230"/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1"/>
      <c r="N67" s="227" t="s">
        <v>43</v>
      </c>
      <c r="O67" s="228"/>
      <c r="P67" s="228"/>
      <c r="Q67" s="228"/>
      <c r="R67" s="228"/>
      <c r="S67" s="228"/>
      <c r="T67" s="229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230"/>
      <c r="B68" s="230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1"/>
      <c r="N68" s="227" t="s">
        <v>43</v>
      </c>
      <c r="O68" s="228"/>
      <c r="P68" s="228"/>
      <c r="Q68" s="228"/>
      <c r="R68" s="228"/>
      <c r="S68" s="228"/>
      <c r="T68" s="229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21" t="s">
        <v>144</v>
      </c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66"/>
      <c r="Z69" s="66"/>
    </row>
    <row r="70" spans="1:53" ht="14.25" customHeight="1" x14ac:dyDescent="0.25">
      <c r="A70" s="222" t="s">
        <v>145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67"/>
      <c r="Z70" s="67"/>
    </row>
    <row r="71" spans="1:53" ht="27" customHeight="1" x14ac:dyDescent="0.25">
      <c r="A71" s="64" t="s">
        <v>146</v>
      </c>
      <c r="B71" s="64" t="s">
        <v>147</v>
      </c>
      <c r="C71" s="37">
        <v>4301131012</v>
      </c>
      <c r="D71" s="223">
        <v>4607111034137</v>
      </c>
      <c r="E71" s="22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5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25"/>
      <c r="P71" s="225"/>
      <c r="Q71" s="225"/>
      <c r="R71" s="22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148</v>
      </c>
      <c r="B72" s="64" t="s">
        <v>149</v>
      </c>
      <c r="C72" s="37">
        <v>4301131011</v>
      </c>
      <c r="D72" s="223">
        <v>4607111034120</v>
      </c>
      <c r="E72" s="22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5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25"/>
      <c r="P72" s="225"/>
      <c r="Q72" s="225"/>
      <c r="R72" s="22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230"/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1"/>
      <c r="N73" s="227" t="s">
        <v>43</v>
      </c>
      <c r="O73" s="228"/>
      <c r="P73" s="228"/>
      <c r="Q73" s="228"/>
      <c r="R73" s="228"/>
      <c r="S73" s="228"/>
      <c r="T73" s="229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230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1"/>
      <c r="N74" s="227" t="s">
        <v>43</v>
      </c>
      <c r="O74" s="228"/>
      <c r="P74" s="228"/>
      <c r="Q74" s="228"/>
      <c r="R74" s="228"/>
      <c r="S74" s="228"/>
      <c r="T74" s="229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21" t="s">
        <v>150</v>
      </c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66"/>
      <c r="Z75" s="66"/>
    </row>
    <row r="76" spans="1:53" ht="14.25" customHeight="1" x14ac:dyDescent="0.25">
      <c r="A76" s="222" t="s">
        <v>141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67"/>
      <c r="Z76" s="67"/>
    </row>
    <row r="77" spans="1:53" ht="27" customHeight="1" x14ac:dyDescent="0.25">
      <c r="A77" s="64" t="s">
        <v>151</v>
      </c>
      <c r="B77" s="64" t="s">
        <v>152</v>
      </c>
      <c r="C77" s="37">
        <v>4301135121</v>
      </c>
      <c r="D77" s="223">
        <v>4607111036735</v>
      </c>
      <c r="E77" s="223"/>
      <c r="F77" s="63">
        <v>0.43</v>
      </c>
      <c r="G77" s="38">
        <v>8</v>
      </c>
      <c r="H77" s="63">
        <v>3.44</v>
      </c>
      <c r="I77" s="63">
        <v>3.7223999999999999</v>
      </c>
      <c r="J77" s="38">
        <v>70</v>
      </c>
      <c r="K77" s="38" t="s">
        <v>90</v>
      </c>
      <c r="L77" s="39" t="s">
        <v>83</v>
      </c>
      <c r="M77" s="38">
        <v>180</v>
      </c>
      <c r="N77" s="25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7" s="225"/>
      <c r="P77" s="225"/>
      <c r="Q77" s="225"/>
      <c r="R77" s="22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3" si="2">IFERROR(IF(V77="","",V77),"")</f>
        <v>0</v>
      </c>
      <c r="X77" s="42">
        <f t="shared" ref="X77:X83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27" customHeight="1" x14ac:dyDescent="0.25">
      <c r="A78" s="64" t="s">
        <v>153</v>
      </c>
      <c r="B78" s="64" t="s">
        <v>154</v>
      </c>
      <c r="C78" s="37">
        <v>4301135053</v>
      </c>
      <c r="D78" s="223">
        <v>4607111036407</v>
      </c>
      <c r="E78" s="223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90</v>
      </c>
      <c r="L78" s="39" t="s">
        <v>83</v>
      </c>
      <c r="M78" s="38">
        <v>180</v>
      </c>
      <c r="N78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225"/>
      <c r="P78" s="225"/>
      <c r="Q78" s="225"/>
      <c r="R78" s="22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16.5" customHeight="1" x14ac:dyDescent="0.25">
      <c r="A79" s="64" t="s">
        <v>155</v>
      </c>
      <c r="B79" s="64" t="s">
        <v>156</v>
      </c>
      <c r="C79" s="37">
        <v>4301135122</v>
      </c>
      <c r="D79" s="223">
        <v>4607111033628</v>
      </c>
      <c r="E79" s="22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5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225"/>
      <c r="P79" s="225"/>
      <c r="Q79" s="225"/>
      <c r="R79" s="22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157</v>
      </c>
      <c r="B80" s="64" t="s">
        <v>158</v>
      </c>
      <c r="C80" s="37">
        <v>4301130400</v>
      </c>
      <c r="D80" s="223">
        <v>4607111033451</v>
      </c>
      <c r="E80" s="22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225"/>
      <c r="P80" s="225"/>
      <c r="Q80" s="225"/>
      <c r="R80" s="22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159</v>
      </c>
      <c r="B81" s="64" t="s">
        <v>160</v>
      </c>
      <c r="C81" s="37">
        <v>4301135120</v>
      </c>
      <c r="D81" s="223">
        <v>4607111035141</v>
      </c>
      <c r="E81" s="223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90</v>
      </c>
      <c r="L81" s="39" t="s">
        <v>83</v>
      </c>
      <c r="M81" s="38">
        <v>180</v>
      </c>
      <c r="N81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225"/>
      <c r="P81" s="225"/>
      <c r="Q81" s="225"/>
      <c r="R81" s="22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161</v>
      </c>
      <c r="B82" s="64" t="s">
        <v>162</v>
      </c>
      <c r="C82" s="37">
        <v>4301135111</v>
      </c>
      <c r="D82" s="223">
        <v>4607111035028</v>
      </c>
      <c r="E82" s="223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90</v>
      </c>
      <c r="L82" s="39" t="s">
        <v>83</v>
      </c>
      <c r="M82" s="38">
        <v>180</v>
      </c>
      <c r="N82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225"/>
      <c r="P82" s="225"/>
      <c r="Q82" s="225"/>
      <c r="R82" s="22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ht="27" customHeight="1" x14ac:dyDescent="0.25">
      <c r="A83" s="64" t="s">
        <v>163</v>
      </c>
      <c r="B83" s="64" t="s">
        <v>164</v>
      </c>
      <c r="C83" s="37">
        <v>4301135109</v>
      </c>
      <c r="D83" s="223">
        <v>4607111033444</v>
      </c>
      <c r="E83" s="223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8">
        <v>180</v>
      </c>
      <c r="N83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225"/>
      <c r="P83" s="225"/>
      <c r="Q83" s="225"/>
      <c r="R83" s="226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89</v>
      </c>
    </row>
    <row r="84" spans="1:53" x14ac:dyDescent="0.2">
      <c r="A84" s="230"/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1"/>
      <c r="N84" s="227" t="s">
        <v>43</v>
      </c>
      <c r="O84" s="228"/>
      <c r="P84" s="228"/>
      <c r="Q84" s="228"/>
      <c r="R84" s="228"/>
      <c r="S84" s="228"/>
      <c r="T84" s="229"/>
      <c r="U84" s="43" t="s">
        <v>42</v>
      </c>
      <c r="V84" s="44">
        <f>IFERROR(SUM(V77:V83),"0")</f>
        <v>0</v>
      </c>
      <c r="W84" s="44">
        <f>IFERROR(SUM(W77:W83),"0")</f>
        <v>0</v>
      </c>
      <c r="X84" s="44">
        <f>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1"/>
      <c r="N85" s="227" t="s">
        <v>43</v>
      </c>
      <c r="O85" s="228"/>
      <c r="P85" s="228"/>
      <c r="Q85" s="228"/>
      <c r="R85" s="228"/>
      <c r="S85" s="228"/>
      <c r="T85" s="229"/>
      <c r="U85" s="43" t="s">
        <v>0</v>
      </c>
      <c r="V85" s="44">
        <f>IFERROR(SUMPRODUCT(V77:V83*H77:H83),"0")</f>
        <v>0</v>
      </c>
      <c r="W85" s="44">
        <f>IFERROR(SUMPRODUCT(W77:W83*H77:H83),"0")</f>
        <v>0</v>
      </c>
      <c r="X85" s="43"/>
      <c r="Y85" s="68"/>
      <c r="Z85" s="68"/>
    </row>
    <row r="86" spans="1:53" ht="16.5" customHeight="1" x14ac:dyDescent="0.25">
      <c r="A86" s="221" t="s">
        <v>165</v>
      </c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  <c r="X86" s="221"/>
      <c r="Y86" s="66"/>
      <c r="Z86" s="66"/>
    </row>
    <row r="87" spans="1:53" ht="14.25" customHeight="1" x14ac:dyDescent="0.25">
      <c r="A87" s="222" t="s">
        <v>165</v>
      </c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67"/>
      <c r="Z87" s="67"/>
    </row>
    <row r="88" spans="1:53" ht="27" customHeight="1" x14ac:dyDescent="0.25">
      <c r="A88" s="64" t="s">
        <v>166</v>
      </c>
      <c r="B88" s="64" t="s">
        <v>167</v>
      </c>
      <c r="C88" s="37">
        <v>4301136013</v>
      </c>
      <c r="D88" s="223">
        <v>4607025784012</v>
      </c>
      <c r="E88" s="223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90</v>
      </c>
      <c r="L88" s="39" t="s">
        <v>83</v>
      </c>
      <c r="M88" s="38">
        <v>180</v>
      </c>
      <c r="N88" s="26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225"/>
      <c r="P88" s="225"/>
      <c r="Q88" s="225"/>
      <c r="R88" s="22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IFERROR(IF(V88="","",V88*0.00936),"")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27" customHeight="1" x14ac:dyDescent="0.25">
      <c r="A89" s="64" t="s">
        <v>168</v>
      </c>
      <c r="B89" s="64" t="s">
        <v>169</v>
      </c>
      <c r="C89" s="37">
        <v>4301136012</v>
      </c>
      <c r="D89" s="223">
        <v>4607025784319</v>
      </c>
      <c r="E89" s="223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90</v>
      </c>
      <c r="L89" s="39" t="s">
        <v>83</v>
      </c>
      <c r="M89" s="38">
        <v>180</v>
      </c>
      <c r="N89" s="26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225"/>
      <c r="P89" s="225"/>
      <c r="Q89" s="225"/>
      <c r="R89" s="22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IFERROR(IF(V89="","",V89*0.01788),"")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ht="16.5" customHeight="1" x14ac:dyDescent="0.25">
      <c r="A90" s="64" t="s">
        <v>170</v>
      </c>
      <c r="B90" s="64" t="s">
        <v>171</v>
      </c>
      <c r="C90" s="37">
        <v>4301136014</v>
      </c>
      <c r="D90" s="223">
        <v>4607111035370</v>
      </c>
      <c r="E90" s="223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84</v>
      </c>
      <c r="L90" s="39" t="s">
        <v>83</v>
      </c>
      <c r="M90" s="38">
        <v>180</v>
      </c>
      <c r="N90" s="26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225"/>
      <c r="P90" s="225"/>
      <c r="Q90" s="225"/>
      <c r="R90" s="226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IFERROR(IF(V90="","",V90*0.0155),"")</f>
        <v>0</v>
      </c>
      <c r="Y90" s="69" t="s">
        <v>49</v>
      </c>
      <c r="Z90" s="70" t="s">
        <v>49</v>
      </c>
      <c r="AD90" s="74"/>
      <c r="BA90" s="107" t="s">
        <v>89</v>
      </c>
    </row>
    <row r="91" spans="1:53" x14ac:dyDescent="0.2">
      <c r="A91" s="230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1"/>
      <c r="N91" s="227" t="s">
        <v>43</v>
      </c>
      <c r="O91" s="228"/>
      <c r="P91" s="228"/>
      <c r="Q91" s="228"/>
      <c r="R91" s="228"/>
      <c r="S91" s="228"/>
      <c r="T91" s="229"/>
      <c r="U91" s="43" t="s">
        <v>42</v>
      </c>
      <c r="V91" s="44">
        <f>IFERROR(SUM(V88:V90),"0")</f>
        <v>0</v>
      </c>
      <c r="W91" s="44">
        <f>IFERROR(SUM(W88:W90),"0")</f>
        <v>0</v>
      </c>
      <c r="X91" s="44">
        <f>IFERROR(IF(X88="",0,X88),"0")+IFERROR(IF(X89="",0,X89),"0")+IFERROR(IF(X90="",0,X90),"0")</f>
        <v>0</v>
      </c>
      <c r="Y91" s="68"/>
      <c r="Z91" s="68"/>
    </row>
    <row r="92" spans="1:53" x14ac:dyDescent="0.2">
      <c r="A92" s="230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1"/>
      <c r="N92" s="227" t="s">
        <v>43</v>
      </c>
      <c r="O92" s="228"/>
      <c r="P92" s="228"/>
      <c r="Q92" s="228"/>
      <c r="R92" s="228"/>
      <c r="S92" s="228"/>
      <c r="T92" s="229"/>
      <c r="U92" s="43" t="s">
        <v>0</v>
      </c>
      <c r="V92" s="44">
        <f>IFERROR(SUMPRODUCT(V88:V90*H88:H90),"0")</f>
        <v>0</v>
      </c>
      <c r="W92" s="44">
        <f>IFERROR(SUMPRODUCT(W88:W90*H88:H90),"0")</f>
        <v>0</v>
      </c>
      <c r="X92" s="43"/>
      <c r="Y92" s="68"/>
      <c r="Z92" s="68"/>
    </row>
    <row r="93" spans="1:53" ht="16.5" customHeight="1" x14ac:dyDescent="0.25">
      <c r="A93" s="221" t="s">
        <v>172</v>
      </c>
      <c r="B93" s="221"/>
      <c r="C93" s="221"/>
      <c r="D93" s="221"/>
      <c r="E93" s="221"/>
      <c r="F93" s="221"/>
      <c r="G93" s="221"/>
      <c r="H93" s="221"/>
      <c r="I93" s="221"/>
      <c r="J93" s="221"/>
      <c r="K93" s="221"/>
      <c r="L93" s="221"/>
      <c r="M93" s="221"/>
      <c r="N93" s="221"/>
      <c r="O93" s="221"/>
      <c r="P93" s="221"/>
      <c r="Q93" s="221"/>
      <c r="R93" s="221"/>
      <c r="S93" s="221"/>
      <c r="T93" s="221"/>
      <c r="U93" s="221"/>
      <c r="V93" s="221"/>
      <c r="W93" s="221"/>
      <c r="X93" s="221"/>
      <c r="Y93" s="66"/>
      <c r="Z93" s="66"/>
    </row>
    <row r="94" spans="1:53" ht="14.25" customHeight="1" x14ac:dyDescent="0.25">
      <c r="A94" s="222" t="s">
        <v>80</v>
      </c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67"/>
      <c r="Z94" s="67"/>
    </row>
    <row r="95" spans="1:53" ht="27" customHeight="1" x14ac:dyDescent="0.25">
      <c r="A95" s="64" t="s">
        <v>173</v>
      </c>
      <c r="B95" s="64" t="s">
        <v>174</v>
      </c>
      <c r="C95" s="37">
        <v>4301070975</v>
      </c>
      <c r="D95" s="223">
        <v>4607111033970</v>
      </c>
      <c r="E95" s="223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84</v>
      </c>
      <c r="L95" s="39" t="s">
        <v>83</v>
      </c>
      <c r="M95" s="38">
        <v>180</v>
      </c>
      <c r="N95" s="263" t="s">
        <v>175</v>
      </c>
      <c r="O95" s="225"/>
      <c r="P95" s="225"/>
      <c r="Q95" s="225"/>
      <c r="R95" s="22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176</v>
      </c>
      <c r="B96" s="64" t="s">
        <v>177</v>
      </c>
      <c r="C96" s="37">
        <v>4301070976</v>
      </c>
      <c r="D96" s="223">
        <v>4607111034144</v>
      </c>
      <c r="E96" s="223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84</v>
      </c>
      <c r="L96" s="39" t="s">
        <v>83</v>
      </c>
      <c r="M96" s="38">
        <v>180</v>
      </c>
      <c r="N96" s="264" t="s">
        <v>178</v>
      </c>
      <c r="O96" s="225"/>
      <c r="P96" s="225"/>
      <c r="Q96" s="225"/>
      <c r="R96" s="22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179</v>
      </c>
      <c r="B97" s="64" t="s">
        <v>180</v>
      </c>
      <c r="C97" s="37">
        <v>4301070973</v>
      </c>
      <c r="D97" s="223">
        <v>4607111033987</v>
      </c>
      <c r="E97" s="223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84</v>
      </c>
      <c r="L97" s="39" t="s">
        <v>83</v>
      </c>
      <c r="M97" s="38">
        <v>180</v>
      </c>
      <c r="N97" s="265" t="s">
        <v>181</v>
      </c>
      <c r="O97" s="225"/>
      <c r="P97" s="225"/>
      <c r="Q97" s="225"/>
      <c r="R97" s="22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182</v>
      </c>
      <c r="B98" s="64" t="s">
        <v>183</v>
      </c>
      <c r="C98" s="37">
        <v>4301070974</v>
      </c>
      <c r="D98" s="223">
        <v>4607111034151</v>
      </c>
      <c r="E98" s="223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84</v>
      </c>
      <c r="L98" s="39" t="s">
        <v>83</v>
      </c>
      <c r="M98" s="38">
        <v>180</v>
      </c>
      <c r="N98" s="266" t="s">
        <v>184</v>
      </c>
      <c r="O98" s="225"/>
      <c r="P98" s="225"/>
      <c r="Q98" s="225"/>
      <c r="R98" s="226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230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1"/>
      <c r="N99" s="227" t="s">
        <v>43</v>
      </c>
      <c r="O99" s="228"/>
      <c r="P99" s="228"/>
      <c r="Q99" s="228"/>
      <c r="R99" s="228"/>
      <c r="S99" s="228"/>
      <c r="T99" s="229"/>
      <c r="U99" s="43" t="s">
        <v>42</v>
      </c>
      <c r="V99" s="44">
        <f>IFERROR(SUM(V95:V98),"0")</f>
        <v>0</v>
      </c>
      <c r="W99" s="44">
        <f>IFERROR(SUM(W95:W98),"0")</f>
        <v>0</v>
      </c>
      <c r="X99" s="44">
        <f>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230"/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1"/>
      <c r="N100" s="227" t="s">
        <v>43</v>
      </c>
      <c r="O100" s="228"/>
      <c r="P100" s="228"/>
      <c r="Q100" s="228"/>
      <c r="R100" s="228"/>
      <c r="S100" s="228"/>
      <c r="T100" s="229"/>
      <c r="U100" s="43" t="s">
        <v>0</v>
      </c>
      <c r="V100" s="44">
        <f>IFERROR(SUMPRODUCT(V95:V98*H95:H98),"0")</f>
        <v>0</v>
      </c>
      <c r="W100" s="44">
        <f>IFERROR(SUMPRODUCT(W95:W98*H95:H98),"0")</f>
        <v>0</v>
      </c>
      <c r="X100" s="43"/>
      <c r="Y100" s="68"/>
      <c r="Z100" s="68"/>
    </row>
    <row r="101" spans="1:53" ht="16.5" customHeight="1" x14ac:dyDescent="0.25">
      <c r="A101" s="221" t="s">
        <v>185</v>
      </c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1"/>
      <c r="S101" s="221"/>
      <c r="T101" s="221"/>
      <c r="U101" s="221"/>
      <c r="V101" s="221"/>
      <c r="W101" s="221"/>
      <c r="X101" s="221"/>
      <c r="Y101" s="66"/>
      <c r="Z101" s="66"/>
    </row>
    <row r="102" spans="1:53" ht="14.25" customHeight="1" x14ac:dyDescent="0.25">
      <c r="A102" s="222" t="s">
        <v>141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67"/>
      <c r="Z102" s="67"/>
    </row>
    <row r="103" spans="1:53" ht="27" customHeight="1" x14ac:dyDescent="0.25">
      <c r="A103" s="64" t="s">
        <v>186</v>
      </c>
      <c r="B103" s="64" t="s">
        <v>187</v>
      </c>
      <c r="C103" s="37">
        <v>4301135162</v>
      </c>
      <c r="D103" s="223">
        <v>4607111034014</v>
      </c>
      <c r="E103" s="22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6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225"/>
      <c r="P103" s="225"/>
      <c r="Q103" s="225"/>
      <c r="R103" s="22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25">
      <c r="A104" s="64" t="s">
        <v>188</v>
      </c>
      <c r="B104" s="64" t="s">
        <v>189</v>
      </c>
      <c r="C104" s="37">
        <v>4301135117</v>
      </c>
      <c r="D104" s="223">
        <v>4607111033994</v>
      </c>
      <c r="E104" s="22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6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225"/>
      <c r="P104" s="225"/>
      <c r="Q104" s="225"/>
      <c r="R104" s="226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x14ac:dyDescent="0.2">
      <c r="A105" s="230"/>
      <c r="B105" s="230"/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  <c r="M105" s="231"/>
      <c r="N105" s="227" t="s">
        <v>43</v>
      </c>
      <c r="O105" s="228"/>
      <c r="P105" s="228"/>
      <c r="Q105" s="228"/>
      <c r="R105" s="228"/>
      <c r="S105" s="228"/>
      <c r="T105" s="229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230"/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1"/>
      <c r="N106" s="227" t="s">
        <v>43</v>
      </c>
      <c r="O106" s="228"/>
      <c r="P106" s="228"/>
      <c r="Q106" s="228"/>
      <c r="R106" s="228"/>
      <c r="S106" s="228"/>
      <c r="T106" s="229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21" t="s">
        <v>190</v>
      </c>
      <c r="B107" s="221"/>
      <c r="C107" s="221"/>
      <c r="D107" s="221"/>
      <c r="E107" s="221"/>
      <c r="F107" s="221"/>
      <c r="G107" s="221"/>
      <c r="H107" s="221"/>
      <c r="I107" s="221"/>
      <c r="J107" s="221"/>
      <c r="K107" s="221"/>
      <c r="L107" s="221"/>
      <c r="M107" s="221"/>
      <c r="N107" s="221"/>
      <c r="O107" s="221"/>
      <c r="P107" s="221"/>
      <c r="Q107" s="221"/>
      <c r="R107" s="221"/>
      <c r="S107" s="221"/>
      <c r="T107" s="221"/>
      <c r="U107" s="221"/>
      <c r="V107" s="221"/>
      <c r="W107" s="221"/>
      <c r="X107" s="221"/>
      <c r="Y107" s="66"/>
      <c r="Z107" s="66"/>
    </row>
    <row r="108" spans="1:53" ht="14.25" customHeight="1" x14ac:dyDescent="0.25">
      <c r="A108" s="222" t="s">
        <v>141</v>
      </c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67"/>
      <c r="Z108" s="67"/>
    </row>
    <row r="109" spans="1:53" ht="16.5" customHeight="1" x14ac:dyDescent="0.25">
      <c r="A109" s="64" t="s">
        <v>191</v>
      </c>
      <c r="B109" s="64" t="s">
        <v>192</v>
      </c>
      <c r="C109" s="37">
        <v>4301135112</v>
      </c>
      <c r="D109" s="223">
        <v>4607111034199</v>
      </c>
      <c r="E109" s="22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6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225"/>
      <c r="P109" s="225"/>
      <c r="Q109" s="225"/>
      <c r="R109" s="226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x14ac:dyDescent="0.2">
      <c r="A110" s="230"/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1"/>
      <c r="N110" s="227" t="s">
        <v>43</v>
      </c>
      <c r="O110" s="228"/>
      <c r="P110" s="228"/>
      <c r="Q110" s="228"/>
      <c r="R110" s="228"/>
      <c r="S110" s="228"/>
      <c r="T110" s="229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230"/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1"/>
      <c r="N111" s="227" t="s">
        <v>43</v>
      </c>
      <c r="O111" s="228"/>
      <c r="P111" s="228"/>
      <c r="Q111" s="228"/>
      <c r="R111" s="228"/>
      <c r="S111" s="228"/>
      <c r="T111" s="229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21" t="s">
        <v>193</v>
      </c>
      <c r="B112" s="221"/>
      <c r="C112" s="221"/>
      <c r="D112" s="221"/>
      <c r="E112" s="221"/>
      <c r="F112" s="221"/>
      <c r="G112" s="221"/>
      <c r="H112" s="221"/>
      <c r="I112" s="221"/>
      <c r="J112" s="221"/>
      <c r="K112" s="221"/>
      <c r="L112" s="221"/>
      <c r="M112" s="221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66"/>
      <c r="Z112" s="66"/>
    </row>
    <row r="113" spans="1:53" ht="14.25" customHeight="1" x14ac:dyDescent="0.25">
      <c r="A113" s="222" t="s">
        <v>141</v>
      </c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67"/>
      <c r="Z113" s="67"/>
    </row>
    <row r="114" spans="1:53" ht="27" customHeight="1" x14ac:dyDescent="0.25">
      <c r="A114" s="64" t="s">
        <v>194</v>
      </c>
      <c r="B114" s="64" t="s">
        <v>195</v>
      </c>
      <c r="C114" s="37">
        <v>4301130006</v>
      </c>
      <c r="D114" s="223">
        <v>4607111034670</v>
      </c>
      <c r="E114" s="22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7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225"/>
      <c r="P114" s="225"/>
      <c r="Q114" s="225"/>
      <c r="R114" s="22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197</v>
      </c>
      <c r="B115" s="64" t="s">
        <v>198</v>
      </c>
      <c r="C115" s="37">
        <v>4301130003</v>
      </c>
      <c r="D115" s="223">
        <v>4607111034687</v>
      </c>
      <c r="E115" s="22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71" t="s">
        <v>199</v>
      </c>
      <c r="O115" s="225"/>
      <c r="P115" s="225"/>
      <c r="Q115" s="225"/>
      <c r="R115" s="22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196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200</v>
      </c>
      <c r="B116" s="64" t="s">
        <v>201</v>
      </c>
      <c r="C116" s="37">
        <v>4301135115</v>
      </c>
      <c r="D116" s="223">
        <v>4607111034380</v>
      </c>
      <c r="E116" s="223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90</v>
      </c>
      <c r="L116" s="39" t="s">
        <v>83</v>
      </c>
      <c r="M116" s="38">
        <v>180</v>
      </c>
      <c r="N116" s="27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225"/>
      <c r="P116" s="225"/>
      <c r="Q116" s="225"/>
      <c r="R116" s="22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202</v>
      </c>
      <c r="B117" s="64" t="s">
        <v>203</v>
      </c>
      <c r="C117" s="37">
        <v>4301135114</v>
      </c>
      <c r="D117" s="223">
        <v>4607111034397</v>
      </c>
      <c r="E117" s="223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90</v>
      </c>
      <c r="L117" s="39" t="s">
        <v>83</v>
      </c>
      <c r="M117" s="38">
        <v>180</v>
      </c>
      <c r="N117" s="27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225"/>
      <c r="P117" s="225"/>
      <c r="Q117" s="225"/>
      <c r="R117" s="226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x14ac:dyDescent="0.2">
      <c r="A118" s="230"/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1"/>
      <c r="N118" s="227" t="s">
        <v>43</v>
      </c>
      <c r="O118" s="228"/>
      <c r="P118" s="228"/>
      <c r="Q118" s="228"/>
      <c r="R118" s="228"/>
      <c r="S118" s="228"/>
      <c r="T118" s="229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230"/>
      <c r="B119" s="230"/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  <c r="M119" s="231"/>
      <c r="N119" s="227" t="s">
        <v>43</v>
      </c>
      <c r="O119" s="228"/>
      <c r="P119" s="228"/>
      <c r="Q119" s="228"/>
      <c r="R119" s="228"/>
      <c r="S119" s="228"/>
      <c r="T119" s="229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21" t="s">
        <v>204</v>
      </c>
      <c r="B120" s="221"/>
      <c r="C120" s="221"/>
      <c r="D120" s="221"/>
      <c r="E120" s="221"/>
      <c r="F120" s="221"/>
      <c r="G120" s="221"/>
      <c r="H120" s="221"/>
      <c r="I120" s="221"/>
      <c r="J120" s="221"/>
      <c r="K120" s="221"/>
      <c r="L120" s="221"/>
      <c r="M120" s="221"/>
      <c r="N120" s="221"/>
      <c r="O120" s="221"/>
      <c r="P120" s="221"/>
      <c r="Q120" s="221"/>
      <c r="R120" s="221"/>
      <c r="S120" s="221"/>
      <c r="T120" s="221"/>
      <c r="U120" s="221"/>
      <c r="V120" s="221"/>
      <c r="W120" s="221"/>
      <c r="X120" s="221"/>
      <c r="Y120" s="66"/>
      <c r="Z120" s="66"/>
    </row>
    <row r="121" spans="1:53" ht="14.25" customHeight="1" x14ac:dyDescent="0.25">
      <c r="A121" s="222" t="s">
        <v>141</v>
      </c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67"/>
      <c r="Z121" s="67"/>
    </row>
    <row r="122" spans="1:53" ht="27" customHeight="1" x14ac:dyDescent="0.25">
      <c r="A122" s="64" t="s">
        <v>205</v>
      </c>
      <c r="B122" s="64" t="s">
        <v>206</v>
      </c>
      <c r="C122" s="37">
        <v>4301135134</v>
      </c>
      <c r="D122" s="223">
        <v>4607111035806</v>
      </c>
      <c r="E122" s="22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7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225"/>
      <c r="P122" s="225"/>
      <c r="Q122" s="225"/>
      <c r="R122" s="226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89</v>
      </c>
    </row>
    <row r="123" spans="1:53" x14ac:dyDescent="0.2">
      <c r="A123" s="230"/>
      <c r="B123" s="230"/>
      <c r="C123" s="230"/>
      <c r="D123" s="230"/>
      <c r="E123" s="230"/>
      <c r="F123" s="230"/>
      <c r="G123" s="230"/>
      <c r="H123" s="230"/>
      <c r="I123" s="230"/>
      <c r="J123" s="230"/>
      <c r="K123" s="230"/>
      <c r="L123" s="230"/>
      <c r="M123" s="231"/>
      <c r="N123" s="227" t="s">
        <v>43</v>
      </c>
      <c r="O123" s="228"/>
      <c r="P123" s="228"/>
      <c r="Q123" s="228"/>
      <c r="R123" s="228"/>
      <c r="S123" s="228"/>
      <c r="T123" s="229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230"/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1"/>
      <c r="N124" s="227" t="s">
        <v>43</v>
      </c>
      <c r="O124" s="228"/>
      <c r="P124" s="228"/>
      <c r="Q124" s="228"/>
      <c r="R124" s="228"/>
      <c r="S124" s="228"/>
      <c r="T124" s="229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21" t="s">
        <v>207</v>
      </c>
      <c r="B125" s="221"/>
      <c r="C125" s="221"/>
      <c r="D125" s="221"/>
      <c r="E125" s="221"/>
      <c r="F125" s="221"/>
      <c r="G125" s="221"/>
      <c r="H125" s="221"/>
      <c r="I125" s="221"/>
      <c r="J125" s="221"/>
      <c r="K125" s="221"/>
      <c r="L125" s="221"/>
      <c r="M125" s="221"/>
      <c r="N125" s="221"/>
      <c r="O125" s="221"/>
      <c r="P125" s="221"/>
      <c r="Q125" s="221"/>
      <c r="R125" s="221"/>
      <c r="S125" s="221"/>
      <c r="T125" s="221"/>
      <c r="U125" s="221"/>
      <c r="V125" s="221"/>
      <c r="W125" s="221"/>
      <c r="X125" s="221"/>
      <c r="Y125" s="66"/>
      <c r="Z125" s="66"/>
    </row>
    <row r="126" spans="1:53" ht="14.25" customHeight="1" x14ac:dyDescent="0.25">
      <c r="A126" s="222" t="s">
        <v>208</v>
      </c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67"/>
      <c r="Z126" s="67"/>
    </row>
    <row r="127" spans="1:53" ht="27" customHeight="1" x14ac:dyDescent="0.25">
      <c r="A127" s="64" t="s">
        <v>209</v>
      </c>
      <c r="B127" s="64" t="s">
        <v>210</v>
      </c>
      <c r="C127" s="37">
        <v>4301070768</v>
      </c>
      <c r="D127" s="223">
        <v>4607111035639</v>
      </c>
      <c r="E127" s="22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211</v>
      </c>
      <c r="L127" s="39" t="s">
        <v>83</v>
      </c>
      <c r="M127" s="38">
        <v>180</v>
      </c>
      <c r="N127" s="2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225"/>
      <c r="P127" s="225"/>
      <c r="Q127" s="225"/>
      <c r="R127" s="22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25">
      <c r="A128" s="64" t="s">
        <v>212</v>
      </c>
      <c r="B128" s="64" t="s">
        <v>213</v>
      </c>
      <c r="C128" s="37">
        <v>4301070797</v>
      </c>
      <c r="D128" s="223">
        <v>4607111035646</v>
      </c>
      <c r="E128" s="22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214</v>
      </c>
      <c r="L128" s="39" t="s">
        <v>83</v>
      </c>
      <c r="M128" s="38">
        <v>180</v>
      </c>
      <c r="N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225"/>
      <c r="P128" s="225"/>
      <c r="Q128" s="225"/>
      <c r="R128" s="226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x14ac:dyDescent="0.2">
      <c r="A129" s="230"/>
      <c r="B129" s="230"/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1"/>
      <c r="N129" s="227" t="s">
        <v>43</v>
      </c>
      <c r="O129" s="228"/>
      <c r="P129" s="228"/>
      <c r="Q129" s="228"/>
      <c r="R129" s="228"/>
      <c r="S129" s="228"/>
      <c r="T129" s="229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230"/>
      <c r="B130" s="230"/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  <c r="M130" s="231"/>
      <c r="N130" s="227" t="s">
        <v>43</v>
      </c>
      <c r="O130" s="228"/>
      <c r="P130" s="228"/>
      <c r="Q130" s="228"/>
      <c r="R130" s="228"/>
      <c r="S130" s="228"/>
      <c r="T130" s="229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21" t="s">
        <v>215</v>
      </c>
      <c r="B131" s="221"/>
      <c r="C131" s="221"/>
      <c r="D131" s="221"/>
      <c r="E131" s="221"/>
      <c r="F131" s="221"/>
      <c r="G131" s="221"/>
      <c r="H131" s="221"/>
      <c r="I131" s="221"/>
      <c r="J131" s="221"/>
      <c r="K131" s="221"/>
      <c r="L131" s="221"/>
      <c r="M131" s="221"/>
      <c r="N131" s="221"/>
      <c r="O131" s="221"/>
      <c r="P131" s="221"/>
      <c r="Q131" s="221"/>
      <c r="R131" s="221"/>
      <c r="S131" s="221"/>
      <c r="T131" s="221"/>
      <c r="U131" s="221"/>
      <c r="V131" s="221"/>
      <c r="W131" s="221"/>
      <c r="X131" s="221"/>
      <c r="Y131" s="66"/>
      <c r="Z131" s="66"/>
    </row>
    <row r="132" spans="1:53" ht="14.25" customHeight="1" x14ac:dyDescent="0.25">
      <c r="A132" s="222" t="s">
        <v>141</v>
      </c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67"/>
      <c r="Z132" s="67"/>
    </row>
    <row r="133" spans="1:53" ht="27" customHeight="1" x14ac:dyDescent="0.25">
      <c r="A133" s="64" t="s">
        <v>216</v>
      </c>
      <c r="B133" s="64" t="s">
        <v>217</v>
      </c>
      <c r="C133" s="37">
        <v>4301135026</v>
      </c>
      <c r="D133" s="223">
        <v>4607111036124</v>
      </c>
      <c r="E133" s="223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8" t="s">
        <v>84</v>
      </c>
      <c r="L133" s="39" t="s">
        <v>83</v>
      </c>
      <c r="M133" s="38">
        <v>180</v>
      </c>
      <c r="N133" s="277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225"/>
      <c r="P133" s="225"/>
      <c r="Q133" s="225"/>
      <c r="R133" s="226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IFERROR(IF(V133="","",V133*0.0155),"")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x14ac:dyDescent="0.2">
      <c r="A134" s="230"/>
      <c r="B134" s="230"/>
      <c r="C134" s="230"/>
      <c r="D134" s="230"/>
      <c r="E134" s="230"/>
      <c r="F134" s="230"/>
      <c r="G134" s="230"/>
      <c r="H134" s="230"/>
      <c r="I134" s="230"/>
      <c r="J134" s="230"/>
      <c r="K134" s="230"/>
      <c r="L134" s="230"/>
      <c r="M134" s="231"/>
      <c r="N134" s="227" t="s">
        <v>43</v>
      </c>
      <c r="O134" s="228"/>
      <c r="P134" s="228"/>
      <c r="Q134" s="228"/>
      <c r="R134" s="228"/>
      <c r="S134" s="228"/>
      <c r="T134" s="229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230"/>
      <c r="B135" s="230"/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231"/>
      <c r="N135" s="227" t="s">
        <v>43</v>
      </c>
      <c r="O135" s="228"/>
      <c r="P135" s="228"/>
      <c r="Q135" s="228"/>
      <c r="R135" s="228"/>
      <c r="S135" s="228"/>
      <c r="T135" s="229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20" t="s">
        <v>218</v>
      </c>
      <c r="B136" s="220"/>
      <c r="C136" s="220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55"/>
      <c r="Z136" s="55"/>
    </row>
    <row r="137" spans="1:53" ht="16.5" customHeight="1" x14ac:dyDescent="0.25">
      <c r="A137" s="221" t="s">
        <v>219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66"/>
      <c r="Z137" s="66"/>
    </row>
    <row r="138" spans="1:53" ht="14.25" customHeight="1" x14ac:dyDescent="0.25">
      <c r="A138" s="222" t="s">
        <v>208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67"/>
      <c r="Z138" s="67"/>
    </row>
    <row r="139" spans="1:53" ht="16.5" customHeight="1" x14ac:dyDescent="0.25">
      <c r="A139" s="64" t="s">
        <v>220</v>
      </c>
      <c r="B139" s="64" t="s">
        <v>221</v>
      </c>
      <c r="C139" s="37">
        <v>4301071010</v>
      </c>
      <c r="D139" s="223">
        <v>4607111037701</v>
      </c>
      <c r="E139" s="223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84</v>
      </c>
      <c r="L139" s="39" t="s">
        <v>83</v>
      </c>
      <c r="M139" s="38">
        <v>180</v>
      </c>
      <c r="N139" s="27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225"/>
      <c r="P139" s="225"/>
      <c r="Q139" s="225"/>
      <c r="R139" s="226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89</v>
      </c>
    </row>
    <row r="140" spans="1:53" x14ac:dyDescent="0.2">
      <c r="A140" s="230"/>
      <c r="B140" s="230"/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  <c r="M140" s="231"/>
      <c r="N140" s="227" t="s">
        <v>43</v>
      </c>
      <c r="O140" s="228"/>
      <c r="P140" s="228"/>
      <c r="Q140" s="228"/>
      <c r="R140" s="228"/>
      <c r="S140" s="228"/>
      <c r="T140" s="229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230"/>
      <c r="B141" s="230"/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1"/>
      <c r="N141" s="227" t="s">
        <v>43</v>
      </c>
      <c r="O141" s="228"/>
      <c r="P141" s="228"/>
      <c r="Q141" s="228"/>
      <c r="R141" s="228"/>
      <c r="S141" s="228"/>
      <c r="T141" s="229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21" t="s">
        <v>222</v>
      </c>
      <c r="B142" s="221"/>
      <c r="C142" s="221"/>
      <c r="D142" s="221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221"/>
      <c r="T142" s="221"/>
      <c r="U142" s="221"/>
      <c r="V142" s="221"/>
      <c r="W142" s="221"/>
      <c r="X142" s="221"/>
      <c r="Y142" s="66"/>
      <c r="Z142" s="66"/>
    </row>
    <row r="143" spans="1:53" ht="14.25" customHeight="1" x14ac:dyDescent="0.25">
      <c r="A143" s="222" t="s">
        <v>80</v>
      </c>
      <c r="B143" s="222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67"/>
      <c r="Z143" s="67"/>
    </row>
    <row r="144" spans="1:53" ht="16.5" customHeight="1" x14ac:dyDescent="0.25">
      <c r="A144" s="64" t="s">
        <v>223</v>
      </c>
      <c r="B144" s="64" t="s">
        <v>224</v>
      </c>
      <c r="C144" s="37">
        <v>4301070871</v>
      </c>
      <c r="D144" s="223">
        <v>4607111036384</v>
      </c>
      <c r="E144" s="223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84</v>
      </c>
      <c r="L144" s="39" t="s">
        <v>83</v>
      </c>
      <c r="M144" s="38">
        <v>90</v>
      </c>
      <c r="N144" s="27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225"/>
      <c r="P144" s="225"/>
      <c r="Q144" s="225"/>
      <c r="R144" s="226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225</v>
      </c>
      <c r="B145" s="64" t="s">
        <v>226</v>
      </c>
      <c r="C145" s="37">
        <v>4301070956</v>
      </c>
      <c r="D145" s="223">
        <v>4640242180250</v>
      </c>
      <c r="E145" s="223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84</v>
      </c>
      <c r="L145" s="39" t="s">
        <v>83</v>
      </c>
      <c r="M145" s="38">
        <v>180</v>
      </c>
      <c r="N145" s="280" t="s">
        <v>227</v>
      </c>
      <c r="O145" s="225"/>
      <c r="P145" s="225"/>
      <c r="Q145" s="225"/>
      <c r="R145" s="226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228</v>
      </c>
      <c r="B146" s="64" t="s">
        <v>229</v>
      </c>
      <c r="C146" s="37">
        <v>4301070827</v>
      </c>
      <c r="D146" s="223">
        <v>4607111036216</v>
      </c>
      <c r="E146" s="223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84</v>
      </c>
      <c r="L146" s="39" t="s">
        <v>83</v>
      </c>
      <c r="M146" s="38">
        <v>90</v>
      </c>
      <c r="N146" s="28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225"/>
      <c r="P146" s="225"/>
      <c r="Q146" s="225"/>
      <c r="R146" s="226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230</v>
      </c>
      <c r="B147" s="64" t="s">
        <v>231</v>
      </c>
      <c r="C147" s="37">
        <v>4301070911</v>
      </c>
      <c r="D147" s="223">
        <v>4607111036278</v>
      </c>
      <c r="E147" s="223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84</v>
      </c>
      <c r="L147" s="39" t="s">
        <v>83</v>
      </c>
      <c r="M147" s="38">
        <v>120</v>
      </c>
      <c r="N147" s="28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225"/>
      <c r="P147" s="225"/>
      <c r="Q147" s="225"/>
      <c r="R147" s="226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230"/>
      <c r="B148" s="230"/>
      <c r="C148" s="230"/>
      <c r="D148" s="230"/>
      <c r="E148" s="230"/>
      <c r="F148" s="230"/>
      <c r="G148" s="230"/>
      <c r="H148" s="230"/>
      <c r="I148" s="230"/>
      <c r="J148" s="230"/>
      <c r="K148" s="230"/>
      <c r="L148" s="230"/>
      <c r="M148" s="231"/>
      <c r="N148" s="227" t="s">
        <v>43</v>
      </c>
      <c r="O148" s="228"/>
      <c r="P148" s="228"/>
      <c r="Q148" s="228"/>
      <c r="R148" s="228"/>
      <c r="S148" s="228"/>
      <c r="T148" s="229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230"/>
      <c r="B149" s="230"/>
      <c r="C149" s="230"/>
      <c r="D149" s="230"/>
      <c r="E149" s="230"/>
      <c r="F149" s="230"/>
      <c r="G149" s="230"/>
      <c r="H149" s="230"/>
      <c r="I149" s="230"/>
      <c r="J149" s="230"/>
      <c r="K149" s="230"/>
      <c r="L149" s="230"/>
      <c r="M149" s="231"/>
      <c r="N149" s="227" t="s">
        <v>43</v>
      </c>
      <c r="O149" s="228"/>
      <c r="P149" s="228"/>
      <c r="Q149" s="228"/>
      <c r="R149" s="228"/>
      <c r="S149" s="228"/>
      <c r="T149" s="229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222" t="s">
        <v>232</v>
      </c>
      <c r="B150" s="222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67"/>
      <c r="Z150" s="67"/>
    </row>
    <row r="151" spans="1:53" ht="27" customHeight="1" x14ac:dyDescent="0.25">
      <c r="A151" s="64" t="s">
        <v>233</v>
      </c>
      <c r="B151" s="64" t="s">
        <v>234</v>
      </c>
      <c r="C151" s="37">
        <v>4301080153</v>
      </c>
      <c r="D151" s="223">
        <v>4607111036827</v>
      </c>
      <c r="E151" s="223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84</v>
      </c>
      <c r="L151" s="39" t="s">
        <v>83</v>
      </c>
      <c r="M151" s="38">
        <v>90</v>
      </c>
      <c r="N151" s="2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225"/>
      <c r="P151" s="225"/>
      <c r="Q151" s="225"/>
      <c r="R151" s="226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235</v>
      </c>
      <c r="B152" s="64" t="s">
        <v>236</v>
      </c>
      <c r="C152" s="37">
        <v>4301080154</v>
      </c>
      <c r="D152" s="223">
        <v>4607111036834</v>
      </c>
      <c r="E152" s="223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84</v>
      </c>
      <c r="L152" s="39" t="s">
        <v>83</v>
      </c>
      <c r="M152" s="38">
        <v>90</v>
      </c>
      <c r="N152" s="2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225"/>
      <c r="P152" s="225"/>
      <c r="Q152" s="225"/>
      <c r="R152" s="226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230"/>
      <c r="B153" s="230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1"/>
      <c r="N153" s="227" t="s">
        <v>43</v>
      </c>
      <c r="O153" s="228"/>
      <c r="P153" s="228"/>
      <c r="Q153" s="228"/>
      <c r="R153" s="228"/>
      <c r="S153" s="228"/>
      <c r="T153" s="229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230"/>
      <c r="B154" s="230"/>
      <c r="C154" s="230"/>
      <c r="D154" s="230"/>
      <c r="E154" s="230"/>
      <c r="F154" s="230"/>
      <c r="G154" s="230"/>
      <c r="H154" s="230"/>
      <c r="I154" s="230"/>
      <c r="J154" s="230"/>
      <c r="K154" s="230"/>
      <c r="L154" s="230"/>
      <c r="M154" s="231"/>
      <c r="N154" s="227" t="s">
        <v>43</v>
      </c>
      <c r="O154" s="228"/>
      <c r="P154" s="228"/>
      <c r="Q154" s="228"/>
      <c r="R154" s="228"/>
      <c r="S154" s="228"/>
      <c r="T154" s="229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20" t="s">
        <v>237</v>
      </c>
      <c r="B155" s="220"/>
      <c r="C155" s="220"/>
      <c r="D155" s="220"/>
      <c r="E155" s="220"/>
      <c r="F155" s="220"/>
      <c r="G155" s="220"/>
      <c r="H155" s="220"/>
      <c r="I155" s="220"/>
      <c r="J155" s="220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  <c r="Y155" s="55"/>
      <c r="Z155" s="55"/>
    </row>
    <row r="156" spans="1:53" ht="16.5" customHeight="1" x14ac:dyDescent="0.25">
      <c r="A156" s="221" t="s">
        <v>238</v>
      </c>
      <c r="B156" s="221"/>
      <c r="C156" s="221"/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66"/>
      <c r="Z156" s="66"/>
    </row>
    <row r="157" spans="1:53" ht="14.25" customHeight="1" x14ac:dyDescent="0.25">
      <c r="A157" s="222" t="s">
        <v>86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67"/>
      <c r="Z157" s="67"/>
    </row>
    <row r="158" spans="1:53" ht="16.5" customHeight="1" x14ac:dyDescent="0.25">
      <c r="A158" s="64" t="s">
        <v>239</v>
      </c>
      <c r="B158" s="64" t="s">
        <v>240</v>
      </c>
      <c r="C158" s="37">
        <v>4301132048</v>
      </c>
      <c r="D158" s="223">
        <v>4607111035721</v>
      </c>
      <c r="E158" s="223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90</v>
      </c>
      <c r="L158" s="39" t="s">
        <v>83</v>
      </c>
      <c r="M158" s="38">
        <v>180</v>
      </c>
      <c r="N158" s="28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225"/>
      <c r="P158" s="225"/>
      <c r="Q158" s="225"/>
      <c r="R158" s="226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89</v>
      </c>
    </row>
    <row r="159" spans="1:53" ht="27" customHeight="1" x14ac:dyDescent="0.25">
      <c r="A159" s="64" t="s">
        <v>241</v>
      </c>
      <c r="B159" s="64" t="s">
        <v>242</v>
      </c>
      <c r="C159" s="37">
        <v>4301132046</v>
      </c>
      <c r="D159" s="223">
        <v>4607111035691</v>
      </c>
      <c r="E159" s="223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8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225"/>
      <c r="P159" s="225"/>
      <c r="Q159" s="225"/>
      <c r="R159" s="226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89</v>
      </c>
    </row>
    <row r="160" spans="1:53" x14ac:dyDescent="0.2">
      <c r="A160" s="230"/>
      <c r="B160" s="230"/>
      <c r="C160" s="230"/>
      <c r="D160" s="230"/>
      <c r="E160" s="230"/>
      <c r="F160" s="230"/>
      <c r="G160" s="230"/>
      <c r="H160" s="230"/>
      <c r="I160" s="230"/>
      <c r="J160" s="230"/>
      <c r="K160" s="230"/>
      <c r="L160" s="230"/>
      <c r="M160" s="231"/>
      <c r="N160" s="227" t="s">
        <v>43</v>
      </c>
      <c r="O160" s="228"/>
      <c r="P160" s="228"/>
      <c r="Q160" s="228"/>
      <c r="R160" s="228"/>
      <c r="S160" s="228"/>
      <c r="T160" s="229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230"/>
      <c r="B161" s="230"/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1"/>
      <c r="N161" s="227" t="s">
        <v>43</v>
      </c>
      <c r="O161" s="228"/>
      <c r="P161" s="228"/>
      <c r="Q161" s="228"/>
      <c r="R161" s="228"/>
      <c r="S161" s="228"/>
      <c r="T161" s="229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21" t="s">
        <v>243</v>
      </c>
      <c r="B162" s="221"/>
      <c r="C162" s="221"/>
      <c r="D162" s="221"/>
      <c r="E162" s="221"/>
      <c r="F162" s="221"/>
      <c r="G162" s="221"/>
      <c r="H162" s="221"/>
      <c r="I162" s="221"/>
      <c r="J162" s="221"/>
      <c r="K162" s="221"/>
      <c r="L162" s="221"/>
      <c r="M162" s="221"/>
      <c r="N162" s="221"/>
      <c r="O162" s="221"/>
      <c r="P162" s="221"/>
      <c r="Q162" s="221"/>
      <c r="R162" s="221"/>
      <c r="S162" s="221"/>
      <c r="T162" s="221"/>
      <c r="U162" s="221"/>
      <c r="V162" s="221"/>
      <c r="W162" s="221"/>
      <c r="X162" s="221"/>
      <c r="Y162" s="66"/>
      <c r="Z162" s="66"/>
    </row>
    <row r="163" spans="1:53" ht="14.25" customHeight="1" x14ac:dyDescent="0.25">
      <c r="A163" s="222" t="s">
        <v>243</v>
      </c>
      <c r="B163" s="222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67"/>
      <c r="Z163" s="67"/>
    </row>
    <row r="164" spans="1:53" ht="27" customHeight="1" x14ac:dyDescent="0.25">
      <c r="A164" s="64" t="s">
        <v>244</v>
      </c>
      <c r="B164" s="64" t="s">
        <v>245</v>
      </c>
      <c r="C164" s="37">
        <v>4301133002</v>
      </c>
      <c r="D164" s="223">
        <v>4607111035783</v>
      </c>
      <c r="E164" s="223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214</v>
      </c>
      <c r="L164" s="39" t="s">
        <v>83</v>
      </c>
      <c r="M164" s="38">
        <v>180</v>
      </c>
      <c r="N164" s="2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225"/>
      <c r="P164" s="225"/>
      <c r="Q164" s="225"/>
      <c r="R164" s="226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89</v>
      </c>
    </row>
    <row r="165" spans="1:53" x14ac:dyDescent="0.2">
      <c r="A165" s="230"/>
      <c r="B165" s="230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1"/>
      <c r="N165" s="227" t="s">
        <v>43</v>
      </c>
      <c r="O165" s="228"/>
      <c r="P165" s="228"/>
      <c r="Q165" s="228"/>
      <c r="R165" s="228"/>
      <c r="S165" s="228"/>
      <c r="T165" s="229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230"/>
      <c r="B166" s="230"/>
      <c r="C166" s="230"/>
      <c r="D166" s="230"/>
      <c r="E166" s="230"/>
      <c r="F166" s="230"/>
      <c r="G166" s="230"/>
      <c r="H166" s="230"/>
      <c r="I166" s="230"/>
      <c r="J166" s="230"/>
      <c r="K166" s="230"/>
      <c r="L166" s="230"/>
      <c r="M166" s="231"/>
      <c r="N166" s="227" t="s">
        <v>43</v>
      </c>
      <c r="O166" s="228"/>
      <c r="P166" s="228"/>
      <c r="Q166" s="228"/>
      <c r="R166" s="228"/>
      <c r="S166" s="228"/>
      <c r="T166" s="229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21" t="s">
        <v>237</v>
      </c>
      <c r="B167" s="221"/>
      <c r="C167" s="221"/>
      <c r="D167" s="221"/>
      <c r="E167" s="221"/>
      <c r="F167" s="221"/>
      <c r="G167" s="221"/>
      <c r="H167" s="221"/>
      <c r="I167" s="221"/>
      <c r="J167" s="221"/>
      <c r="K167" s="221"/>
      <c r="L167" s="221"/>
      <c r="M167" s="221"/>
      <c r="N167" s="221"/>
      <c r="O167" s="221"/>
      <c r="P167" s="221"/>
      <c r="Q167" s="221"/>
      <c r="R167" s="221"/>
      <c r="S167" s="221"/>
      <c r="T167" s="221"/>
      <c r="U167" s="221"/>
      <c r="V167" s="221"/>
      <c r="W167" s="221"/>
      <c r="X167" s="221"/>
      <c r="Y167" s="66"/>
      <c r="Z167" s="66"/>
    </row>
    <row r="168" spans="1:53" ht="14.25" customHeight="1" x14ac:dyDescent="0.25">
      <c r="A168" s="222" t="s">
        <v>246</v>
      </c>
      <c r="B168" s="222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67"/>
      <c r="Z168" s="67"/>
    </row>
    <row r="169" spans="1:53" ht="27" customHeight="1" x14ac:dyDescent="0.25">
      <c r="A169" s="64" t="s">
        <v>247</v>
      </c>
      <c r="B169" s="64" t="s">
        <v>248</v>
      </c>
      <c r="C169" s="37">
        <v>4301051319</v>
      </c>
      <c r="D169" s="223">
        <v>4680115881204</v>
      </c>
      <c r="E169" s="223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84</v>
      </c>
      <c r="L169" s="39" t="s">
        <v>251</v>
      </c>
      <c r="M169" s="38">
        <v>365</v>
      </c>
      <c r="N169" s="288" t="s">
        <v>249</v>
      </c>
      <c r="O169" s="225"/>
      <c r="P169" s="225"/>
      <c r="Q169" s="225"/>
      <c r="R169" s="226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250</v>
      </c>
    </row>
    <row r="170" spans="1:53" x14ac:dyDescent="0.2">
      <c r="A170" s="230"/>
      <c r="B170" s="230"/>
      <c r="C170" s="230"/>
      <c r="D170" s="230"/>
      <c r="E170" s="230"/>
      <c r="F170" s="230"/>
      <c r="G170" s="230"/>
      <c r="H170" s="230"/>
      <c r="I170" s="230"/>
      <c r="J170" s="230"/>
      <c r="K170" s="230"/>
      <c r="L170" s="230"/>
      <c r="M170" s="231"/>
      <c r="N170" s="227" t="s">
        <v>43</v>
      </c>
      <c r="O170" s="228"/>
      <c r="P170" s="228"/>
      <c r="Q170" s="228"/>
      <c r="R170" s="228"/>
      <c r="S170" s="228"/>
      <c r="T170" s="229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230"/>
      <c r="B171" s="230"/>
      <c r="C171" s="230"/>
      <c r="D171" s="230"/>
      <c r="E171" s="230"/>
      <c r="F171" s="230"/>
      <c r="G171" s="230"/>
      <c r="H171" s="230"/>
      <c r="I171" s="230"/>
      <c r="J171" s="230"/>
      <c r="K171" s="230"/>
      <c r="L171" s="230"/>
      <c r="M171" s="231"/>
      <c r="N171" s="227" t="s">
        <v>43</v>
      </c>
      <c r="O171" s="228"/>
      <c r="P171" s="228"/>
      <c r="Q171" s="228"/>
      <c r="R171" s="228"/>
      <c r="S171" s="228"/>
      <c r="T171" s="229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27.75" customHeight="1" x14ac:dyDescent="0.2">
      <c r="A172" s="220" t="s">
        <v>252</v>
      </c>
      <c r="B172" s="220"/>
      <c r="C172" s="220"/>
      <c r="D172" s="220"/>
      <c r="E172" s="220"/>
      <c r="F172" s="220"/>
      <c r="G172" s="220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  <c r="Y172" s="55"/>
      <c r="Z172" s="55"/>
    </row>
    <row r="173" spans="1:53" ht="16.5" customHeight="1" x14ac:dyDescent="0.25">
      <c r="A173" s="221" t="s">
        <v>253</v>
      </c>
      <c r="B173" s="221"/>
      <c r="C173" s="221"/>
      <c r="D173" s="221"/>
      <c r="E173" s="221"/>
      <c r="F173" s="221"/>
      <c r="G173" s="221"/>
      <c r="H173" s="221"/>
      <c r="I173" s="221"/>
      <c r="J173" s="221"/>
      <c r="K173" s="221"/>
      <c r="L173" s="221"/>
      <c r="M173" s="221"/>
      <c r="N173" s="221"/>
      <c r="O173" s="221"/>
      <c r="P173" s="221"/>
      <c r="Q173" s="221"/>
      <c r="R173" s="221"/>
      <c r="S173" s="221"/>
      <c r="T173" s="221"/>
      <c r="U173" s="221"/>
      <c r="V173" s="221"/>
      <c r="W173" s="221"/>
      <c r="X173" s="221"/>
      <c r="Y173" s="66"/>
      <c r="Z173" s="66"/>
    </row>
    <row r="174" spans="1:53" ht="14.25" customHeight="1" x14ac:dyDescent="0.25">
      <c r="A174" s="222" t="s">
        <v>80</v>
      </c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67"/>
      <c r="Z174" s="67"/>
    </row>
    <row r="175" spans="1:53" ht="27" customHeight="1" x14ac:dyDescent="0.25">
      <c r="A175" s="64" t="s">
        <v>254</v>
      </c>
      <c r="B175" s="64" t="s">
        <v>255</v>
      </c>
      <c r="C175" s="37">
        <v>4301070948</v>
      </c>
      <c r="D175" s="223">
        <v>4607111037022</v>
      </c>
      <c r="E175" s="223"/>
      <c r="F175" s="63">
        <v>0.7</v>
      </c>
      <c r="G175" s="38">
        <v>8</v>
      </c>
      <c r="H175" s="63">
        <v>5.6</v>
      </c>
      <c r="I175" s="63">
        <v>5.87</v>
      </c>
      <c r="J175" s="38">
        <v>84</v>
      </c>
      <c r="K175" s="38" t="s">
        <v>84</v>
      </c>
      <c r="L175" s="39" t="s">
        <v>83</v>
      </c>
      <c r="M175" s="38">
        <v>180</v>
      </c>
      <c r="N175" s="28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5" s="225"/>
      <c r="P175" s="225"/>
      <c r="Q175" s="225"/>
      <c r="R175" s="226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IFERROR(IF(V175="","",V175*0.0155),"")</f>
        <v>0</v>
      </c>
      <c r="Y175" s="69" t="s">
        <v>49</v>
      </c>
      <c r="Z175" s="70" t="s">
        <v>49</v>
      </c>
      <c r="AD175" s="74"/>
      <c r="BA175" s="134" t="s">
        <v>70</v>
      </c>
    </row>
    <row r="176" spans="1:53" x14ac:dyDescent="0.2">
      <c r="A176" s="230"/>
      <c r="B176" s="230"/>
      <c r="C176" s="230"/>
      <c r="D176" s="230"/>
      <c r="E176" s="230"/>
      <c r="F176" s="230"/>
      <c r="G176" s="230"/>
      <c r="H176" s="230"/>
      <c r="I176" s="230"/>
      <c r="J176" s="230"/>
      <c r="K176" s="230"/>
      <c r="L176" s="230"/>
      <c r="M176" s="231"/>
      <c r="N176" s="227" t="s">
        <v>43</v>
      </c>
      <c r="O176" s="228"/>
      <c r="P176" s="228"/>
      <c r="Q176" s="228"/>
      <c r="R176" s="228"/>
      <c r="S176" s="228"/>
      <c r="T176" s="229"/>
      <c r="U176" s="43" t="s">
        <v>42</v>
      </c>
      <c r="V176" s="44">
        <f>IFERROR(SUM(V175:V175),"0")</f>
        <v>0</v>
      </c>
      <c r="W176" s="44">
        <f>IFERROR(SUM(W175:W175),"0")</f>
        <v>0</v>
      </c>
      <c r="X176" s="44">
        <f>IFERROR(IF(X175="",0,X175),"0")</f>
        <v>0</v>
      </c>
      <c r="Y176" s="68"/>
      <c r="Z176" s="68"/>
    </row>
    <row r="177" spans="1:53" x14ac:dyDescent="0.2">
      <c r="A177" s="230"/>
      <c r="B177" s="230"/>
      <c r="C177" s="230"/>
      <c r="D177" s="230"/>
      <c r="E177" s="230"/>
      <c r="F177" s="230"/>
      <c r="G177" s="230"/>
      <c r="H177" s="230"/>
      <c r="I177" s="230"/>
      <c r="J177" s="230"/>
      <c r="K177" s="230"/>
      <c r="L177" s="230"/>
      <c r="M177" s="231"/>
      <c r="N177" s="227" t="s">
        <v>43</v>
      </c>
      <c r="O177" s="228"/>
      <c r="P177" s="228"/>
      <c r="Q177" s="228"/>
      <c r="R177" s="228"/>
      <c r="S177" s="228"/>
      <c r="T177" s="229"/>
      <c r="U177" s="43" t="s">
        <v>0</v>
      </c>
      <c r="V177" s="44">
        <f>IFERROR(SUMPRODUCT(V175:V175*H175:H175),"0")</f>
        <v>0</v>
      </c>
      <c r="W177" s="44">
        <f>IFERROR(SUMPRODUCT(W175:W175*H175:H175),"0")</f>
        <v>0</v>
      </c>
      <c r="X177" s="43"/>
      <c r="Y177" s="68"/>
      <c r="Z177" s="68"/>
    </row>
    <row r="178" spans="1:53" ht="16.5" customHeight="1" x14ac:dyDescent="0.25">
      <c r="A178" s="221" t="s">
        <v>256</v>
      </c>
      <c r="B178" s="221"/>
      <c r="C178" s="221"/>
      <c r="D178" s="221"/>
      <c r="E178" s="221"/>
      <c r="F178" s="221"/>
      <c r="G178" s="221"/>
      <c r="H178" s="221"/>
      <c r="I178" s="221"/>
      <c r="J178" s="221"/>
      <c r="K178" s="221"/>
      <c r="L178" s="221"/>
      <c r="M178" s="221"/>
      <c r="N178" s="221"/>
      <c r="O178" s="221"/>
      <c r="P178" s="221"/>
      <c r="Q178" s="221"/>
      <c r="R178" s="221"/>
      <c r="S178" s="221"/>
      <c r="T178" s="221"/>
      <c r="U178" s="221"/>
      <c r="V178" s="221"/>
      <c r="W178" s="221"/>
      <c r="X178" s="221"/>
      <c r="Y178" s="66"/>
      <c r="Z178" s="66"/>
    </row>
    <row r="179" spans="1:53" ht="14.25" customHeight="1" x14ac:dyDescent="0.25">
      <c r="A179" s="222" t="s">
        <v>80</v>
      </c>
      <c r="B179" s="222"/>
      <c r="C179" s="222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67"/>
      <c r="Z179" s="67"/>
    </row>
    <row r="180" spans="1:53" ht="27" customHeight="1" x14ac:dyDescent="0.25">
      <c r="A180" s="64" t="s">
        <v>257</v>
      </c>
      <c r="B180" s="64" t="s">
        <v>258</v>
      </c>
      <c r="C180" s="37">
        <v>4301070966</v>
      </c>
      <c r="D180" s="223">
        <v>4607111038135</v>
      </c>
      <c r="E180" s="223"/>
      <c r="F180" s="63">
        <v>0.7</v>
      </c>
      <c r="G180" s="38">
        <v>8</v>
      </c>
      <c r="H180" s="63">
        <v>5.6</v>
      </c>
      <c r="I180" s="63">
        <v>5.87</v>
      </c>
      <c r="J180" s="38">
        <v>84</v>
      </c>
      <c r="K180" s="38" t="s">
        <v>84</v>
      </c>
      <c r="L180" s="39" t="s">
        <v>83</v>
      </c>
      <c r="M180" s="38">
        <v>180</v>
      </c>
      <c r="N180" s="290" t="s">
        <v>259</v>
      </c>
      <c r="O180" s="225"/>
      <c r="P180" s="225"/>
      <c r="Q180" s="225"/>
      <c r="R180" s="226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IFERROR(IF(V180="","",V180*0.0155),"")</f>
        <v>0</v>
      </c>
      <c r="Y180" s="69" t="s">
        <v>49</v>
      </c>
      <c r="Z180" s="70" t="s">
        <v>49</v>
      </c>
      <c r="AD180" s="74"/>
      <c r="BA180" s="135" t="s">
        <v>70</v>
      </c>
    </row>
    <row r="181" spans="1:53" x14ac:dyDescent="0.2">
      <c r="A181" s="230"/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1"/>
      <c r="N181" s="227" t="s">
        <v>43</v>
      </c>
      <c r="O181" s="228"/>
      <c r="P181" s="228"/>
      <c r="Q181" s="228"/>
      <c r="R181" s="228"/>
      <c r="S181" s="228"/>
      <c r="T181" s="229"/>
      <c r="U181" s="43" t="s">
        <v>42</v>
      </c>
      <c r="V181" s="44">
        <f>IFERROR(SUM(V180:V180),"0")</f>
        <v>0</v>
      </c>
      <c r="W181" s="44">
        <f>IFERROR(SUM(W180:W180),"0")</f>
        <v>0</v>
      </c>
      <c r="X181" s="44">
        <f>IFERROR(IF(X180="",0,X180),"0")</f>
        <v>0</v>
      </c>
      <c r="Y181" s="68"/>
      <c r="Z181" s="68"/>
    </row>
    <row r="182" spans="1:53" x14ac:dyDescent="0.2">
      <c r="A182" s="230"/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1"/>
      <c r="N182" s="227" t="s">
        <v>43</v>
      </c>
      <c r="O182" s="228"/>
      <c r="P182" s="228"/>
      <c r="Q182" s="228"/>
      <c r="R182" s="228"/>
      <c r="S182" s="228"/>
      <c r="T182" s="229"/>
      <c r="U182" s="43" t="s">
        <v>0</v>
      </c>
      <c r="V182" s="44">
        <f>IFERROR(SUMPRODUCT(V180:V180*H180:H180),"0")</f>
        <v>0</v>
      </c>
      <c r="W182" s="44">
        <f>IFERROR(SUMPRODUCT(W180:W180*H180:H180),"0")</f>
        <v>0</v>
      </c>
      <c r="X182" s="43"/>
      <c r="Y182" s="68"/>
      <c r="Z182" s="68"/>
    </row>
    <row r="183" spans="1:53" ht="16.5" customHeight="1" x14ac:dyDescent="0.25">
      <c r="A183" s="221" t="s">
        <v>260</v>
      </c>
      <c r="B183" s="221"/>
      <c r="C183" s="221"/>
      <c r="D183" s="221"/>
      <c r="E183" s="221"/>
      <c r="F183" s="221"/>
      <c r="G183" s="221"/>
      <c r="H183" s="221"/>
      <c r="I183" s="221"/>
      <c r="J183" s="221"/>
      <c r="K183" s="221"/>
      <c r="L183" s="221"/>
      <c r="M183" s="221"/>
      <c r="N183" s="221"/>
      <c r="O183" s="221"/>
      <c r="P183" s="221"/>
      <c r="Q183" s="221"/>
      <c r="R183" s="221"/>
      <c r="S183" s="221"/>
      <c r="T183" s="221"/>
      <c r="U183" s="221"/>
      <c r="V183" s="221"/>
      <c r="W183" s="221"/>
      <c r="X183" s="221"/>
      <c r="Y183" s="66"/>
      <c r="Z183" s="66"/>
    </row>
    <row r="184" spans="1:53" ht="14.25" customHeight="1" x14ac:dyDescent="0.25">
      <c r="A184" s="222" t="s">
        <v>80</v>
      </c>
      <c r="B184" s="222"/>
      <c r="C184" s="222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67"/>
      <c r="Z184" s="67"/>
    </row>
    <row r="185" spans="1:53" ht="27" customHeight="1" x14ac:dyDescent="0.25">
      <c r="A185" s="64" t="s">
        <v>261</v>
      </c>
      <c r="B185" s="64" t="s">
        <v>262</v>
      </c>
      <c r="C185" s="37">
        <v>4301070915</v>
      </c>
      <c r="D185" s="223">
        <v>4607111035882</v>
      </c>
      <c r="E185" s="223"/>
      <c r="F185" s="63">
        <v>0.43</v>
      </c>
      <c r="G185" s="38">
        <v>16</v>
      </c>
      <c r="H185" s="63">
        <v>6.88</v>
      </c>
      <c r="I185" s="63">
        <v>7.19</v>
      </c>
      <c r="J185" s="38">
        <v>84</v>
      </c>
      <c r="K185" s="38" t="s">
        <v>84</v>
      </c>
      <c r="L185" s="39" t="s">
        <v>83</v>
      </c>
      <c r="M185" s="38">
        <v>180</v>
      </c>
      <c r="N185" s="2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5" s="225"/>
      <c r="P185" s="225"/>
      <c r="Q185" s="225"/>
      <c r="R185" s="226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ht="27" customHeight="1" x14ac:dyDescent="0.25">
      <c r="A186" s="64" t="s">
        <v>263</v>
      </c>
      <c r="B186" s="64" t="s">
        <v>264</v>
      </c>
      <c r="C186" s="37">
        <v>4301070921</v>
      </c>
      <c r="D186" s="223">
        <v>4607111035905</v>
      </c>
      <c r="E186" s="223"/>
      <c r="F186" s="63">
        <v>0.9</v>
      </c>
      <c r="G186" s="38">
        <v>8</v>
      </c>
      <c r="H186" s="63">
        <v>7.2</v>
      </c>
      <c r="I186" s="63">
        <v>7.47</v>
      </c>
      <c r="J186" s="38">
        <v>84</v>
      </c>
      <c r="K186" s="38" t="s">
        <v>84</v>
      </c>
      <c r="L186" s="39" t="s">
        <v>83</v>
      </c>
      <c r="M186" s="38">
        <v>180</v>
      </c>
      <c r="N186" s="2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6" s="225"/>
      <c r="P186" s="225"/>
      <c r="Q186" s="225"/>
      <c r="R186" s="226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ht="27" customHeight="1" x14ac:dyDescent="0.25">
      <c r="A187" s="64" t="s">
        <v>265</v>
      </c>
      <c r="B187" s="64" t="s">
        <v>266</v>
      </c>
      <c r="C187" s="37">
        <v>4301070917</v>
      </c>
      <c r="D187" s="223">
        <v>4607111035912</v>
      </c>
      <c r="E187" s="223"/>
      <c r="F187" s="63">
        <v>0.43</v>
      </c>
      <c r="G187" s="38">
        <v>16</v>
      </c>
      <c r="H187" s="63">
        <v>6.88</v>
      </c>
      <c r="I187" s="63">
        <v>7.19</v>
      </c>
      <c r="J187" s="38">
        <v>84</v>
      </c>
      <c r="K187" s="38" t="s">
        <v>84</v>
      </c>
      <c r="L187" s="39" t="s">
        <v>83</v>
      </c>
      <c r="M187" s="38">
        <v>180</v>
      </c>
      <c r="N187" s="29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7" s="225"/>
      <c r="P187" s="225"/>
      <c r="Q187" s="225"/>
      <c r="R187" s="226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267</v>
      </c>
      <c r="B188" s="64" t="s">
        <v>268</v>
      </c>
      <c r="C188" s="37">
        <v>4301070920</v>
      </c>
      <c r="D188" s="223">
        <v>4607111035929</v>
      </c>
      <c r="E188" s="223"/>
      <c r="F188" s="63">
        <v>0.9</v>
      </c>
      <c r="G188" s="38">
        <v>8</v>
      </c>
      <c r="H188" s="63">
        <v>7.2</v>
      </c>
      <c r="I188" s="63">
        <v>7.47</v>
      </c>
      <c r="J188" s="38">
        <v>84</v>
      </c>
      <c r="K188" s="38" t="s">
        <v>84</v>
      </c>
      <c r="L188" s="39" t="s">
        <v>83</v>
      </c>
      <c r="M188" s="38">
        <v>180</v>
      </c>
      <c r="N188" s="29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8" s="225"/>
      <c r="P188" s="225"/>
      <c r="Q188" s="225"/>
      <c r="R188" s="226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x14ac:dyDescent="0.2">
      <c r="A189" s="230"/>
      <c r="B189" s="230"/>
      <c r="C189" s="230"/>
      <c r="D189" s="230"/>
      <c r="E189" s="230"/>
      <c r="F189" s="230"/>
      <c r="G189" s="230"/>
      <c r="H189" s="230"/>
      <c r="I189" s="230"/>
      <c r="J189" s="230"/>
      <c r="K189" s="230"/>
      <c r="L189" s="230"/>
      <c r="M189" s="231"/>
      <c r="N189" s="227" t="s">
        <v>43</v>
      </c>
      <c r="O189" s="228"/>
      <c r="P189" s="228"/>
      <c r="Q189" s="228"/>
      <c r="R189" s="228"/>
      <c r="S189" s="228"/>
      <c r="T189" s="229"/>
      <c r="U189" s="43" t="s">
        <v>42</v>
      </c>
      <c r="V189" s="44">
        <f>IFERROR(SUM(V185:V188),"0")</f>
        <v>0</v>
      </c>
      <c r="W189" s="44">
        <f>IFERROR(SUM(W185:W188),"0")</f>
        <v>0</v>
      </c>
      <c r="X189" s="44">
        <f>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230"/>
      <c r="B190" s="230"/>
      <c r="C190" s="230"/>
      <c r="D190" s="230"/>
      <c r="E190" s="230"/>
      <c r="F190" s="230"/>
      <c r="G190" s="230"/>
      <c r="H190" s="230"/>
      <c r="I190" s="230"/>
      <c r="J190" s="230"/>
      <c r="K190" s="230"/>
      <c r="L190" s="230"/>
      <c r="M190" s="231"/>
      <c r="N190" s="227" t="s">
        <v>43</v>
      </c>
      <c r="O190" s="228"/>
      <c r="P190" s="228"/>
      <c r="Q190" s="228"/>
      <c r="R190" s="228"/>
      <c r="S190" s="228"/>
      <c r="T190" s="229"/>
      <c r="U190" s="43" t="s">
        <v>0</v>
      </c>
      <c r="V190" s="44">
        <f>IFERROR(SUMPRODUCT(V185:V188*H185:H188),"0")</f>
        <v>0</v>
      </c>
      <c r="W190" s="44">
        <f>IFERROR(SUMPRODUCT(W185:W188*H185:H188),"0")</f>
        <v>0</v>
      </c>
      <c r="X190" s="43"/>
      <c r="Y190" s="68"/>
      <c r="Z190" s="68"/>
    </row>
    <row r="191" spans="1:53" ht="16.5" customHeight="1" x14ac:dyDescent="0.25">
      <c r="A191" s="221" t="s">
        <v>269</v>
      </c>
      <c r="B191" s="221"/>
      <c r="C191" s="221"/>
      <c r="D191" s="221"/>
      <c r="E191" s="221"/>
      <c r="F191" s="221"/>
      <c r="G191" s="221"/>
      <c r="H191" s="221"/>
      <c r="I191" s="221"/>
      <c r="J191" s="221"/>
      <c r="K191" s="221"/>
      <c r="L191" s="221"/>
      <c r="M191" s="221"/>
      <c r="N191" s="221"/>
      <c r="O191" s="221"/>
      <c r="P191" s="221"/>
      <c r="Q191" s="221"/>
      <c r="R191" s="221"/>
      <c r="S191" s="221"/>
      <c r="T191" s="221"/>
      <c r="U191" s="221"/>
      <c r="V191" s="221"/>
      <c r="W191" s="221"/>
      <c r="X191" s="221"/>
      <c r="Y191" s="66"/>
      <c r="Z191" s="66"/>
    </row>
    <row r="192" spans="1:53" ht="14.25" customHeight="1" x14ac:dyDescent="0.25">
      <c r="A192" s="222" t="s">
        <v>246</v>
      </c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67"/>
      <c r="Z192" s="67"/>
    </row>
    <row r="193" spans="1:53" ht="27" customHeight="1" x14ac:dyDescent="0.25">
      <c r="A193" s="64" t="s">
        <v>270</v>
      </c>
      <c r="B193" s="64" t="s">
        <v>271</v>
      </c>
      <c r="C193" s="37">
        <v>4301051320</v>
      </c>
      <c r="D193" s="223">
        <v>4680115881334</v>
      </c>
      <c r="E193" s="223"/>
      <c r="F193" s="63">
        <v>0.33</v>
      </c>
      <c r="G193" s="38">
        <v>6</v>
      </c>
      <c r="H193" s="63">
        <v>1.98</v>
      </c>
      <c r="I193" s="63">
        <v>2.27</v>
      </c>
      <c r="J193" s="38">
        <v>156</v>
      </c>
      <c r="K193" s="38" t="s">
        <v>84</v>
      </c>
      <c r="L193" s="39" t="s">
        <v>251</v>
      </c>
      <c r="M193" s="38">
        <v>365</v>
      </c>
      <c r="N193" s="295" t="s">
        <v>272</v>
      </c>
      <c r="O193" s="225"/>
      <c r="P193" s="225"/>
      <c r="Q193" s="225"/>
      <c r="R193" s="226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IFERROR(IF(V193="","",V193*0.00753),"")</f>
        <v>0</v>
      </c>
      <c r="Y193" s="69" t="s">
        <v>49</v>
      </c>
      <c r="Z193" s="70" t="s">
        <v>49</v>
      </c>
      <c r="AD193" s="74"/>
      <c r="BA193" s="140" t="s">
        <v>250</v>
      </c>
    </row>
    <row r="194" spans="1:53" x14ac:dyDescent="0.2">
      <c r="A194" s="230"/>
      <c r="B194" s="230"/>
      <c r="C194" s="230"/>
      <c r="D194" s="230"/>
      <c r="E194" s="230"/>
      <c r="F194" s="230"/>
      <c r="G194" s="230"/>
      <c r="H194" s="230"/>
      <c r="I194" s="230"/>
      <c r="J194" s="230"/>
      <c r="K194" s="230"/>
      <c r="L194" s="230"/>
      <c r="M194" s="231"/>
      <c r="N194" s="227" t="s">
        <v>43</v>
      </c>
      <c r="O194" s="228"/>
      <c r="P194" s="228"/>
      <c r="Q194" s="228"/>
      <c r="R194" s="228"/>
      <c r="S194" s="228"/>
      <c r="T194" s="229"/>
      <c r="U194" s="43" t="s">
        <v>42</v>
      </c>
      <c r="V194" s="44">
        <f>IFERROR(SUM(V193:V193),"0")</f>
        <v>0</v>
      </c>
      <c r="W194" s="44">
        <f>IFERROR(SUM(W193:W193),"0")</f>
        <v>0</v>
      </c>
      <c r="X194" s="44">
        <f>IFERROR(IF(X193="",0,X193),"0")</f>
        <v>0</v>
      </c>
      <c r="Y194" s="68"/>
      <c r="Z194" s="68"/>
    </row>
    <row r="195" spans="1:53" x14ac:dyDescent="0.2">
      <c r="A195" s="230"/>
      <c r="B195" s="230"/>
      <c r="C195" s="230"/>
      <c r="D195" s="230"/>
      <c r="E195" s="230"/>
      <c r="F195" s="230"/>
      <c r="G195" s="230"/>
      <c r="H195" s="230"/>
      <c r="I195" s="230"/>
      <c r="J195" s="230"/>
      <c r="K195" s="230"/>
      <c r="L195" s="230"/>
      <c r="M195" s="231"/>
      <c r="N195" s="227" t="s">
        <v>43</v>
      </c>
      <c r="O195" s="228"/>
      <c r="P195" s="228"/>
      <c r="Q195" s="228"/>
      <c r="R195" s="228"/>
      <c r="S195" s="228"/>
      <c r="T195" s="229"/>
      <c r="U195" s="43" t="s">
        <v>0</v>
      </c>
      <c r="V195" s="44">
        <f>IFERROR(SUMPRODUCT(V193:V193*H193:H193),"0")</f>
        <v>0</v>
      </c>
      <c r="W195" s="44">
        <f>IFERROR(SUMPRODUCT(W193:W193*H193:H193),"0")</f>
        <v>0</v>
      </c>
      <c r="X195" s="43"/>
      <c r="Y195" s="68"/>
      <c r="Z195" s="68"/>
    </row>
    <row r="196" spans="1:53" ht="16.5" customHeight="1" x14ac:dyDescent="0.25">
      <c r="A196" s="221" t="s">
        <v>273</v>
      </c>
      <c r="B196" s="221"/>
      <c r="C196" s="221"/>
      <c r="D196" s="221"/>
      <c r="E196" s="221"/>
      <c r="F196" s="221"/>
      <c r="G196" s="221"/>
      <c r="H196" s="221"/>
      <c r="I196" s="221"/>
      <c r="J196" s="221"/>
      <c r="K196" s="221"/>
      <c r="L196" s="221"/>
      <c r="M196" s="221"/>
      <c r="N196" s="221"/>
      <c r="O196" s="221"/>
      <c r="P196" s="221"/>
      <c r="Q196" s="221"/>
      <c r="R196" s="221"/>
      <c r="S196" s="221"/>
      <c r="T196" s="221"/>
      <c r="U196" s="221"/>
      <c r="V196" s="221"/>
      <c r="W196" s="221"/>
      <c r="X196" s="221"/>
      <c r="Y196" s="66"/>
      <c r="Z196" s="66"/>
    </row>
    <row r="197" spans="1:53" ht="14.25" customHeight="1" x14ac:dyDescent="0.25">
      <c r="A197" s="222" t="s">
        <v>80</v>
      </c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67"/>
      <c r="Z197" s="67"/>
    </row>
    <row r="198" spans="1:53" ht="16.5" customHeight="1" x14ac:dyDescent="0.25">
      <c r="A198" s="64" t="s">
        <v>274</v>
      </c>
      <c r="B198" s="64" t="s">
        <v>275</v>
      </c>
      <c r="C198" s="37">
        <v>4301070874</v>
      </c>
      <c r="D198" s="223">
        <v>4607111035332</v>
      </c>
      <c r="E198" s="223"/>
      <c r="F198" s="63">
        <v>0.43</v>
      </c>
      <c r="G198" s="38">
        <v>16</v>
      </c>
      <c r="H198" s="63">
        <v>6.88</v>
      </c>
      <c r="I198" s="63">
        <v>7.2060000000000004</v>
      </c>
      <c r="J198" s="38">
        <v>84</v>
      </c>
      <c r="K198" s="38" t="s">
        <v>84</v>
      </c>
      <c r="L198" s="39" t="s">
        <v>83</v>
      </c>
      <c r="M198" s="38">
        <v>180</v>
      </c>
      <c r="N198" s="29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8" s="225"/>
      <c r="P198" s="225"/>
      <c r="Q198" s="225"/>
      <c r="R198" s="226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1" t="s">
        <v>70</v>
      </c>
    </row>
    <row r="199" spans="1:53" ht="16.5" customHeight="1" x14ac:dyDescent="0.25">
      <c r="A199" s="64" t="s">
        <v>276</v>
      </c>
      <c r="B199" s="64" t="s">
        <v>277</v>
      </c>
      <c r="C199" s="37">
        <v>4301070873</v>
      </c>
      <c r="D199" s="223">
        <v>4607111035080</v>
      </c>
      <c r="E199" s="223"/>
      <c r="F199" s="63">
        <v>0.9</v>
      </c>
      <c r="G199" s="38">
        <v>8</v>
      </c>
      <c r="H199" s="63">
        <v>7.2</v>
      </c>
      <c r="I199" s="63">
        <v>7.47</v>
      </c>
      <c r="J199" s="38">
        <v>84</v>
      </c>
      <c r="K199" s="38" t="s">
        <v>84</v>
      </c>
      <c r="L199" s="39" t="s">
        <v>83</v>
      </c>
      <c r="M199" s="38">
        <v>180</v>
      </c>
      <c r="N199" s="29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199" s="225"/>
      <c r="P199" s="225"/>
      <c r="Q199" s="225"/>
      <c r="R199" s="226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x14ac:dyDescent="0.2">
      <c r="A200" s="230"/>
      <c r="B200" s="230"/>
      <c r="C200" s="230"/>
      <c r="D200" s="230"/>
      <c r="E200" s="230"/>
      <c r="F200" s="230"/>
      <c r="G200" s="230"/>
      <c r="H200" s="230"/>
      <c r="I200" s="230"/>
      <c r="J200" s="230"/>
      <c r="K200" s="230"/>
      <c r="L200" s="230"/>
      <c r="M200" s="231"/>
      <c r="N200" s="227" t="s">
        <v>43</v>
      </c>
      <c r="O200" s="228"/>
      <c r="P200" s="228"/>
      <c r="Q200" s="228"/>
      <c r="R200" s="228"/>
      <c r="S200" s="228"/>
      <c r="T200" s="229"/>
      <c r="U200" s="43" t="s">
        <v>42</v>
      </c>
      <c r="V200" s="44">
        <f>IFERROR(SUM(V198:V199),"0")</f>
        <v>0</v>
      </c>
      <c r="W200" s="44">
        <f>IFERROR(SUM(W198:W199),"0")</f>
        <v>0</v>
      </c>
      <c r="X200" s="44">
        <f>IFERROR(IF(X198="",0,X198),"0")+IFERROR(IF(X199="",0,X199),"0")</f>
        <v>0</v>
      </c>
      <c r="Y200" s="68"/>
      <c r="Z200" s="68"/>
    </row>
    <row r="201" spans="1:53" x14ac:dyDescent="0.2">
      <c r="A201" s="230"/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1"/>
      <c r="N201" s="227" t="s">
        <v>43</v>
      </c>
      <c r="O201" s="228"/>
      <c r="P201" s="228"/>
      <c r="Q201" s="228"/>
      <c r="R201" s="228"/>
      <c r="S201" s="228"/>
      <c r="T201" s="229"/>
      <c r="U201" s="43" t="s">
        <v>0</v>
      </c>
      <c r="V201" s="44">
        <f>IFERROR(SUMPRODUCT(V198:V199*H198:H199),"0")</f>
        <v>0</v>
      </c>
      <c r="W201" s="44">
        <f>IFERROR(SUMPRODUCT(W198:W199*H198:H199),"0")</f>
        <v>0</v>
      </c>
      <c r="X201" s="43"/>
      <c r="Y201" s="68"/>
      <c r="Z201" s="68"/>
    </row>
    <row r="202" spans="1:53" ht="27.75" customHeight="1" x14ac:dyDescent="0.2">
      <c r="A202" s="220" t="s">
        <v>278</v>
      </c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20"/>
      <c r="X202" s="220"/>
      <c r="Y202" s="55"/>
      <c r="Z202" s="55"/>
    </row>
    <row r="203" spans="1:53" ht="16.5" customHeight="1" x14ac:dyDescent="0.25">
      <c r="A203" s="221" t="s">
        <v>279</v>
      </c>
      <c r="B203" s="221"/>
      <c r="C203" s="221"/>
      <c r="D203" s="221"/>
      <c r="E203" s="221"/>
      <c r="F203" s="221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  <c r="R203" s="221"/>
      <c r="S203" s="221"/>
      <c r="T203" s="221"/>
      <c r="U203" s="221"/>
      <c r="V203" s="221"/>
      <c r="W203" s="221"/>
      <c r="X203" s="221"/>
      <c r="Y203" s="66"/>
      <c r="Z203" s="66"/>
    </row>
    <row r="204" spans="1:53" ht="14.25" customHeight="1" x14ac:dyDescent="0.25">
      <c r="A204" s="222" t="s">
        <v>80</v>
      </c>
      <c r="B204" s="222"/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67"/>
      <c r="Z204" s="67"/>
    </row>
    <row r="205" spans="1:53" ht="27" customHeight="1" x14ac:dyDescent="0.25">
      <c r="A205" s="64" t="s">
        <v>280</v>
      </c>
      <c r="B205" s="64" t="s">
        <v>281</v>
      </c>
      <c r="C205" s="37">
        <v>4301070941</v>
      </c>
      <c r="D205" s="223">
        <v>4607111036162</v>
      </c>
      <c r="E205" s="223"/>
      <c r="F205" s="63">
        <v>0.8</v>
      </c>
      <c r="G205" s="38">
        <v>8</v>
      </c>
      <c r="H205" s="63">
        <v>6.4</v>
      </c>
      <c r="I205" s="63">
        <v>6.6811999999999996</v>
      </c>
      <c r="J205" s="38">
        <v>84</v>
      </c>
      <c r="K205" s="38" t="s">
        <v>84</v>
      </c>
      <c r="L205" s="39" t="s">
        <v>83</v>
      </c>
      <c r="M205" s="38">
        <v>90</v>
      </c>
      <c r="N205" s="29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5" s="225"/>
      <c r="P205" s="225"/>
      <c r="Q205" s="225"/>
      <c r="R205" s="226"/>
      <c r="S205" s="40" t="s">
        <v>49</v>
      </c>
      <c r="T205" s="40" t="s">
        <v>49</v>
      </c>
      <c r="U205" s="41" t="s">
        <v>42</v>
      </c>
      <c r="V205" s="59">
        <v>0</v>
      </c>
      <c r="W205" s="56">
        <f>IFERROR(IF(V205="","",V205),"")</f>
        <v>0</v>
      </c>
      <c r="X205" s="42">
        <f>IFERROR(IF(V205="","",V205*0.0155),"")</f>
        <v>0</v>
      </c>
      <c r="Y205" s="69" t="s">
        <v>49</v>
      </c>
      <c r="Z205" s="70" t="s">
        <v>49</v>
      </c>
      <c r="AD205" s="74"/>
      <c r="BA205" s="143" t="s">
        <v>70</v>
      </c>
    </row>
    <row r="206" spans="1:53" x14ac:dyDescent="0.2">
      <c r="A206" s="230"/>
      <c r="B206" s="230"/>
      <c r="C206" s="230"/>
      <c r="D206" s="230"/>
      <c r="E206" s="230"/>
      <c r="F206" s="230"/>
      <c r="G206" s="230"/>
      <c r="H206" s="230"/>
      <c r="I206" s="230"/>
      <c r="J206" s="230"/>
      <c r="K206" s="230"/>
      <c r="L206" s="230"/>
      <c r="M206" s="231"/>
      <c r="N206" s="227" t="s">
        <v>43</v>
      </c>
      <c r="O206" s="228"/>
      <c r="P206" s="228"/>
      <c r="Q206" s="228"/>
      <c r="R206" s="228"/>
      <c r="S206" s="228"/>
      <c r="T206" s="229"/>
      <c r="U206" s="43" t="s">
        <v>42</v>
      </c>
      <c r="V206" s="44">
        <f>IFERROR(SUM(V205:V205),"0")</f>
        <v>0</v>
      </c>
      <c r="W206" s="44">
        <f>IFERROR(SUM(W205:W205),"0")</f>
        <v>0</v>
      </c>
      <c r="X206" s="44">
        <f>IFERROR(IF(X205="",0,X205),"0")</f>
        <v>0</v>
      </c>
      <c r="Y206" s="68"/>
      <c r="Z206" s="68"/>
    </row>
    <row r="207" spans="1:53" x14ac:dyDescent="0.2">
      <c r="A207" s="230"/>
      <c r="B207" s="230"/>
      <c r="C207" s="230"/>
      <c r="D207" s="230"/>
      <c r="E207" s="230"/>
      <c r="F207" s="230"/>
      <c r="G207" s="230"/>
      <c r="H207" s="230"/>
      <c r="I207" s="230"/>
      <c r="J207" s="230"/>
      <c r="K207" s="230"/>
      <c r="L207" s="230"/>
      <c r="M207" s="231"/>
      <c r="N207" s="227" t="s">
        <v>43</v>
      </c>
      <c r="O207" s="228"/>
      <c r="P207" s="228"/>
      <c r="Q207" s="228"/>
      <c r="R207" s="228"/>
      <c r="S207" s="228"/>
      <c r="T207" s="229"/>
      <c r="U207" s="43" t="s">
        <v>0</v>
      </c>
      <c r="V207" s="44">
        <f>IFERROR(SUMPRODUCT(V205:V205*H205:H205),"0")</f>
        <v>0</v>
      </c>
      <c r="W207" s="44">
        <f>IFERROR(SUMPRODUCT(W205:W205*H205:H205),"0")</f>
        <v>0</v>
      </c>
      <c r="X207" s="43"/>
      <c r="Y207" s="68"/>
      <c r="Z207" s="68"/>
    </row>
    <row r="208" spans="1:53" ht="27.75" customHeight="1" x14ac:dyDescent="0.2">
      <c r="A208" s="220" t="s">
        <v>282</v>
      </c>
      <c r="B208" s="220"/>
      <c r="C208" s="220"/>
      <c r="D208" s="220"/>
      <c r="E208" s="220"/>
      <c r="F208" s="220"/>
      <c r="G208" s="220"/>
      <c r="H208" s="220"/>
      <c r="I208" s="220"/>
      <c r="J208" s="220"/>
      <c r="K208" s="220"/>
      <c r="L208" s="220"/>
      <c r="M208" s="220"/>
      <c r="N208" s="220"/>
      <c r="O208" s="220"/>
      <c r="P208" s="220"/>
      <c r="Q208" s="220"/>
      <c r="R208" s="220"/>
      <c r="S208" s="220"/>
      <c r="T208" s="220"/>
      <c r="U208" s="220"/>
      <c r="V208" s="220"/>
      <c r="W208" s="220"/>
      <c r="X208" s="220"/>
      <c r="Y208" s="55"/>
      <c r="Z208" s="55"/>
    </row>
    <row r="209" spans="1:53" ht="16.5" customHeight="1" x14ac:dyDescent="0.25">
      <c r="A209" s="221" t="s">
        <v>283</v>
      </c>
      <c r="B209" s="221"/>
      <c r="C209" s="221"/>
      <c r="D209" s="221"/>
      <c r="E209" s="221"/>
      <c r="F209" s="221"/>
      <c r="G209" s="221"/>
      <c r="H209" s="221"/>
      <c r="I209" s="221"/>
      <c r="J209" s="221"/>
      <c r="K209" s="221"/>
      <c r="L209" s="221"/>
      <c r="M209" s="221"/>
      <c r="N209" s="221"/>
      <c r="O209" s="221"/>
      <c r="P209" s="221"/>
      <c r="Q209" s="221"/>
      <c r="R209" s="221"/>
      <c r="S209" s="221"/>
      <c r="T209" s="221"/>
      <c r="U209" s="221"/>
      <c r="V209" s="221"/>
      <c r="W209" s="221"/>
      <c r="X209" s="221"/>
      <c r="Y209" s="66"/>
      <c r="Z209" s="66"/>
    </row>
    <row r="210" spans="1:53" ht="14.25" customHeight="1" x14ac:dyDescent="0.25">
      <c r="A210" s="222" t="s">
        <v>80</v>
      </c>
      <c r="B210" s="222"/>
      <c r="C210" s="222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67"/>
      <c r="Z210" s="67"/>
    </row>
    <row r="211" spans="1:53" ht="27" customHeight="1" x14ac:dyDescent="0.25">
      <c r="A211" s="64" t="s">
        <v>284</v>
      </c>
      <c r="B211" s="64" t="s">
        <v>285</v>
      </c>
      <c r="C211" s="37">
        <v>4301070965</v>
      </c>
      <c r="D211" s="223">
        <v>4607111035899</v>
      </c>
      <c r="E211" s="223"/>
      <c r="F211" s="63">
        <v>1</v>
      </c>
      <c r="G211" s="38">
        <v>5</v>
      </c>
      <c r="H211" s="63">
        <v>5</v>
      </c>
      <c r="I211" s="63">
        <v>5.2619999999999996</v>
      </c>
      <c r="J211" s="38">
        <v>84</v>
      </c>
      <c r="K211" s="38" t="s">
        <v>84</v>
      </c>
      <c r="L211" s="39" t="s">
        <v>83</v>
      </c>
      <c r="M211" s="38">
        <v>180</v>
      </c>
      <c r="N211" s="299" t="s">
        <v>286</v>
      </c>
      <c r="O211" s="225"/>
      <c r="P211" s="225"/>
      <c r="Q211" s="225"/>
      <c r="R211" s="226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44" t="s">
        <v>70</v>
      </c>
    </row>
    <row r="212" spans="1:53" x14ac:dyDescent="0.2">
      <c r="A212" s="230"/>
      <c r="B212" s="230"/>
      <c r="C212" s="230"/>
      <c r="D212" s="230"/>
      <c r="E212" s="230"/>
      <c r="F212" s="230"/>
      <c r="G212" s="230"/>
      <c r="H212" s="230"/>
      <c r="I212" s="230"/>
      <c r="J212" s="230"/>
      <c r="K212" s="230"/>
      <c r="L212" s="230"/>
      <c r="M212" s="231"/>
      <c r="N212" s="227" t="s">
        <v>43</v>
      </c>
      <c r="O212" s="228"/>
      <c r="P212" s="228"/>
      <c r="Q212" s="228"/>
      <c r="R212" s="228"/>
      <c r="S212" s="228"/>
      <c r="T212" s="229"/>
      <c r="U212" s="43" t="s">
        <v>42</v>
      </c>
      <c r="V212" s="44">
        <f>IFERROR(SUM(V211:V211),"0")</f>
        <v>0</v>
      </c>
      <c r="W212" s="44">
        <f>IFERROR(SUM(W211:W211),"0")</f>
        <v>0</v>
      </c>
      <c r="X212" s="44">
        <f>IFERROR(IF(X211="",0,X211),"0")</f>
        <v>0</v>
      </c>
      <c r="Y212" s="68"/>
      <c r="Z212" s="68"/>
    </row>
    <row r="213" spans="1:53" x14ac:dyDescent="0.2">
      <c r="A213" s="230"/>
      <c r="B213" s="230"/>
      <c r="C213" s="230"/>
      <c r="D213" s="230"/>
      <c r="E213" s="230"/>
      <c r="F213" s="230"/>
      <c r="G213" s="230"/>
      <c r="H213" s="230"/>
      <c r="I213" s="230"/>
      <c r="J213" s="230"/>
      <c r="K213" s="230"/>
      <c r="L213" s="230"/>
      <c r="M213" s="231"/>
      <c r="N213" s="227" t="s">
        <v>43</v>
      </c>
      <c r="O213" s="228"/>
      <c r="P213" s="228"/>
      <c r="Q213" s="228"/>
      <c r="R213" s="228"/>
      <c r="S213" s="228"/>
      <c r="T213" s="229"/>
      <c r="U213" s="43" t="s">
        <v>0</v>
      </c>
      <c r="V213" s="44">
        <f>IFERROR(SUMPRODUCT(V211:V211*H211:H211),"0")</f>
        <v>0</v>
      </c>
      <c r="W213" s="44">
        <f>IFERROR(SUMPRODUCT(W211:W211*H211:H211),"0")</f>
        <v>0</v>
      </c>
      <c r="X213" s="43"/>
      <c r="Y213" s="68"/>
      <c r="Z213" s="68"/>
    </row>
    <row r="214" spans="1:53" ht="16.5" customHeight="1" x14ac:dyDescent="0.25">
      <c r="A214" s="221" t="s">
        <v>287</v>
      </c>
      <c r="B214" s="221"/>
      <c r="C214" s="221"/>
      <c r="D214" s="221"/>
      <c r="E214" s="221"/>
      <c r="F214" s="221"/>
      <c r="G214" s="221"/>
      <c r="H214" s="221"/>
      <c r="I214" s="221"/>
      <c r="J214" s="221"/>
      <c r="K214" s="221"/>
      <c r="L214" s="221"/>
      <c r="M214" s="221"/>
      <c r="N214" s="221"/>
      <c r="O214" s="221"/>
      <c r="P214" s="221"/>
      <c r="Q214" s="221"/>
      <c r="R214" s="221"/>
      <c r="S214" s="221"/>
      <c r="T214" s="221"/>
      <c r="U214" s="221"/>
      <c r="V214" s="221"/>
      <c r="W214" s="221"/>
      <c r="X214" s="221"/>
      <c r="Y214" s="66"/>
      <c r="Z214" s="66"/>
    </row>
    <row r="215" spans="1:53" ht="14.25" customHeight="1" x14ac:dyDescent="0.25">
      <c r="A215" s="222" t="s">
        <v>80</v>
      </c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67"/>
      <c r="Z215" s="67"/>
    </row>
    <row r="216" spans="1:53" ht="27" customHeight="1" x14ac:dyDescent="0.25">
      <c r="A216" s="64" t="s">
        <v>288</v>
      </c>
      <c r="B216" s="64" t="s">
        <v>289</v>
      </c>
      <c r="C216" s="37">
        <v>4301070870</v>
      </c>
      <c r="D216" s="223">
        <v>4607111036711</v>
      </c>
      <c r="E216" s="223"/>
      <c r="F216" s="63">
        <v>0.8</v>
      </c>
      <c r="G216" s="38">
        <v>8</v>
      </c>
      <c r="H216" s="63">
        <v>6.4</v>
      </c>
      <c r="I216" s="63">
        <v>6.67</v>
      </c>
      <c r="J216" s="38">
        <v>84</v>
      </c>
      <c r="K216" s="38" t="s">
        <v>84</v>
      </c>
      <c r="L216" s="39" t="s">
        <v>83</v>
      </c>
      <c r="M216" s="38">
        <v>90</v>
      </c>
      <c r="N216" s="30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6" s="225"/>
      <c r="P216" s="225"/>
      <c r="Q216" s="225"/>
      <c r="R216" s="226"/>
      <c r="S216" s="40" t="s">
        <v>49</v>
      </c>
      <c r="T216" s="40" t="s">
        <v>49</v>
      </c>
      <c r="U216" s="41" t="s">
        <v>42</v>
      </c>
      <c r="V216" s="59">
        <v>0</v>
      </c>
      <c r="W216" s="56">
        <f>IFERROR(IF(V216="","",V216),"")</f>
        <v>0</v>
      </c>
      <c r="X216" s="42">
        <f>IFERROR(IF(V216="","",V216*0.0155),"")</f>
        <v>0</v>
      </c>
      <c r="Y216" s="69" t="s">
        <v>49</v>
      </c>
      <c r="Z216" s="70" t="s">
        <v>49</v>
      </c>
      <c r="AD216" s="74"/>
      <c r="BA216" s="145" t="s">
        <v>70</v>
      </c>
    </row>
    <row r="217" spans="1:53" x14ac:dyDescent="0.2">
      <c r="A217" s="230"/>
      <c r="B217" s="230"/>
      <c r="C217" s="230"/>
      <c r="D217" s="230"/>
      <c r="E217" s="230"/>
      <c r="F217" s="230"/>
      <c r="G217" s="230"/>
      <c r="H217" s="230"/>
      <c r="I217" s="230"/>
      <c r="J217" s="230"/>
      <c r="K217" s="230"/>
      <c r="L217" s="230"/>
      <c r="M217" s="231"/>
      <c r="N217" s="227" t="s">
        <v>43</v>
      </c>
      <c r="O217" s="228"/>
      <c r="P217" s="228"/>
      <c r="Q217" s="228"/>
      <c r="R217" s="228"/>
      <c r="S217" s="228"/>
      <c r="T217" s="229"/>
      <c r="U217" s="43" t="s">
        <v>42</v>
      </c>
      <c r="V217" s="44">
        <f>IFERROR(SUM(V216:V216),"0")</f>
        <v>0</v>
      </c>
      <c r="W217" s="44">
        <f>IFERROR(SUM(W216:W216),"0")</f>
        <v>0</v>
      </c>
      <c r="X217" s="44">
        <f>IFERROR(IF(X216="",0,X216),"0")</f>
        <v>0</v>
      </c>
      <c r="Y217" s="68"/>
      <c r="Z217" s="68"/>
    </row>
    <row r="218" spans="1:53" x14ac:dyDescent="0.2">
      <c r="A218" s="230"/>
      <c r="B218" s="230"/>
      <c r="C218" s="230"/>
      <c r="D218" s="230"/>
      <c r="E218" s="230"/>
      <c r="F218" s="230"/>
      <c r="G218" s="230"/>
      <c r="H218" s="230"/>
      <c r="I218" s="230"/>
      <c r="J218" s="230"/>
      <c r="K218" s="230"/>
      <c r="L218" s="230"/>
      <c r="M218" s="231"/>
      <c r="N218" s="227" t="s">
        <v>43</v>
      </c>
      <c r="O218" s="228"/>
      <c r="P218" s="228"/>
      <c r="Q218" s="228"/>
      <c r="R218" s="228"/>
      <c r="S218" s="228"/>
      <c r="T218" s="229"/>
      <c r="U218" s="43" t="s">
        <v>0</v>
      </c>
      <c r="V218" s="44">
        <f>IFERROR(SUMPRODUCT(V216:V216*H216:H216),"0")</f>
        <v>0</v>
      </c>
      <c r="W218" s="44">
        <f>IFERROR(SUMPRODUCT(W216:W216*H216:H216),"0")</f>
        <v>0</v>
      </c>
      <c r="X218" s="43"/>
      <c r="Y218" s="68"/>
      <c r="Z218" s="68"/>
    </row>
    <row r="219" spans="1:53" ht="27.75" customHeight="1" x14ac:dyDescent="0.2">
      <c r="A219" s="220" t="s">
        <v>290</v>
      </c>
      <c r="B219" s="220"/>
      <c r="C219" s="220"/>
      <c r="D219" s="220"/>
      <c r="E219" s="220"/>
      <c r="F219" s="220"/>
      <c r="G219" s="220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  <c r="X219" s="220"/>
      <c r="Y219" s="55"/>
      <c r="Z219" s="55"/>
    </row>
    <row r="220" spans="1:53" ht="16.5" customHeight="1" x14ac:dyDescent="0.25">
      <c r="A220" s="221" t="s">
        <v>291</v>
      </c>
      <c r="B220" s="221"/>
      <c r="C220" s="221"/>
      <c r="D220" s="221"/>
      <c r="E220" s="221"/>
      <c r="F220" s="221"/>
      <c r="G220" s="221"/>
      <c r="H220" s="221"/>
      <c r="I220" s="221"/>
      <c r="J220" s="221"/>
      <c r="K220" s="221"/>
      <c r="L220" s="221"/>
      <c r="M220" s="221"/>
      <c r="N220" s="221"/>
      <c r="O220" s="221"/>
      <c r="P220" s="221"/>
      <c r="Q220" s="221"/>
      <c r="R220" s="221"/>
      <c r="S220" s="221"/>
      <c r="T220" s="221"/>
      <c r="U220" s="221"/>
      <c r="V220" s="221"/>
      <c r="W220" s="221"/>
      <c r="X220" s="221"/>
      <c r="Y220" s="66"/>
      <c r="Z220" s="66"/>
    </row>
    <row r="221" spans="1:53" ht="14.25" customHeight="1" x14ac:dyDescent="0.25">
      <c r="A221" s="222" t="s">
        <v>145</v>
      </c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67"/>
      <c r="Z221" s="67"/>
    </row>
    <row r="222" spans="1:53" ht="27" customHeight="1" x14ac:dyDescent="0.25">
      <c r="A222" s="64" t="s">
        <v>292</v>
      </c>
      <c r="B222" s="64" t="s">
        <v>293</v>
      </c>
      <c r="C222" s="37">
        <v>4301131019</v>
      </c>
      <c r="D222" s="223">
        <v>4640242180427</v>
      </c>
      <c r="E222" s="223"/>
      <c r="F222" s="63">
        <v>1.8</v>
      </c>
      <c r="G222" s="38">
        <v>1</v>
      </c>
      <c r="H222" s="63">
        <v>1.8</v>
      </c>
      <c r="I222" s="63">
        <v>1.915</v>
      </c>
      <c r="J222" s="38">
        <v>234</v>
      </c>
      <c r="K222" s="38" t="s">
        <v>136</v>
      </c>
      <c r="L222" s="39" t="s">
        <v>83</v>
      </c>
      <c r="M222" s="38">
        <v>180</v>
      </c>
      <c r="N222" s="301" t="s">
        <v>294</v>
      </c>
      <c r="O222" s="225"/>
      <c r="P222" s="225"/>
      <c r="Q222" s="225"/>
      <c r="R222" s="226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IFERROR(IF(V222="","",V222*0.00502),"")</f>
        <v>0</v>
      </c>
      <c r="Y222" s="69" t="s">
        <v>49</v>
      </c>
      <c r="Z222" s="70" t="s">
        <v>49</v>
      </c>
      <c r="AD222" s="74"/>
      <c r="BA222" s="146" t="s">
        <v>89</v>
      </c>
    </row>
    <row r="223" spans="1:53" x14ac:dyDescent="0.2">
      <c r="A223" s="230"/>
      <c r="B223" s="230"/>
      <c r="C223" s="230"/>
      <c r="D223" s="230"/>
      <c r="E223" s="230"/>
      <c r="F223" s="230"/>
      <c r="G223" s="230"/>
      <c r="H223" s="230"/>
      <c r="I223" s="230"/>
      <c r="J223" s="230"/>
      <c r="K223" s="230"/>
      <c r="L223" s="230"/>
      <c r="M223" s="231"/>
      <c r="N223" s="227" t="s">
        <v>43</v>
      </c>
      <c r="O223" s="228"/>
      <c r="P223" s="228"/>
      <c r="Q223" s="228"/>
      <c r="R223" s="228"/>
      <c r="S223" s="228"/>
      <c r="T223" s="229"/>
      <c r="U223" s="43" t="s">
        <v>42</v>
      </c>
      <c r="V223" s="44">
        <f>IFERROR(SUM(V222:V222),"0")</f>
        <v>0</v>
      </c>
      <c r="W223" s="44">
        <f>IFERROR(SUM(W222:W222),"0")</f>
        <v>0</v>
      </c>
      <c r="X223" s="44">
        <f>IFERROR(IF(X222="",0,X222),"0")</f>
        <v>0</v>
      </c>
      <c r="Y223" s="68"/>
      <c r="Z223" s="68"/>
    </row>
    <row r="224" spans="1:53" x14ac:dyDescent="0.2">
      <c r="A224" s="230"/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1"/>
      <c r="N224" s="227" t="s">
        <v>43</v>
      </c>
      <c r="O224" s="228"/>
      <c r="P224" s="228"/>
      <c r="Q224" s="228"/>
      <c r="R224" s="228"/>
      <c r="S224" s="228"/>
      <c r="T224" s="229"/>
      <c r="U224" s="43" t="s">
        <v>0</v>
      </c>
      <c r="V224" s="44">
        <f>IFERROR(SUMPRODUCT(V222:V222*H222:H222),"0")</f>
        <v>0</v>
      </c>
      <c r="W224" s="44">
        <f>IFERROR(SUMPRODUCT(W222:W222*H222:H222),"0")</f>
        <v>0</v>
      </c>
      <c r="X224" s="43"/>
      <c r="Y224" s="68"/>
      <c r="Z224" s="68"/>
    </row>
    <row r="225" spans="1:53" ht="14.25" customHeight="1" x14ac:dyDescent="0.25">
      <c r="A225" s="222" t="s">
        <v>86</v>
      </c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67"/>
      <c r="Z225" s="67"/>
    </row>
    <row r="226" spans="1:53" ht="27" customHeight="1" x14ac:dyDescent="0.25">
      <c r="A226" s="64" t="s">
        <v>295</v>
      </c>
      <c r="B226" s="64" t="s">
        <v>296</v>
      </c>
      <c r="C226" s="37">
        <v>4301132080</v>
      </c>
      <c r="D226" s="223">
        <v>4640242180397</v>
      </c>
      <c r="E226" s="223"/>
      <c r="F226" s="63">
        <v>1</v>
      </c>
      <c r="G226" s="38">
        <v>6</v>
      </c>
      <c r="H226" s="63">
        <v>6</v>
      </c>
      <c r="I226" s="63">
        <v>6.26</v>
      </c>
      <c r="J226" s="38">
        <v>84</v>
      </c>
      <c r="K226" s="38" t="s">
        <v>84</v>
      </c>
      <c r="L226" s="39" t="s">
        <v>83</v>
      </c>
      <c r="M226" s="38">
        <v>180</v>
      </c>
      <c r="N226" s="302" t="s">
        <v>297</v>
      </c>
      <c r="O226" s="225"/>
      <c r="P226" s="225"/>
      <c r="Q226" s="225"/>
      <c r="R226" s="226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7" t="s">
        <v>89</v>
      </c>
    </row>
    <row r="227" spans="1:53" x14ac:dyDescent="0.2">
      <c r="A227" s="230"/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1"/>
      <c r="N227" s="227" t="s">
        <v>43</v>
      </c>
      <c r="O227" s="228"/>
      <c r="P227" s="228"/>
      <c r="Q227" s="228"/>
      <c r="R227" s="228"/>
      <c r="S227" s="228"/>
      <c r="T227" s="229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230"/>
      <c r="B228" s="230"/>
      <c r="C228" s="230"/>
      <c r="D228" s="230"/>
      <c r="E228" s="230"/>
      <c r="F228" s="230"/>
      <c r="G228" s="230"/>
      <c r="H228" s="230"/>
      <c r="I228" s="230"/>
      <c r="J228" s="230"/>
      <c r="K228" s="230"/>
      <c r="L228" s="230"/>
      <c r="M228" s="231"/>
      <c r="N228" s="227" t="s">
        <v>43</v>
      </c>
      <c r="O228" s="228"/>
      <c r="P228" s="228"/>
      <c r="Q228" s="228"/>
      <c r="R228" s="228"/>
      <c r="S228" s="228"/>
      <c r="T228" s="229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14.25" customHeight="1" x14ac:dyDescent="0.25">
      <c r="A229" s="222" t="s">
        <v>165</v>
      </c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67"/>
      <c r="Z229" s="67"/>
    </row>
    <row r="230" spans="1:53" ht="27" customHeight="1" x14ac:dyDescent="0.25">
      <c r="A230" s="64" t="s">
        <v>298</v>
      </c>
      <c r="B230" s="64" t="s">
        <v>299</v>
      </c>
      <c r="C230" s="37">
        <v>4301136028</v>
      </c>
      <c r="D230" s="223">
        <v>4640242180304</v>
      </c>
      <c r="E230" s="223"/>
      <c r="F230" s="63">
        <v>2.7</v>
      </c>
      <c r="G230" s="38">
        <v>1</v>
      </c>
      <c r="H230" s="63">
        <v>2.7</v>
      </c>
      <c r="I230" s="63">
        <v>2.8906000000000001</v>
      </c>
      <c r="J230" s="38">
        <v>126</v>
      </c>
      <c r="K230" s="38" t="s">
        <v>90</v>
      </c>
      <c r="L230" s="39" t="s">
        <v>83</v>
      </c>
      <c r="M230" s="38">
        <v>180</v>
      </c>
      <c r="N230" s="303" t="s">
        <v>300</v>
      </c>
      <c r="O230" s="225"/>
      <c r="P230" s="225"/>
      <c r="Q230" s="225"/>
      <c r="R230" s="226"/>
      <c r="S230" s="40" t="s">
        <v>49</v>
      </c>
      <c r="T230" s="40" t="s">
        <v>49</v>
      </c>
      <c r="U230" s="41" t="s">
        <v>42</v>
      </c>
      <c r="V230" s="59">
        <v>0</v>
      </c>
      <c r="W230" s="56">
        <f>IFERROR(IF(V230="","",V230),"")</f>
        <v>0</v>
      </c>
      <c r="X230" s="42">
        <f>IFERROR(IF(V230="","",V230*0.00936),"")</f>
        <v>0</v>
      </c>
      <c r="Y230" s="69" t="s">
        <v>49</v>
      </c>
      <c r="Z230" s="70" t="s">
        <v>49</v>
      </c>
      <c r="AD230" s="74"/>
      <c r="BA230" s="148" t="s">
        <v>89</v>
      </c>
    </row>
    <row r="231" spans="1:53" ht="37.5" customHeight="1" x14ac:dyDescent="0.25">
      <c r="A231" s="64" t="s">
        <v>301</v>
      </c>
      <c r="B231" s="64" t="s">
        <v>302</v>
      </c>
      <c r="C231" s="37">
        <v>4301136027</v>
      </c>
      <c r="D231" s="223">
        <v>4640242180298</v>
      </c>
      <c r="E231" s="223"/>
      <c r="F231" s="63">
        <v>2.7</v>
      </c>
      <c r="G231" s="38">
        <v>1</v>
      </c>
      <c r="H231" s="63">
        <v>2.7</v>
      </c>
      <c r="I231" s="63">
        <v>2.8919999999999999</v>
      </c>
      <c r="J231" s="38">
        <v>126</v>
      </c>
      <c r="K231" s="38" t="s">
        <v>90</v>
      </c>
      <c r="L231" s="39" t="s">
        <v>83</v>
      </c>
      <c r="M231" s="38">
        <v>180</v>
      </c>
      <c r="N231" s="304" t="s">
        <v>303</v>
      </c>
      <c r="O231" s="225"/>
      <c r="P231" s="225"/>
      <c r="Q231" s="225"/>
      <c r="R231" s="226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IFERROR(IF(V231="","",V231*0.00936),"")</f>
        <v>0</v>
      </c>
      <c r="Y231" s="69" t="s">
        <v>49</v>
      </c>
      <c r="Z231" s="70" t="s">
        <v>49</v>
      </c>
      <c r="AD231" s="74"/>
      <c r="BA231" s="149" t="s">
        <v>89</v>
      </c>
    </row>
    <row r="232" spans="1:53" ht="27" customHeight="1" x14ac:dyDescent="0.25">
      <c r="A232" s="64" t="s">
        <v>304</v>
      </c>
      <c r="B232" s="64" t="s">
        <v>305</v>
      </c>
      <c r="C232" s="37">
        <v>4301136026</v>
      </c>
      <c r="D232" s="223">
        <v>4640242180236</v>
      </c>
      <c r="E232" s="223"/>
      <c r="F232" s="63">
        <v>5</v>
      </c>
      <c r="G232" s="38">
        <v>1</v>
      </c>
      <c r="H232" s="63">
        <v>5</v>
      </c>
      <c r="I232" s="63">
        <v>5.2350000000000003</v>
      </c>
      <c r="J232" s="38">
        <v>84</v>
      </c>
      <c r="K232" s="38" t="s">
        <v>84</v>
      </c>
      <c r="L232" s="39" t="s">
        <v>83</v>
      </c>
      <c r="M232" s="38">
        <v>180</v>
      </c>
      <c r="N232" s="305" t="s">
        <v>306</v>
      </c>
      <c r="O232" s="225"/>
      <c r="P232" s="225"/>
      <c r="Q232" s="225"/>
      <c r="R232" s="226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IFERROR(IF(V232="","",V232*0.0155),"")</f>
        <v>0</v>
      </c>
      <c r="Y232" s="69" t="s">
        <v>49</v>
      </c>
      <c r="Z232" s="70" t="s">
        <v>49</v>
      </c>
      <c r="AD232" s="74"/>
      <c r="BA232" s="150" t="s">
        <v>89</v>
      </c>
    </row>
    <row r="233" spans="1:53" ht="27" customHeight="1" x14ac:dyDescent="0.25">
      <c r="A233" s="64" t="s">
        <v>307</v>
      </c>
      <c r="B233" s="64" t="s">
        <v>308</v>
      </c>
      <c r="C233" s="37">
        <v>4301136029</v>
      </c>
      <c r="D233" s="223">
        <v>4640242180410</v>
      </c>
      <c r="E233" s="223"/>
      <c r="F233" s="63">
        <v>2.2400000000000002</v>
      </c>
      <c r="G233" s="38">
        <v>1</v>
      </c>
      <c r="H233" s="63">
        <v>2.2400000000000002</v>
      </c>
      <c r="I233" s="63">
        <v>2.4319999999999999</v>
      </c>
      <c r="J233" s="38">
        <v>126</v>
      </c>
      <c r="K233" s="38" t="s">
        <v>90</v>
      </c>
      <c r="L233" s="39" t="s">
        <v>83</v>
      </c>
      <c r="M233" s="38">
        <v>180</v>
      </c>
      <c r="N233" s="306" t="s">
        <v>309</v>
      </c>
      <c r="O233" s="225"/>
      <c r="P233" s="225"/>
      <c r="Q233" s="225"/>
      <c r="R233" s="226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89</v>
      </c>
    </row>
    <row r="234" spans="1:53" x14ac:dyDescent="0.2">
      <c r="A234" s="230"/>
      <c r="B234" s="230"/>
      <c r="C234" s="230"/>
      <c r="D234" s="230"/>
      <c r="E234" s="230"/>
      <c r="F234" s="230"/>
      <c r="G234" s="230"/>
      <c r="H234" s="230"/>
      <c r="I234" s="230"/>
      <c r="J234" s="230"/>
      <c r="K234" s="230"/>
      <c r="L234" s="230"/>
      <c r="M234" s="231"/>
      <c r="N234" s="227" t="s">
        <v>43</v>
      </c>
      <c r="O234" s="228"/>
      <c r="P234" s="228"/>
      <c r="Q234" s="228"/>
      <c r="R234" s="228"/>
      <c r="S234" s="228"/>
      <c r="T234" s="229"/>
      <c r="U234" s="43" t="s">
        <v>42</v>
      </c>
      <c r="V234" s="44">
        <f>IFERROR(SUM(V230:V233),"0")</f>
        <v>0</v>
      </c>
      <c r="W234" s="44">
        <f>IFERROR(SUM(W230:W233),"0")</f>
        <v>0</v>
      </c>
      <c r="X234" s="44">
        <f>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230"/>
      <c r="B235" s="230"/>
      <c r="C235" s="230"/>
      <c r="D235" s="230"/>
      <c r="E235" s="230"/>
      <c r="F235" s="230"/>
      <c r="G235" s="230"/>
      <c r="H235" s="230"/>
      <c r="I235" s="230"/>
      <c r="J235" s="230"/>
      <c r="K235" s="230"/>
      <c r="L235" s="230"/>
      <c r="M235" s="231"/>
      <c r="N235" s="227" t="s">
        <v>43</v>
      </c>
      <c r="O235" s="228"/>
      <c r="P235" s="228"/>
      <c r="Q235" s="228"/>
      <c r="R235" s="228"/>
      <c r="S235" s="228"/>
      <c r="T235" s="229"/>
      <c r="U235" s="43" t="s">
        <v>0</v>
      </c>
      <c r="V235" s="44">
        <f>IFERROR(SUMPRODUCT(V230:V233*H230:H233),"0")</f>
        <v>0</v>
      </c>
      <c r="W235" s="44">
        <f>IFERROR(SUMPRODUCT(W230:W233*H230:H233),"0")</f>
        <v>0</v>
      </c>
      <c r="X235" s="43"/>
      <c r="Y235" s="68"/>
      <c r="Z235" s="68"/>
    </row>
    <row r="236" spans="1:53" ht="14.25" customHeight="1" x14ac:dyDescent="0.25">
      <c r="A236" s="222" t="s">
        <v>141</v>
      </c>
      <c r="B236" s="222"/>
      <c r="C236" s="222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67"/>
      <c r="Z236" s="67"/>
    </row>
    <row r="237" spans="1:53" ht="27" customHeight="1" x14ac:dyDescent="0.25">
      <c r="A237" s="64" t="s">
        <v>310</v>
      </c>
      <c r="B237" s="64" t="s">
        <v>311</v>
      </c>
      <c r="C237" s="37">
        <v>4301135191</v>
      </c>
      <c r="D237" s="223">
        <v>4640242180373</v>
      </c>
      <c r="E237" s="223"/>
      <c r="F237" s="63">
        <v>3</v>
      </c>
      <c r="G237" s="38">
        <v>1</v>
      </c>
      <c r="H237" s="63">
        <v>3</v>
      </c>
      <c r="I237" s="63">
        <v>3.1920000000000002</v>
      </c>
      <c r="J237" s="38">
        <v>126</v>
      </c>
      <c r="K237" s="38" t="s">
        <v>90</v>
      </c>
      <c r="L237" s="39" t="s">
        <v>83</v>
      </c>
      <c r="M237" s="38">
        <v>180</v>
      </c>
      <c r="N237" s="307" t="s">
        <v>312</v>
      </c>
      <c r="O237" s="225"/>
      <c r="P237" s="225"/>
      <c r="Q237" s="225"/>
      <c r="R237" s="226"/>
      <c r="S237" s="40" t="s">
        <v>49</v>
      </c>
      <c r="T237" s="40" t="s">
        <v>49</v>
      </c>
      <c r="U237" s="41" t="s">
        <v>42</v>
      </c>
      <c r="V237" s="59">
        <v>0</v>
      </c>
      <c r="W237" s="56">
        <f t="shared" ref="W237:W246" si="4">IFERROR(IF(V237="","",V237),"")</f>
        <v>0</v>
      </c>
      <c r="X237" s="42">
        <f t="shared" ref="X237:X242" si="5">IFERROR(IF(V237="","",V237*0.00936),"")</f>
        <v>0</v>
      </c>
      <c r="Y237" s="69" t="s">
        <v>49</v>
      </c>
      <c r="Z237" s="70" t="s">
        <v>49</v>
      </c>
      <c r="AD237" s="74"/>
      <c r="BA237" s="152" t="s">
        <v>89</v>
      </c>
    </row>
    <row r="238" spans="1:53" ht="27" customHeight="1" x14ac:dyDescent="0.25">
      <c r="A238" s="64" t="s">
        <v>313</v>
      </c>
      <c r="B238" s="64" t="s">
        <v>314</v>
      </c>
      <c r="C238" s="37">
        <v>4301135195</v>
      </c>
      <c r="D238" s="223">
        <v>4640242180366</v>
      </c>
      <c r="E238" s="223"/>
      <c r="F238" s="63">
        <v>3.7</v>
      </c>
      <c r="G238" s="38">
        <v>1</v>
      </c>
      <c r="H238" s="63">
        <v>3.7</v>
      </c>
      <c r="I238" s="63">
        <v>3.8919999999999999</v>
      </c>
      <c r="J238" s="38">
        <v>126</v>
      </c>
      <c r="K238" s="38" t="s">
        <v>90</v>
      </c>
      <c r="L238" s="39" t="s">
        <v>83</v>
      </c>
      <c r="M238" s="38">
        <v>180</v>
      </c>
      <c r="N238" s="308" t="s">
        <v>315</v>
      </c>
      <c r="O238" s="225"/>
      <c r="P238" s="225"/>
      <c r="Q238" s="225"/>
      <c r="R238" s="226"/>
      <c r="S238" s="40" t="s">
        <v>49</v>
      </c>
      <c r="T238" s="40" t="s">
        <v>49</v>
      </c>
      <c r="U238" s="41" t="s">
        <v>42</v>
      </c>
      <c r="V238" s="59">
        <v>0</v>
      </c>
      <c r="W238" s="56">
        <f t="shared" si="4"/>
        <v>0</v>
      </c>
      <c r="X238" s="42">
        <f t="shared" si="5"/>
        <v>0</v>
      </c>
      <c r="Y238" s="69" t="s">
        <v>49</v>
      </c>
      <c r="Z238" s="70" t="s">
        <v>49</v>
      </c>
      <c r="AD238" s="74"/>
      <c r="BA238" s="153" t="s">
        <v>89</v>
      </c>
    </row>
    <row r="239" spans="1:53" ht="27" customHeight="1" x14ac:dyDescent="0.25">
      <c r="A239" s="64" t="s">
        <v>316</v>
      </c>
      <c r="B239" s="64" t="s">
        <v>317</v>
      </c>
      <c r="C239" s="37">
        <v>4301135188</v>
      </c>
      <c r="D239" s="223">
        <v>4640242180335</v>
      </c>
      <c r="E239" s="223"/>
      <c r="F239" s="63">
        <v>3.7</v>
      </c>
      <c r="G239" s="38">
        <v>1</v>
      </c>
      <c r="H239" s="63">
        <v>3.7</v>
      </c>
      <c r="I239" s="63">
        <v>3.8919999999999999</v>
      </c>
      <c r="J239" s="38">
        <v>126</v>
      </c>
      <c r="K239" s="38" t="s">
        <v>90</v>
      </c>
      <c r="L239" s="39" t="s">
        <v>83</v>
      </c>
      <c r="M239" s="38">
        <v>180</v>
      </c>
      <c r="N239" s="309" t="s">
        <v>318</v>
      </c>
      <c r="O239" s="225"/>
      <c r="P239" s="225"/>
      <c r="Q239" s="225"/>
      <c r="R239" s="226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si="4"/>
        <v>0</v>
      </c>
      <c r="X239" s="42">
        <f t="shared" si="5"/>
        <v>0</v>
      </c>
      <c r="Y239" s="69" t="s">
        <v>49</v>
      </c>
      <c r="Z239" s="70" t="s">
        <v>49</v>
      </c>
      <c r="AD239" s="74"/>
      <c r="BA239" s="154" t="s">
        <v>89</v>
      </c>
    </row>
    <row r="240" spans="1:53" ht="37.5" customHeight="1" x14ac:dyDescent="0.25">
      <c r="A240" s="64" t="s">
        <v>319</v>
      </c>
      <c r="B240" s="64" t="s">
        <v>320</v>
      </c>
      <c r="C240" s="37">
        <v>4301135189</v>
      </c>
      <c r="D240" s="223">
        <v>4640242180342</v>
      </c>
      <c r="E240" s="223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310" t="s">
        <v>321</v>
      </c>
      <c r="O240" s="225"/>
      <c r="P240" s="225"/>
      <c r="Q240" s="225"/>
      <c r="R240" s="226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89</v>
      </c>
    </row>
    <row r="241" spans="1:53" ht="27" customHeight="1" x14ac:dyDescent="0.25">
      <c r="A241" s="64" t="s">
        <v>322</v>
      </c>
      <c r="B241" s="64" t="s">
        <v>323</v>
      </c>
      <c r="C241" s="37">
        <v>4301135190</v>
      </c>
      <c r="D241" s="223">
        <v>4640242180359</v>
      </c>
      <c r="E241" s="223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311" t="s">
        <v>324</v>
      </c>
      <c r="O241" s="225"/>
      <c r="P241" s="225"/>
      <c r="Q241" s="225"/>
      <c r="R241" s="226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89</v>
      </c>
    </row>
    <row r="242" spans="1:53" ht="27" customHeight="1" x14ac:dyDescent="0.25">
      <c r="A242" s="64" t="s">
        <v>325</v>
      </c>
      <c r="B242" s="64" t="s">
        <v>326</v>
      </c>
      <c r="C242" s="37">
        <v>4301135192</v>
      </c>
      <c r="D242" s="223">
        <v>4640242180380</v>
      </c>
      <c r="E242" s="223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312" t="s">
        <v>327</v>
      </c>
      <c r="O242" s="225"/>
      <c r="P242" s="225"/>
      <c r="Q242" s="225"/>
      <c r="R242" s="226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89</v>
      </c>
    </row>
    <row r="243" spans="1:53" ht="27" customHeight="1" x14ac:dyDescent="0.25">
      <c r="A243" s="64" t="s">
        <v>328</v>
      </c>
      <c r="B243" s="64" t="s">
        <v>329</v>
      </c>
      <c r="C243" s="37">
        <v>4301135186</v>
      </c>
      <c r="D243" s="223">
        <v>4640242180311</v>
      </c>
      <c r="E243" s="223"/>
      <c r="F243" s="63">
        <v>5.5</v>
      </c>
      <c r="G243" s="38">
        <v>1</v>
      </c>
      <c r="H243" s="63">
        <v>5.5</v>
      </c>
      <c r="I243" s="63">
        <v>5.7350000000000003</v>
      </c>
      <c r="J243" s="38">
        <v>84</v>
      </c>
      <c r="K243" s="38" t="s">
        <v>84</v>
      </c>
      <c r="L243" s="39" t="s">
        <v>83</v>
      </c>
      <c r="M243" s="38">
        <v>180</v>
      </c>
      <c r="N243" s="313" t="s">
        <v>330</v>
      </c>
      <c r="O243" s="225"/>
      <c r="P243" s="225"/>
      <c r="Q243" s="225"/>
      <c r="R243" s="226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>IFERROR(IF(V243="","",V243*0.0155),"")</f>
        <v>0</v>
      </c>
      <c r="Y243" s="69" t="s">
        <v>49</v>
      </c>
      <c r="Z243" s="70" t="s">
        <v>49</v>
      </c>
      <c r="AD243" s="74"/>
      <c r="BA243" s="158" t="s">
        <v>89</v>
      </c>
    </row>
    <row r="244" spans="1:53" ht="37.5" customHeight="1" x14ac:dyDescent="0.25">
      <c r="A244" s="64" t="s">
        <v>331</v>
      </c>
      <c r="B244" s="64" t="s">
        <v>332</v>
      </c>
      <c r="C244" s="37">
        <v>4301135187</v>
      </c>
      <c r="D244" s="223">
        <v>4640242180328</v>
      </c>
      <c r="E244" s="223"/>
      <c r="F244" s="63">
        <v>3.5</v>
      </c>
      <c r="G244" s="38">
        <v>1</v>
      </c>
      <c r="H244" s="63">
        <v>3.5</v>
      </c>
      <c r="I244" s="63">
        <v>3.6920000000000002</v>
      </c>
      <c r="J244" s="38">
        <v>126</v>
      </c>
      <c r="K244" s="38" t="s">
        <v>90</v>
      </c>
      <c r="L244" s="39" t="s">
        <v>83</v>
      </c>
      <c r="M244" s="38">
        <v>180</v>
      </c>
      <c r="N244" s="314" t="s">
        <v>333</v>
      </c>
      <c r="O244" s="225"/>
      <c r="P244" s="225"/>
      <c r="Q244" s="225"/>
      <c r="R244" s="226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>IFERROR(IF(V244="","",V244*0.00936),"")</f>
        <v>0</v>
      </c>
      <c r="Y244" s="69" t="s">
        <v>49</v>
      </c>
      <c r="Z244" s="70" t="s">
        <v>49</v>
      </c>
      <c r="AD244" s="74"/>
      <c r="BA244" s="159" t="s">
        <v>89</v>
      </c>
    </row>
    <row r="245" spans="1:53" ht="27" customHeight="1" x14ac:dyDescent="0.25">
      <c r="A245" s="64" t="s">
        <v>334</v>
      </c>
      <c r="B245" s="64" t="s">
        <v>335</v>
      </c>
      <c r="C245" s="37">
        <v>4301135194</v>
      </c>
      <c r="D245" s="223">
        <v>4640242180380</v>
      </c>
      <c r="E245" s="223"/>
      <c r="F245" s="63">
        <v>1.8</v>
      </c>
      <c r="G245" s="38">
        <v>1</v>
      </c>
      <c r="H245" s="63">
        <v>1.8</v>
      </c>
      <c r="I245" s="63">
        <v>1.9119999999999999</v>
      </c>
      <c r="J245" s="38">
        <v>234</v>
      </c>
      <c r="K245" s="38" t="s">
        <v>136</v>
      </c>
      <c r="L245" s="39" t="s">
        <v>83</v>
      </c>
      <c r="M245" s="38">
        <v>180</v>
      </c>
      <c r="N245" s="315" t="s">
        <v>336</v>
      </c>
      <c r="O245" s="225"/>
      <c r="P245" s="225"/>
      <c r="Q245" s="225"/>
      <c r="R245" s="226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IFERROR(IF(V245="","",V245*0.00502),"")</f>
        <v>0</v>
      </c>
      <c r="Y245" s="69" t="s">
        <v>49</v>
      </c>
      <c r="Z245" s="70" t="s">
        <v>49</v>
      </c>
      <c r="AD245" s="74"/>
      <c r="BA245" s="160" t="s">
        <v>89</v>
      </c>
    </row>
    <row r="246" spans="1:53" ht="27" customHeight="1" x14ac:dyDescent="0.25">
      <c r="A246" s="64" t="s">
        <v>337</v>
      </c>
      <c r="B246" s="64" t="s">
        <v>338</v>
      </c>
      <c r="C246" s="37">
        <v>4301135193</v>
      </c>
      <c r="D246" s="223">
        <v>4640242180403</v>
      </c>
      <c r="E246" s="223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90</v>
      </c>
      <c r="L246" s="39" t="s">
        <v>83</v>
      </c>
      <c r="M246" s="38">
        <v>180</v>
      </c>
      <c r="N246" s="316" t="s">
        <v>339</v>
      </c>
      <c r="O246" s="225"/>
      <c r="P246" s="225"/>
      <c r="Q246" s="225"/>
      <c r="R246" s="226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61" t="s">
        <v>89</v>
      </c>
    </row>
    <row r="247" spans="1:53" x14ac:dyDescent="0.2">
      <c r="A247" s="230"/>
      <c r="B247" s="230"/>
      <c r="C247" s="230"/>
      <c r="D247" s="230"/>
      <c r="E247" s="230"/>
      <c r="F247" s="230"/>
      <c r="G247" s="230"/>
      <c r="H247" s="230"/>
      <c r="I247" s="230"/>
      <c r="J247" s="230"/>
      <c r="K247" s="230"/>
      <c r="L247" s="230"/>
      <c r="M247" s="231"/>
      <c r="N247" s="227" t="s">
        <v>43</v>
      </c>
      <c r="O247" s="228"/>
      <c r="P247" s="228"/>
      <c r="Q247" s="228"/>
      <c r="R247" s="228"/>
      <c r="S247" s="228"/>
      <c r="T247" s="229"/>
      <c r="U247" s="43" t="s">
        <v>42</v>
      </c>
      <c r="V247" s="44">
        <f>IFERROR(SUM(V237:V246),"0")</f>
        <v>0</v>
      </c>
      <c r="W247" s="44">
        <f>IFERROR(SUM(W237:W246),"0")</f>
        <v>0</v>
      </c>
      <c r="X247" s="44">
        <f>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230"/>
      <c r="B248" s="230"/>
      <c r="C248" s="230"/>
      <c r="D248" s="230"/>
      <c r="E248" s="230"/>
      <c r="F248" s="230"/>
      <c r="G248" s="230"/>
      <c r="H248" s="230"/>
      <c r="I248" s="230"/>
      <c r="J248" s="230"/>
      <c r="K248" s="230"/>
      <c r="L248" s="230"/>
      <c r="M248" s="231"/>
      <c r="N248" s="227" t="s">
        <v>43</v>
      </c>
      <c r="O248" s="228"/>
      <c r="P248" s="228"/>
      <c r="Q248" s="228"/>
      <c r="R248" s="228"/>
      <c r="S248" s="228"/>
      <c r="T248" s="229"/>
      <c r="U248" s="43" t="s">
        <v>0</v>
      </c>
      <c r="V248" s="44">
        <f>IFERROR(SUMPRODUCT(V237:V246*H237:H246),"0")</f>
        <v>0</v>
      </c>
      <c r="W248" s="44">
        <f>IFERROR(SUMPRODUCT(W237:W246*H237:H246),"0")</f>
        <v>0</v>
      </c>
      <c r="X248" s="43"/>
      <c r="Y248" s="68"/>
      <c r="Z248" s="68"/>
    </row>
    <row r="249" spans="1:53" ht="15" customHeight="1" x14ac:dyDescent="0.2">
      <c r="A249" s="230"/>
      <c r="B249" s="230"/>
      <c r="C249" s="230"/>
      <c r="D249" s="230"/>
      <c r="E249" s="230"/>
      <c r="F249" s="230"/>
      <c r="G249" s="230"/>
      <c r="H249" s="230"/>
      <c r="I249" s="230"/>
      <c r="J249" s="230"/>
      <c r="K249" s="230"/>
      <c r="L249" s="230"/>
      <c r="M249" s="320"/>
      <c r="N249" s="317" t="s">
        <v>36</v>
      </c>
      <c r="O249" s="318"/>
      <c r="P249" s="318"/>
      <c r="Q249" s="318"/>
      <c r="R249" s="318"/>
      <c r="S249" s="318"/>
      <c r="T249" s="319"/>
      <c r="U249" s="43" t="s">
        <v>0</v>
      </c>
      <c r="V249" s="44">
        <f>IFERROR(V24+V33+V40+V46+V57+V63+V68+V74+V85+V92+V100+V106+V111+V119+V124+V130+V135+V141+V149+V154+V161+V166+V171+V177+V182+V190+V195+V201+V207+V213+V218+V224+V228+V235+V248,"0")</f>
        <v>0</v>
      </c>
      <c r="W249" s="44">
        <f>IFERROR(W24+W33+W40+W46+W57+W63+W68+W74+W85+W92+W100+W106+W111+W119+W124+W130+W135+W141+W149+W154+W161+W166+W171+W177+W182+W190+W195+W201+W207+W213+W218+W224+W228+W235+W248,"0")</f>
        <v>0</v>
      </c>
      <c r="X249" s="43"/>
      <c r="Y249" s="68"/>
      <c r="Z249" s="68"/>
    </row>
    <row r="250" spans="1:53" x14ac:dyDescent="0.2">
      <c r="A250" s="230"/>
      <c r="B250" s="230"/>
      <c r="C250" s="230"/>
      <c r="D250" s="230"/>
      <c r="E250" s="230"/>
      <c r="F250" s="230"/>
      <c r="G250" s="230"/>
      <c r="H250" s="230"/>
      <c r="I250" s="230"/>
      <c r="J250" s="230"/>
      <c r="K250" s="230"/>
      <c r="L250" s="230"/>
      <c r="M250" s="320"/>
      <c r="N250" s="317" t="s">
        <v>37</v>
      </c>
      <c r="O250" s="318"/>
      <c r="P250" s="318"/>
      <c r="Q250" s="318"/>
      <c r="R250" s="318"/>
      <c r="S250" s="318"/>
      <c r="T250" s="319"/>
      <c r="U250" s="43" t="s">
        <v>0</v>
      </c>
      <c r="V250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185*I185,"0")+IFERROR(V186*I186,"0")+IFERROR(V187*I187,"0")+IFERROR(V188*I188,"0")+IFERROR(V193*I193,"0")+IFERROR(V198*I198,"0")+IFERROR(V199*I199,"0")+IFERROR(V205*I205,"0")+IFERROR(V211*I211,"0")+IFERROR(V216*I216,"0")+IFERROR(V222*I222,"0")+IFERROR(V226*I226,"0")+IFERROR(V230*I230,"0")+IFERROR(V231*I231,"0")+IFERROR(V232*I232,"0")+IFERROR(V233*I233,"0")+IFERROR(V237*I237,"0")+IFERROR(V238*I238,"0")+IFERROR(V239*I239,"0")+IFERROR(V240*I240,"0")+IFERROR(V241*I241,"0")+IFERROR(V242*I242,"0")+IFERROR(V243*I243,"0")+IFERROR(V244*I244,"0")+IFERROR(V245*I245,"0")+IFERROR(V246*I246,"0"),"0")</f>
        <v>0</v>
      </c>
      <c r="W250" s="44">
        <f>IFERROR(IFERROR(W22*I22,"0")+IFERROR(W28*I28,"0")+IFERROR(W29*I29,"0")+IFERROR(W30*I30,"0")+IFERROR(W31*I31,"0")+IFERROR(W36*I36,"0")+IFERROR(W37*I37,"0")+IFERROR(W38*I38,"0")+IFERROR(W43*I43,"0")+IFERROR(W44*I44,"0")+IFERROR(W49*I49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185*I185,"0")+IFERROR(W186*I186,"0")+IFERROR(W187*I187,"0")+IFERROR(W188*I188,"0")+IFERROR(W193*I193,"0")+IFERROR(W198*I198,"0")+IFERROR(W199*I199,"0")+IFERROR(W205*I205,"0")+IFERROR(W211*I211,"0")+IFERROR(W216*I216,"0")+IFERROR(W222*I222,"0")+IFERROR(W226*I226,"0")+IFERROR(W230*I230,"0")+IFERROR(W231*I231,"0")+IFERROR(W232*I232,"0")+IFERROR(W233*I233,"0")+IFERROR(W237*I237,"0")+IFERROR(W238*I238,"0")+IFERROR(W239*I239,"0")+IFERROR(W240*I240,"0")+IFERROR(W241*I241,"0")+IFERROR(W242*I242,"0")+IFERROR(W243*I243,"0")+IFERROR(W244*I244,"0")+IFERROR(W245*I245,"0")+IFERROR(W246*I246,"0"),"0")</f>
        <v>0</v>
      </c>
      <c r="X250" s="43"/>
      <c r="Y250" s="68"/>
      <c r="Z250" s="68"/>
    </row>
    <row r="251" spans="1:53" x14ac:dyDescent="0.2">
      <c r="A251" s="230"/>
      <c r="B251" s="230"/>
      <c r="C251" s="230"/>
      <c r="D251" s="230"/>
      <c r="E251" s="230"/>
      <c r="F251" s="230"/>
      <c r="G251" s="230"/>
      <c r="H251" s="230"/>
      <c r="I251" s="230"/>
      <c r="J251" s="230"/>
      <c r="K251" s="230"/>
      <c r="L251" s="230"/>
      <c r="M251" s="320"/>
      <c r="N251" s="317" t="s">
        <v>38</v>
      </c>
      <c r="O251" s="318"/>
      <c r="P251" s="318"/>
      <c r="Q251" s="318"/>
      <c r="R251" s="318"/>
      <c r="S251" s="318"/>
      <c r="T251" s="319"/>
      <c r="U251" s="43" t="s">
        <v>23</v>
      </c>
      <c r="V251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185/J185,"0")+IFERROR(V186/J186,"0")+IFERROR(V187/J187,"0")+IFERROR(V188/J188,"0")+IFERROR(V193/J193,"0")+IFERROR(V198/J198,"0")+IFERROR(V199/J199,"0")+IFERROR(V205/J205,"0")+IFERROR(V211/J211,"0")+IFERROR(V216/J216,"0")+IFERROR(V222/J222,"0")+IFERROR(V226/J226,"0")+IFERROR(V230/J230,"0")+IFERROR(V231/J231,"0")+IFERROR(V232/J232,"0")+IFERROR(V233/J233,"0")+IFERROR(V237/J237,"0")+IFERROR(V238/J238,"0")+IFERROR(V239/J239,"0")+IFERROR(V240/J240,"0")+IFERROR(V241/J241,"0")+IFERROR(V242/J242,"0")+IFERROR(V243/J243,"0")+IFERROR(V244/J244,"0")+IFERROR(V245/J245,"0")+IFERROR(V246/J246,"0"),0)</f>
        <v>0</v>
      </c>
      <c r="W251" s="45">
        <f>ROUNDUP(IFERROR(W22/J22,"0")+IFERROR(W28/J28,"0")+IFERROR(W29/J29,"0")+IFERROR(W30/J30,"0")+IFERROR(W31/J31,"0")+IFERROR(W36/J36,"0")+IFERROR(W37/J37,"0")+IFERROR(W38/J38,"0")+IFERROR(W43/J43,"0")+IFERROR(W44/J44,"0")+IFERROR(W49/J49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185/J185,"0")+IFERROR(W186/J186,"0")+IFERROR(W187/J187,"0")+IFERROR(W188/J188,"0")+IFERROR(W193/J193,"0")+IFERROR(W198/J198,"0")+IFERROR(W199/J199,"0")+IFERROR(W205/J205,"0")+IFERROR(W211/J211,"0")+IFERROR(W216/J216,"0")+IFERROR(W222/J222,"0")+IFERROR(W226/J226,"0")+IFERROR(W230/J230,"0")+IFERROR(W231/J231,"0")+IFERROR(W232/J232,"0")+IFERROR(W233/J233,"0")+IFERROR(W237/J237,"0")+IFERROR(W238/J238,"0")+IFERROR(W239/J239,"0")+IFERROR(W240/J240,"0")+IFERROR(W241/J241,"0")+IFERROR(W242/J242,"0")+IFERROR(W243/J243,"0")+IFERROR(W244/J244,"0")+IFERROR(W245/J245,"0")+IFERROR(W246/J246,"0"),0)</f>
        <v>0</v>
      </c>
      <c r="X251" s="43"/>
      <c r="Y251" s="68"/>
      <c r="Z251" s="68"/>
    </row>
    <row r="252" spans="1:53" x14ac:dyDescent="0.2">
      <c r="A252" s="230"/>
      <c r="B252" s="230"/>
      <c r="C252" s="230"/>
      <c r="D252" s="230"/>
      <c r="E252" s="230"/>
      <c r="F252" s="230"/>
      <c r="G252" s="230"/>
      <c r="H252" s="230"/>
      <c r="I252" s="230"/>
      <c r="J252" s="230"/>
      <c r="K252" s="230"/>
      <c r="L252" s="230"/>
      <c r="M252" s="320"/>
      <c r="N252" s="317" t="s">
        <v>39</v>
      </c>
      <c r="O252" s="318"/>
      <c r="P252" s="318"/>
      <c r="Q252" s="318"/>
      <c r="R252" s="318"/>
      <c r="S252" s="318"/>
      <c r="T252" s="319"/>
      <c r="U252" s="43" t="s">
        <v>0</v>
      </c>
      <c r="V252" s="44">
        <f>GrossWeightTotal+PalletQtyTotal*25</f>
        <v>0</v>
      </c>
      <c r="W252" s="44">
        <f>GrossWeightTotalR+PalletQtyTotalR*25</f>
        <v>0</v>
      </c>
      <c r="X252" s="43"/>
      <c r="Y252" s="68"/>
      <c r="Z252" s="68"/>
    </row>
    <row r="253" spans="1:53" x14ac:dyDescent="0.2">
      <c r="A253" s="230"/>
      <c r="B253" s="230"/>
      <c r="C253" s="230"/>
      <c r="D253" s="230"/>
      <c r="E253" s="230"/>
      <c r="F253" s="230"/>
      <c r="G253" s="230"/>
      <c r="H253" s="230"/>
      <c r="I253" s="230"/>
      <c r="J253" s="230"/>
      <c r="K253" s="230"/>
      <c r="L253" s="230"/>
      <c r="M253" s="320"/>
      <c r="N253" s="317" t="s">
        <v>40</v>
      </c>
      <c r="O253" s="318"/>
      <c r="P253" s="318"/>
      <c r="Q253" s="318"/>
      <c r="R253" s="318"/>
      <c r="S253" s="318"/>
      <c r="T253" s="319"/>
      <c r="U253" s="43" t="s">
        <v>23</v>
      </c>
      <c r="V253" s="44">
        <f>IFERROR(V23+V32+V39+V45+V56+V62+V67+V73+V84+V91+V99+V105+V110+V118+V123+V129+V134+V140+V148+V153+V160+V165+V170+V176+V181+V189+V194+V200+V206+V212+V217+V223+V227+V234+V247,"0")</f>
        <v>0</v>
      </c>
      <c r="W253" s="44">
        <f>IFERROR(W23+W32+W39+W45+W56+W62+W67+W73+W84+W91+W99+W105+W110+W118+W123+W129+W134+W140+W148+W153+W160+W165+W170+W176+W181+W189+W194+W200+W206+W212+W217+W223+W227+W234+W247,"0")</f>
        <v>0</v>
      </c>
      <c r="X253" s="43"/>
      <c r="Y253" s="68"/>
      <c r="Z253" s="68"/>
    </row>
    <row r="254" spans="1:53" ht="14.25" x14ac:dyDescent="0.2">
      <c r="A254" s="230"/>
      <c r="B254" s="230"/>
      <c r="C254" s="230"/>
      <c r="D254" s="230"/>
      <c r="E254" s="230"/>
      <c r="F254" s="230"/>
      <c r="G254" s="230"/>
      <c r="H254" s="230"/>
      <c r="I254" s="230"/>
      <c r="J254" s="230"/>
      <c r="K254" s="230"/>
      <c r="L254" s="230"/>
      <c r="M254" s="320"/>
      <c r="N254" s="317" t="s">
        <v>41</v>
      </c>
      <c r="O254" s="318"/>
      <c r="P254" s="318"/>
      <c r="Q254" s="318"/>
      <c r="R254" s="318"/>
      <c r="S254" s="318"/>
      <c r="T254" s="319"/>
      <c r="U254" s="46" t="s">
        <v>55</v>
      </c>
      <c r="V254" s="43"/>
      <c r="W254" s="43"/>
      <c r="X254" s="43">
        <f>IFERROR(X23+X32+X39+X45+X56+X62+X67+X73+X84+X91+X99+X105+X110+X118+X123+X129+X134+X140+X148+X153+X160+X165+X170+X176+X181+X189+X194+X200+X206+X212+X217+X223+X227+X234+X247,"0")</f>
        <v>0</v>
      </c>
      <c r="Y254" s="68"/>
      <c r="Z254" s="68"/>
    </row>
    <row r="255" spans="1:53" ht="13.5" thickBot="1" x14ac:dyDescent="0.25"/>
    <row r="256" spans="1:53" ht="27" thickTop="1" thickBot="1" x14ac:dyDescent="0.25">
      <c r="A256" s="47" t="s">
        <v>9</v>
      </c>
      <c r="B256" s="75" t="s">
        <v>79</v>
      </c>
      <c r="C256" s="321" t="s">
        <v>48</v>
      </c>
      <c r="D256" s="321" t="s">
        <v>48</v>
      </c>
      <c r="E256" s="321" t="s">
        <v>48</v>
      </c>
      <c r="F256" s="321" t="s">
        <v>48</v>
      </c>
      <c r="G256" s="321" t="s">
        <v>48</v>
      </c>
      <c r="H256" s="321" t="s">
        <v>48</v>
      </c>
      <c r="I256" s="321" t="s">
        <v>48</v>
      </c>
      <c r="J256" s="321" t="s">
        <v>48</v>
      </c>
      <c r="K256" s="322"/>
      <c r="L256" s="321" t="s">
        <v>48</v>
      </c>
      <c r="M256" s="321" t="s">
        <v>48</v>
      </c>
      <c r="N256" s="321" t="s">
        <v>48</v>
      </c>
      <c r="O256" s="321" t="s">
        <v>48</v>
      </c>
      <c r="P256" s="321" t="s">
        <v>48</v>
      </c>
      <c r="Q256" s="321" t="s">
        <v>48</v>
      </c>
      <c r="R256" s="321" t="s">
        <v>48</v>
      </c>
      <c r="S256" s="321" t="s">
        <v>48</v>
      </c>
      <c r="T256" s="321" t="s">
        <v>218</v>
      </c>
      <c r="U256" s="321" t="s">
        <v>218</v>
      </c>
      <c r="V256" s="321" t="s">
        <v>237</v>
      </c>
      <c r="W256" s="321" t="s">
        <v>237</v>
      </c>
      <c r="X256" s="321" t="s">
        <v>237</v>
      </c>
      <c r="Y256" s="321" t="s">
        <v>252</v>
      </c>
      <c r="Z256" s="321" t="s">
        <v>252</v>
      </c>
      <c r="AA256" s="321" t="s">
        <v>252</v>
      </c>
      <c r="AB256" s="321" t="s">
        <v>252</v>
      </c>
      <c r="AC256" s="321" t="s">
        <v>252</v>
      </c>
      <c r="AD256" s="75" t="s">
        <v>278</v>
      </c>
      <c r="AE256" s="321" t="s">
        <v>282</v>
      </c>
      <c r="AF256" s="321" t="s">
        <v>282</v>
      </c>
      <c r="AG256" s="75" t="s">
        <v>290</v>
      </c>
    </row>
    <row r="257" spans="1:33" ht="14.25" customHeight="1" thickTop="1" x14ac:dyDescent="0.2">
      <c r="A257" s="323" t="s">
        <v>10</v>
      </c>
      <c r="B257" s="321" t="s">
        <v>79</v>
      </c>
      <c r="C257" s="321" t="s">
        <v>85</v>
      </c>
      <c r="D257" s="321" t="s">
        <v>97</v>
      </c>
      <c r="E257" s="321" t="s">
        <v>105</v>
      </c>
      <c r="F257" s="321" t="s">
        <v>112</v>
      </c>
      <c r="G257" s="321" t="s">
        <v>132</v>
      </c>
      <c r="H257" s="321" t="s">
        <v>140</v>
      </c>
      <c r="I257" s="321" t="s">
        <v>144</v>
      </c>
      <c r="J257" s="321" t="s">
        <v>150</v>
      </c>
      <c r="K257" s="1"/>
      <c r="L257" s="321" t="s">
        <v>165</v>
      </c>
      <c r="M257" s="321" t="s">
        <v>172</v>
      </c>
      <c r="N257" s="321" t="s">
        <v>185</v>
      </c>
      <c r="O257" s="321" t="s">
        <v>190</v>
      </c>
      <c r="P257" s="321" t="s">
        <v>193</v>
      </c>
      <c r="Q257" s="321" t="s">
        <v>204</v>
      </c>
      <c r="R257" s="321" t="s">
        <v>207</v>
      </c>
      <c r="S257" s="321" t="s">
        <v>215</v>
      </c>
      <c r="T257" s="321" t="s">
        <v>219</v>
      </c>
      <c r="U257" s="321" t="s">
        <v>222</v>
      </c>
      <c r="V257" s="321" t="s">
        <v>238</v>
      </c>
      <c r="W257" s="321" t="s">
        <v>243</v>
      </c>
      <c r="X257" s="321" t="s">
        <v>237</v>
      </c>
      <c r="Y257" s="321" t="s">
        <v>253</v>
      </c>
      <c r="Z257" s="321" t="s">
        <v>256</v>
      </c>
      <c r="AA257" s="321" t="s">
        <v>260</v>
      </c>
      <c r="AB257" s="321" t="s">
        <v>269</v>
      </c>
      <c r="AC257" s="321" t="s">
        <v>273</v>
      </c>
      <c r="AD257" s="321" t="s">
        <v>279</v>
      </c>
      <c r="AE257" s="321" t="s">
        <v>283</v>
      </c>
      <c r="AF257" s="321" t="s">
        <v>287</v>
      </c>
      <c r="AG257" s="321" t="s">
        <v>291</v>
      </c>
    </row>
    <row r="258" spans="1:33" ht="13.5" thickBot="1" x14ac:dyDescent="0.25">
      <c r="A258" s="324"/>
      <c r="B258" s="321"/>
      <c r="C258" s="321"/>
      <c r="D258" s="321"/>
      <c r="E258" s="321"/>
      <c r="F258" s="321"/>
      <c r="G258" s="321"/>
      <c r="H258" s="321"/>
      <c r="I258" s="321"/>
      <c r="J258" s="321"/>
      <c r="K258" s="1"/>
      <c r="L258" s="321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21"/>
      <c r="Z258" s="321"/>
      <c r="AA258" s="321"/>
      <c r="AB258" s="321"/>
      <c r="AC258" s="321"/>
      <c r="AD258" s="321"/>
      <c r="AE258" s="321"/>
      <c r="AF258" s="321"/>
      <c r="AG258" s="321"/>
    </row>
    <row r="259" spans="1:33" ht="18" thickTop="1" thickBot="1" x14ac:dyDescent="0.25">
      <c r="A259" s="47" t="s">
        <v>13</v>
      </c>
      <c r="B259" s="53">
        <f>IFERROR(V22*H22,"0")</f>
        <v>0</v>
      </c>
      <c r="C259" s="53">
        <f>IFERROR(V28*H28,"0")+IFERROR(V29*H29,"0")+IFERROR(V30*H30,"0")+IFERROR(V31*H31,"0")</f>
        <v>0</v>
      </c>
      <c r="D259" s="53">
        <f>IFERROR(V36*H36,"0")+IFERROR(V37*H37,"0")+IFERROR(V38*H38,"0")</f>
        <v>0</v>
      </c>
      <c r="E259" s="53">
        <f>IFERROR(V43*H43,"0")+IFERROR(V44*H44,"0")</f>
        <v>0</v>
      </c>
      <c r="F259" s="53">
        <f>IFERROR(V49*H49,"0")+IFERROR(V50*H50,"0")+IFERROR(V51*H51,"0")+IFERROR(V52*H52,"0")+IFERROR(V53*H53,"0")+IFERROR(V54*H54,"0")+IFERROR(V55*H55,"0")</f>
        <v>0</v>
      </c>
      <c r="G259" s="53">
        <f>IFERROR(V60*H60,"0")+IFERROR(V61*H61,"0")</f>
        <v>0</v>
      </c>
      <c r="H259" s="53">
        <f>IFERROR(V66*H66,"0")</f>
        <v>0</v>
      </c>
      <c r="I259" s="53">
        <f>IFERROR(V71*H71,"0")+IFERROR(V72*H72,"0")</f>
        <v>0</v>
      </c>
      <c r="J259" s="53">
        <f>IFERROR(V77*H77,"0")+IFERROR(V78*H78,"0")+IFERROR(V79*H79,"0")+IFERROR(V80*H80,"0")+IFERROR(V81*H81,"0")+IFERROR(V82*H82,"0")+IFERROR(V83*H83,"0")</f>
        <v>0</v>
      </c>
      <c r="K259" s="1"/>
      <c r="L259" s="53">
        <f>IFERROR(V88*H88,"0")+IFERROR(V89*H89,"0")+IFERROR(V90*H90,"0")</f>
        <v>0</v>
      </c>
      <c r="M259" s="53">
        <f>IFERROR(V95*H95,"0")+IFERROR(V96*H96,"0")+IFERROR(V97*H97,"0")+IFERROR(V98*H98,"0")</f>
        <v>0</v>
      </c>
      <c r="N259" s="53">
        <f>IFERROR(V103*H103,"0")+IFERROR(V104*H104,"0")</f>
        <v>0</v>
      </c>
      <c r="O259" s="53">
        <f>IFERROR(V109*H109,"0")</f>
        <v>0</v>
      </c>
      <c r="P259" s="53">
        <f>IFERROR(V114*H114,"0")+IFERROR(V115*H115,"0")+IFERROR(V116*H116,"0")+IFERROR(V117*H117,"0")</f>
        <v>0</v>
      </c>
      <c r="Q259" s="53">
        <f>IFERROR(V122*H122,"0")</f>
        <v>0</v>
      </c>
      <c r="R259" s="53">
        <f>IFERROR(V127*H127,"0")+IFERROR(V128*H128,"0")</f>
        <v>0</v>
      </c>
      <c r="S259" s="53">
        <f>IFERROR(V133*H133,"0")</f>
        <v>0</v>
      </c>
      <c r="T259" s="53">
        <f>IFERROR(V139*H139,"0")</f>
        <v>0</v>
      </c>
      <c r="U259" s="53">
        <f>IFERROR(V144*H144,"0")+IFERROR(V145*H145,"0")+IFERROR(V146*H146,"0")+IFERROR(V147*H147,"0")+IFERROR(V151*H151,"0")+IFERROR(V152*H152,"0")</f>
        <v>0</v>
      </c>
      <c r="V259" s="53">
        <f>IFERROR(V158*H158,"0")+IFERROR(V159*H159,"0")</f>
        <v>0</v>
      </c>
      <c r="W259" s="53">
        <f>IFERROR(V164*H164,"0")</f>
        <v>0</v>
      </c>
      <c r="X259" s="53">
        <f>IFERROR(V169*H169,"0")</f>
        <v>0</v>
      </c>
      <c r="Y259" s="53">
        <f>IFERROR(V175*H175,"0")</f>
        <v>0</v>
      </c>
      <c r="Z259" s="53">
        <f>IFERROR(V180*H180,"0")</f>
        <v>0</v>
      </c>
      <c r="AA259" s="53">
        <f>IFERROR(V185*H185,"0")+IFERROR(V186*H186,"0")+IFERROR(V187*H187,"0")+IFERROR(V188*H188,"0")</f>
        <v>0</v>
      </c>
      <c r="AB259" s="53">
        <f>IFERROR(V193*H193,"0")</f>
        <v>0</v>
      </c>
      <c r="AC259" s="53">
        <f>IFERROR(V198*H198,"0")+IFERROR(V199*H199,"0")</f>
        <v>0</v>
      </c>
      <c r="AD259" s="53">
        <f>IFERROR(V205*H205,"0")</f>
        <v>0</v>
      </c>
      <c r="AE259" s="53">
        <f>IFERROR(V211*H211,"0")</f>
        <v>0</v>
      </c>
      <c r="AF259" s="53">
        <f>IFERROR(V216*H216,"0")</f>
        <v>0</v>
      </c>
      <c r="AG259" s="53">
        <f>IFERROR(V222*H222,"0")+IFERROR(V226*H226,"0")+IFERROR(V230*H230,"0")+IFERROR(V231*H231,"0")+IFERROR(V232*H232,"0")+IFERROR(V233*H233,"0")+IFERROR(V237*H237,"0")+IFERROR(V238*H238,"0")+IFERROR(V239*H239,"0")+IFERROR(V240*H240,"0")+IFERROR(V241*H241,"0")+IFERROR(V242*H242,"0")+IFERROR(V243*H243,"0")+IFERROR(V244*H244,"0")+IFERROR(V245*H245,"0")+IFERROR(V246*H246,"0")</f>
        <v>0</v>
      </c>
    </row>
    <row r="260" spans="1:33" ht="13.5" thickTop="1" x14ac:dyDescent="0.2">
      <c r="C260" s="1"/>
    </row>
    <row r="261" spans="1:33" ht="19.5" customHeight="1" x14ac:dyDescent="0.2">
      <c r="A261" s="71" t="s">
        <v>65</v>
      </c>
      <c r="B261" s="71" t="s">
        <v>66</v>
      </c>
      <c r="C261" s="71" t="s">
        <v>68</v>
      </c>
    </row>
    <row r="262" spans="1:33" x14ac:dyDescent="0.2">
      <c r="A262" s="72">
        <f>SUMPRODUCT(--(BA:BA="ЗПФ"),--(U:U="кор"),H:H,W:W)+SUMPRODUCT(--(BA:BA="ЗПФ"),--(U:U="кг"),W:W)</f>
        <v>0</v>
      </c>
      <c r="B262" s="73">
        <f>SUMPRODUCT(--(BA:BA="ПГП"),--(U:U="кор"),H:H,W:W)+SUMPRODUCT(--(BA:BA="ПГП"),--(U:U="кг"),W:W)</f>
        <v>0</v>
      </c>
      <c r="C262" s="73">
        <f>SUMPRODUCT(--(BA:BA="КИЗ"),--(U:U="кор"),H:H,W:W)+SUMPRODUCT(--(BA:BA="КИЗ"),--(U:U="кг"),W:W)</f>
        <v>0</v>
      </c>
    </row>
  </sheetData>
  <sheetProtection algorithmName="SHA-512" hashValue="8uH7oidy5EVUtPy1/D13qhc2dHVxuOdbE413HfgXBAm0BfO9tgvBSIdpj5pc/8qBLEZLlFPI4vKzHdbWea99oA==" saltValue="XcBOd8hRnjINxPSG12LJ0w==" spinCount="100000" sheet="1" objects="1" scenarios="1" sort="0" autoFilter="0" pivotTables="0"/>
  <autoFilter ref="B18:X25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0">
    <mergeCell ref="AD257:AD258"/>
    <mergeCell ref="AE257:AE258"/>
    <mergeCell ref="AF257:AF258"/>
    <mergeCell ref="AG257:AG258"/>
    <mergeCell ref="U257:U258"/>
    <mergeCell ref="V257:V258"/>
    <mergeCell ref="W257:W258"/>
    <mergeCell ref="X257:X258"/>
    <mergeCell ref="Y257:Y258"/>
    <mergeCell ref="Z257:Z258"/>
    <mergeCell ref="AA257:AA258"/>
    <mergeCell ref="AB257:AB258"/>
    <mergeCell ref="AC257:AC258"/>
    <mergeCell ref="C256:S256"/>
    <mergeCell ref="T256:U256"/>
    <mergeCell ref="V256:X256"/>
    <mergeCell ref="Y256:AC256"/>
    <mergeCell ref="AE256:AF256"/>
    <mergeCell ref="A257:A258"/>
    <mergeCell ref="B257:B258"/>
    <mergeCell ref="C257:C258"/>
    <mergeCell ref="D257:D258"/>
    <mergeCell ref="E257:E258"/>
    <mergeCell ref="F257:F258"/>
    <mergeCell ref="G257:G258"/>
    <mergeCell ref="H257:H258"/>
    <mergeCell ref="I257:I258"/>
    <mergeCell ref="J257:J258"/>
    <mergeCell ref="L257:L258"/>
    <mergeCell ref="M257:M258"/>
    <mergeCell ref="N257:N258"/>
    <mergeCell ref="O257:O258"/>
    <mergeCell ref="P257:P258"/>
    <mergeCell ref="Q257:Q258"/>
    <mergeCell ref="R257:R258"/>
    <mergeCell ref="S257:S258"/>
    <mergeCell ref="T257:T258"/>
    <mergeCell ref="D246:E246"/>
    <mergeCell ref="N246:R246"/>
    <mergeCell ref="N247:T247"/>
    <mergeCell ref="A247:M248"/>
    <mergeCell ref="N248:T248"/>
    <mergeCell ref="N249:T249"/>
    <mergeCell ref="A249:M254"/>
    <mergeCell ref="N250:T250"/>
    <mergeCell ref="N251:T251"/>
    <mergeCell ref="N252:T252"/>
    <mergeCell ref="N253:T253"/>
    <mergeCell ref="N254:T254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A236:X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25:X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N217:T217"/>
    <mergeCell ref="A217:M218"/>
    <mergeCell ref="N218:T218"/>
    <mergeCell ref="A219:X219"/>
    <mergeCell ref="A220:X220"/>
    <mergeCell ref="A221:X221"/>
    <mergeCell ref="D222:E222"/>
    <mergeCell ref="N222:R222"/>
    <mergeCell ref="N223:T223"/>
    <mergeCell ref="A223:M224"/>
    <mergeCell ref="N224:T224"/>
    <mergeCell ref="D211:E211"/>
    <mergeCell ref="N211:R211"/>
    <mergeCell ref="N212:T212"/>
    <mergeCell ref="A212:M213"/>
    <mergeCell ref="N213:T213"/>
    <mergeCell ref="A214:X214"/>
    <mergeCell ref="A215:X215"/>
    <mergeCell ref="D216:E216"/>
    <mergeCell ref="N216:R216"/>
    <mergeCell ref="A204:X204"/>
    <mergeCell ref="D205:E205"/>
    <mergeCell ref="N205:R205"/>
    <mergeCell ref="N206:T206"/>
    <mergeCell ref="A206:M207"/>
    <mergeCell ref="N207:T207"/>
    <mergeCell ref="A208:X208"/>
    <mergeCell ref="A209:X209"/>
    <mergeCell ref="A210:X210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A191:X191"/>
    <mergeCell ref="A192:X192"/>
    <mergeCell ref="D193:E193"/>
    <mergeCell ref="N193:R193"/>
    <mergeCell ref="N194:T194"/>
    <mergeCell ref="A194:M195"/>
    <mergeCell ref="N195:T195"/>
    <mergeCell ref="A196:X196"/>
    <mergeCell ref="A197:X197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79:X179"/>
    <mergeCell ref="D180:E180"/>
    <mergeCell ref="N180:R180"/>
    <mergeCell ref="N181:T181"/>
    <mergeCell ref="A181:M182"/>
    <mergeCell ref="N182:T182"/>
    <mergeCell ref="A183:X183"/>
    <mergeCell ref="A184:X184"/>
    <mergeCell ref="D185:E185"/>
    <mergeCell ref="N185:R185"/>
    <mergeCell ref="A172:X172"/>
    <mergeCell ref="A173:X173"/>
    <mergeCell ref="A174:X174"/>
    <mergeCell ref="D175:E175"/>
    <mergeCell ref="N175:R175"/>
    <mergeCell ref="N176:T176"/>
    <mergeCell ref="A176:M177"/>
    <mergeCell ref="N177:T177"/>
    <mergeCell ref="A178:X178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D90:E90"/>
    <mergeCell ref="N90:R90"/>
    <mergeCell ref="N91:T91"/>
    <mergeCell ref="A91:M92"/>
    <mergeCell ref="N92:T92"/>
    <mergeCell ref="A93:X93"/>
    <mergeCell ref="A94:X94"/>
    <mergeCell ref="D95:E95"/>
    <mergeCell ref="N95:R95"/>
    <mergeCell ref="N84:T84"/>
    <mergeCell ref="A84:M85"/>
    <mergeCell ref="N85:T85"/>
    <mergeCell ref="A86:X86"/>
    <mergeCell ref="A87:X87"/>
    <mergeCell ref="D88:E88"/>
    <mergeCell ref="N88:R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N45:T45"/>
    <mergeCell ref="A45:M46"/>
    <mergeCell ref="N46:T46"/>
    <mergeCell ref="A47:X47"/>
    <mergeCell ref="A48:X48"/>
    <mergeCell ref="D49:E49"/>
    <mergeCell ref="N49:R49"/>
    <mergeCell ref="D38:E38"/>
    <mergeCell ref="N38:R38"/>
    <mergeCell ref="N39:T39"/>
    <mergeCell ref="A39:M40"/>
    <mergeCell ref="N40:T40"/>
    <mergeCell ref="A41:X41"/>
    <mergeCell ref="A42:X42"/>
    <mergeCell ref="D43:E43"/>
    <mergeCell ref="N43:R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340</v>
      </c>
      <c r="H1" s="9"/>
    </row>
    <row r="3" spans="2:8" x14ac:dyDescent="0.2">
      <c r="B3" s="54" t="s">
        <v>341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343</v>
      </c>
      <c r="C6" s="54" t="s">
        <v>344</v>
      </c>
      <c r="D6" s="54" t="s">
        <v>345</v>
      </c>
      <c r="E6" s="54" t="s">
        <v>49</v>
      </c>
    </row>
    <row r="7" spans="2:8" x14ac:dyDescent="0.2">
      <c r="B7" s="54" t="s">
        <v>346</v>
      </c>
      <c r="C7" s="54" t="s">
        <v>347</v>
      </c>
      <c r="D7" s="54" t="s">
        <v>348</v>
      </c>
      <c r="E7" s="54" t="s">
        <v>49</v>
      </c>
    </row>
    <row r="8" spans="2:8" x14ac:dyDescent="0.2">
      <c r="B8" s="54" t="s">
        <v>349</v>
      </c>
      <c r="C8" s="54" t="s">
        <v>350</v>
      </c>
      <c r="D8" s="54" t="s">
        <v>351</v>
      </c>
      <c r="E8" s="54" t="s">
        <v>49</v>
      </c>
    </row>
    <row r="9" spans="2:8" x14ac:dyDescent="0.2">
      <c r="B9" s="54" t="s">
        <v>352</v>
      </c>
      <c r="C9" s="54" t="s">
        <v>353</v>
      </c>
      <c r="D9" s="54" t="s">
        <v>354</v>
      </c>
      <c r="E9" s="54" t="s">
        <v>49</v>
      </c>
    </row>
    <row r="11" spans="2:8" x14ac:dyDescent="0.2">
      <c r="B11" s="54" t="s">
        <v>355</v>
      </c>
      <c r="C11" s="54" t="s">
        <v>344</v>
      </c>
      <c r="D11" s="54" t="s">
        <v>49</v>
      </c>
      <c r="E11" s="54" t="s">
        <v>49</v>
      </c>
    </row>
    <row r="13" spans="2:8" x14ac:dyDescent="0.2">
      <c r="B13" s="54" t="s">
        <v>356</v>
      </c>
      <c r="C13" s="54" t="s">
        <v>347</v>
      </c>
      <c r="D13" s="54" t="s">
        <v>49</v>
      </c>
      <c r="E13" s="54" t="s">
        <v>49</v>
      </c>
    </row>
    <row r="15" spans="2:8" x14ac:dyDescent="0.2">
      <c r="B15" s="54" t="s">
        <v>357</v>
      </c>
      <c r="C15" s="54" t="s">
        <v>350</v>
      </c>
      <c r="D15" s="54" t="s">
        <v>49</v>
      </c>
      <c r="E15" s="54" t="s">
        <v>49</v>
      </c>
    </row>
    <row r="17" spans="2:5" x14ac:dyDescent="0.2">
      <c r="B17" s="54" t="s">
        <v>358</v>
      </c>
      <c r="C17" s="54" t="s">
        <v>353</v>
      </c>
      <c r="D17" s="54" t="s">
        <v>49</v>
      </c>
      <c r="E17" s="54" t="s">
        <v>49</v>
      </c>
    </row>
    <row r="19" spans="2:5" x14ac:dyDescent="0.2">
      <c r="B19" s="54" t="s">
        <v>359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360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361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362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363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364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365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366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367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368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369</v>
      </c>
      <c r="C29" s="54" t="s">
        <v>49</v>
      </c>
      <c r="D29" s="54" t="s">
        <v>49</v>
      </c>
      <c r="E29" s="54" t="s">
        <v>49</v>
      </c>
    </row>
  </sheetData>
  <sheetProtection algorithmName="SHA-512" hashValue="F7e0rfNZewQmcb/mpEmIQzyeVmMit8wftLngBcFId5w4rOa3PeOJE7hR2BLvshXoTM3ghLO+W0+2qk6INKybBg==" saltValue="bwBQCdSDJOZ5EIvpxd0a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391</vt:i4>
      </vt:variant>
    </vt:vector>
  </HeadingPairs>
  <TitlesOfParts>
    <vt:vector size="3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2023-11-28T07:51:36Z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