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7A080D9B-B3D5-42CE-AFE9-3799B5F1CBA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заказа'!$A$18:$AF$331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заказа'!$X$327:$X$327</definedName>
    <definedName name="GrossWeightTotalR">'Бланк заказа'!$Y$327:$Y$327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заказа'!$X$328:$X$328</definedName>
    <definedName name="PalletQtyTotalR">'Бланк заказа'!$Y$328:$Y$328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заказа'!$B$287:$B$287</definedName>
    <definedName name="ProductId101">'Бланк заказа'!$B$288:$B$288</definedName>
    <definedName name="ProductId102">'Бланк заказа'!$B$292:$B$292</definedName>
    <definedName name="ProductId103">'Бланк заказа'!$B$293:$B$293</definedName>
    <definedName name="ProductId104">'Бланк заказа'!$B$294:$B$294</definedName>
    <definedName name="ProductId105">'Бланк заказа'!$B$298:$B$298</definedName>
    <definedName name="ProductId106">'Бланк заказа'!$B$299:$B$299</definedName>
    <definedName name="ProductId107">'Бланк заказа'!$B$300:$B$300</definedName>
    <definedName name="ProductId108">'Бланк заказа'!$B$301:$B$301</definedName>
    <definedName name="ProductId109">'Бланк заказа'!$B$302:$B$302</definedName>
    <definedName name="ProductId11">'Бланк заказа'!$B$45:$B$45</definedName>
    <definedName name="ProductId110">'Бланк заказа'!$B$303:$B$303</definedName>
    <definedName name="ProductId111">'Бланк заказа'!$B$304:$B$304</definedName>
    <definedName name="ProductId112">'Бланк заказа'!$B$305:$B$305</definedName>
    <definedName name="ProductId113">'Бланк заказа'!$B$306:$B$306</definedName>
    <definedName name="ProductId114">'Бланк заказа'!$B$307:$B$307</definedName>
    <definedName name="ProductId115">'Бланк заказа'!$B$308:$B$308</definedName>
    <definedName name="ProductId116">'Бланк заказа'!$B$309:$B$309</definedName>
    <definedName name="ProductId117">'Бланк заказа'!$B$310:$B$310</definedName>
    <definedName name="ProductId118">'Бланк заказа'!$B$311:$B$311</definedName>
    <definedName name="ProductId119">'Бланк заказа'!$B$312:$B$312</definedName>
    <definedName name="ProductId12">'Бланк заказа'!$B$46:$B$46</definedName>
    <definedName name="ProductId120">'Бланк заказа'!$B$313:$B$313</definedName>
    <definedName name="ProductId121">'Бланк заказа'!$B$314:$B$314</definedName>
    <definedName name="ProductId122">'Бланк заказа'!$B$315:$B$315</definedName>
    <definedName name="ProductId123">'Бланк заказа'!$B$316:$B$316</definedName>
    <definedName name="ProductId124">'Бланк заказа'!$B$317:$B$317</definedName>
    <definedName name="ProductId125">'Бланк заказа'!$B$318:$B$318</definedName>
    <definedName name="ProductId126">'Бланк заказа'!$B$323:$B$323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заказа'!$B$150:$B$150</definedName>
    <definedName name="ProductId53">'Бланк заказа'!$B$151:$B$151</definedName>
    <definedName name="ProductId54">'Бланк заказа'!$B$156:$B$156</definedName>
    <definedName name="ProductId55">'Бланк заказа'!$B$162:$B$162</definedName>
    <definedName name="ProductId56">'Бланк заказа'!$B$167:$B$167</definedName>
    <definedName name="ProductId57">'Бланк заказа'!$B$168:$B$168</definedName>
    <definedName name="ProductId58">'Бланк заказа'!$B$169:$B$169</definedName>
    <definedName name="ProductId59">'Бланк заказа'!$B$170:$B$170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заказа'!$B$181:$B$181</definedName>
    <definedName name="ProductId63">'Бланк заказа'!$B$182:$B$182</definedName>
    <definedName name="ProductId64">'Бланк заказа'!$B$183:$B$183</definedName>
    <definedName name="ProductId65">'Бланк заказа'!$B$187:$B$187</definedName>
    <definedName name="ProductId66">'Бланк заказа'!$B$193:$B$193</definedName>
    <definedName name="ProductId67">'Бланк заказа'!$B$194:$B$194</definedName>
    <definedName name="ProductId68">'Бланк заказа'!$B$195:$B$195</definedName>
    <definedName name="ProductId69">'Бланк заказа'!$B$196:$B$196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заказа'!$B$231:$B$231</definedName>
    <definedName name="ProductId85">'Бланк заказа'!$B$235:$B$235</definedName>
    <definedName name="ProductId86">'Бланк заказа'!$B$236:$B$236</definedName>
    <definedName name="ProductId87">'Бланк заказа'!$B$237:$B$237</definedName>
    <definedName name="ProductId88">'Бланк заказа'!$B$242:$B$242</definedName>
    <definedName name="ProductId89">'Бланк заказа'!$B$247:$B$247</definedName>
    <definedName name="ProductId9">'Бланк заказа'!$B$43:$B$43</definedName>
    <definedName name="ProductId90">'Бланк заказа'!$B$248:$B$248</definedName>
    <definedName name="ProductId91">'Бланк заказа'!$B$254:$B$254</definedName>
    <definedName name="ProductId92">'Бланк заказа'!$B$260:$B$260</definedName>
    <definedName name="ProductId93">'Бланк заказа'!$B$261:$B$261</definedName>
    <definedName name="ProductId94">'Бланк заказа'!$B$267:$B$267</definedName>
    <definedName name="ProductId95">'Бланк заказа'!$B$271:$B$271</definedName>
    <definedName name="ProductId96">'Бланк заказа'!$B$277:$B$277</definedName>
    <definedName name="ProductId97">'Бланк заказа'!$B$278:$B$278</definedName>
    <definedName name="ProductId98">'Бланк заказа'!$B$279:$B$279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заказа'!$X$287:$X$287</definedName>
    <definedName name="SalesQty101">'Бланк заказа'!$X$288:$X$288</definedName>
    <definedName name="SalesQty102">'Бланк заказа'!$X$292:$X$292</definedName>
    <definedName name="SalesQty103">'Бланк заказа'!$X$293:$X$293</definedName>
    <definedName name="SalesQty104">'Бланк заказа'!$X$294:$X$294</definedName>
    <definedName name="SalesQty105">'Бланк заказа'!$X$298:$X$298</definedName>
    <definedName name="SalesQty106">'Бланк заказа'!$X$299:$X$299</definedName>
    <definedName name="SalesQty107">'Бланк заказа'!$X$300:$X$300</definedName>
    <definedName name="SalesQty108">'Бланк заказа'!$X$301:$X$301</definedName>
    <definedName name="SalesQty109">'Бланк заказа'!$X$302:$X$302</definedName>
    <definedName name="SalesQty11">'Бланк заказа'!$X$45:$X$45</definedName>
    <definedName name="SalesQty110">'Бланк заказа'!$X$303:$X$303</definedName>
    <definedName name="SalesQty111">'Бланк заказа'!$X$304:$X$304</definedName>
    <definedName name="SalesQty112">'Бланк заказа'!$X$305:$X$305</definedName>
    <definedName name="SalesQty113">'Бланк заказа'!$X$306:$X$306</definedName>
    <definedName name="SalesQty114">'Бланк заказа'!$X$307:$X$307</definedName>
    <definedName name="SalesQty115">'Бланк заказа'!$X$308:$X$308</definedName>
    <definedName name="SalesQty116">'Бланк заказа'!$X$309:$X$309</definedName>
    <definedName name="SalesQty117">'Бланк заказа'!$X$310:$X$310</definedName>
    <definedName name="SalesQty118">'Бланк заказа'!$X$311:$X$311</definedName>
    <definedName name="SalesQty119">'Бланк заказа'!$X$312:$X$312</definedName>
    <definedName name="SalesQty12">'Бланк заказа'!$X$46:$X$46</definedName>
    <definedName name="SalesQty120">'Бланк заказа'!$X$313:$X$313</definedName>
    <definedName name="SalesQty121">'Бланк заказа'!$X$314:$X$314</definedName>
    <definedName name="SalesQty122">'Бланк заказа'!$X$315:$X$315</definedName>
    <definedName name="SalesQty123">'Бланк заказа'!$X$316:$X$316</definedName>
    <definedName name="SalesQty124">'Бланк заказа'!$X$317:$X$317</definedName>
    <definedName name="SalesQty125">'Бланк заказа'!$X$318:$X$318</definedName>
    <definedName name="SalesQty126">'Бланк заказа'!$X$323:$X$323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заказа'!$X$122:$X$122</definedName>
    <definedName name="SalesQty45">'Бланк заказа'!$X$123:$X$123</definedName>
    <definedName name="SalesQty46">'Бланк заказа'!$X$128:$X$128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заказа'!$X$150:$X$150</definedName>
    <definedName name="SalesQty53">'Бланк заказа'!$X$151:$X$151</definedName>
    <definedName name="SalesQty54">'Бланк заказа'!$X$156:$X$156</definedName>
    <definedName name="SalesQty55">'Бланк заказа'!$X$162:$X$162</definedName>
    <definedName name="SalesQty56">'Бланк заказа'!$X$167:$X$167</definedName>
    <definedName name="SalesQty57">'Бланк заказа'!$X$168:$X$168</definedName>
    <definedName name="SalesQty58">'Бланк заказа'!$X$169:$X$169</definedName>
    <definedName name="SalesQty59">'Бланк заказа'!$X$170:$X$170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заказа'!$X$181:$X$181</definedName>
    <definedName name="SalesQty63">'Бланк заказа'!$X$182:$X$182</definedName>
    <definedName name="SalesQty64">'Бланк заказа'!$X$183:$X$183</definedName>
    <definedName name="SalesQty65">'Бланк заказа'!$X$187:$X$187</definedName>
    <definedName name="SalesQty66">'Бланк заказа'!$X$193:$X$193</definedName>
    <definedName name="SalesQty67">'Бланк заказа'!$X$194:$X$194</definedName>
    <definedName name="SalesQty68">'Бланк заказа'!$X$195:$X$195</definedName>
    <definedName name="SalesQty69">'Бланк заказа'!$X$196:$X$196</definedName>
    <definedName name="SalesQty7">'Бланк заказа'!$X$37:$X$37</definedName>
    <definedName name="SalesQty70">'Бланк заказа'!$X$201:$X$201</definedName>
    <definedName name="SalesQty71">'Бланк заказа'!$X$202:$X$202</definedName>
    <definedName name="SalesQty72">'Бланк заказа'!$X$203:$X$203</definedName>
    <definedName name="SalesQty73">'Бланк заказа'!$X$208:$X$208</definedName>
    <definedName name="SalesQty74">'Бланк заказа'!$X$209:$X$209</definedName>
    <definedName name="SalesQty75">'Бланк заказа'!$X$210:$X$210</definedName>
    <definedName name="SalesQty76">'Бланк заказа'!$X$211:$X$211</definedName>
    <definedName name="SalesQty77">'Бланк заказа'!$X$212:$X$212</definedName>
    <definedName name="SalesQty78">'Бланк заказа'!$X$213:$X$213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заказа'!$X$220:$X$220</definedName>
    <definedName name="SalesQty82">'Бланк заказа'!$X$221:$X$221</definedName>
    <definedName name="SalesQty83">'Бланк заказа'!$X$226:$X$226</definedName>
    <definedName name="SalesQty84">'Бланк заказа'!$X$231:$X$231</definedName>
    <definedName name="SalesQty85">'Бланк заказа'!$X$235:$X$235</definedName>
    <definedName name="SalesQty86">'Бланк заказа'!$X$236:$X$236</definedName>
    <definedName name="SalesQty87">'Бланк заказа'!$X$237:$X$237</definedName>
    <definedName name="SalesQty88">'Бланк заказа'!$X$242:$X$242</definedName>
    <definedName name="SalesQty89">'Бланк заказа'!$X$247:$X$247</definedName>
    <definedName name="SalesQty9">'Бланк заказа'!$X$43:$X$43</definedName>
    <definedName name="SalesQty90">'Бланк заказа'!$X$248:$X$248</definedName>
    <definedName name="SalesQty91">'Бланк заказа'!$X$254:$X$254</definedName>
    <definedName name="SalesQty92">'Бланк заказа'!$X$260:$X$260</definedName>
    <definedName name="SalesQty93">'Бланк заказа'!$X$261:$X$261</definedName>
    <definedName name="SalesQty94">'Бланк заказа'!$X$267:$X$267</definedName>
    <definedName name="SalesQty95">'Бланк заказа'!$X$271:$X$271</definedName>
    <definedName name="SalesQty96">'Бланк заказа'!$X$277:$X$277</definedName>
    <definedName name="SalesQty97">'Бланк заказа'!$X$278:$X$278</definedName>
    <definedName name="SalesQty98">'Бланк заказа'!$X$279:$X$279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заказа'!$Y$287:$Y$287</definedName>
    <definedName name="SalesRoundBox101">'Бланк заказа'!$Y$288:$Y$288</definedName>
    <definedName name="SalesRoundBox102">'Бланк заказа'!$Y$292:$Y$292</definedName>
    <definedName name="SalesRoundBox103">'Бланк заказа'!$Y$293:$Y$293</definedName>
    <definedName name="SalesRoundBox104">'Бланк заказа'!$Y$294:$Y$294</definedName>
    <definedName name="SalesRoundBox105">'Бланк заказа'!$Y$298:$Y$298</definedName>
    <definedName name="SalesRoundBox106">'Бланк заказа'!$Y$299:$Y$299</definedName>
    <definedName name="SalesRoundBox107">'Бланк заказа'!$Y$300:$Y$300</definedName>
    <definedName name="SalesRoundBox108">'Бланк заказа'!$Y$301:$Y$301</definedName>
    <definedName name="SalesRoundBox109">'Бланк заказа'!$Y$302:$Y$302</definedName>
    <definedName name="SalesRoundBox11">'Бланк заказа'!$Y$45:$Y$45</definedName>
    <definedName name="SalesRoundBox110">'Бланк заказа'!$Y$303:$Y$303</definedName>
    <definedName name="SalesRoundBox111">'Бланк заказа'!$Y$304:$Y$304</definedName>
    <definedName name="SalesRoundBox112">'Бланк заказа'!$Y$305:$Y$305</definedName>
    <definedName name="SalesRoundBox113">'Бланк заказа'!$Y$306:$Y$306</definedName>
    <definedName name="SalesRoundBox114">'Бланк заказа'!$Y$307:$Y$307</definedName>
    <definedName name="SalesRoundBox115">'Бланк заказа'!$Y$308:$Y$308</definedName>
    <definedName name="SalesRoundBox116">'Бланк заказа'!$Y$309:$Y$309</definedName>
    <definedName name="SalesRoundBox117">'Бланк заказа'!$Y$310:$Y$310</definedName>
    <definedName name="SalesRoundBox118">'Бланк заказа'!$Y$311:$Y$311</definedName>
    <definedName name="SalesRoundBox119">'Бланк заказа'!$Y$312:$Y$312</definedName>
    <definedName name="SalesRoundBox12">'Бланк заказа'!$Y$46:$Y$46</definedName>
    <definedName name="SalesRoundBox120">'Бланк заказа'!$Y$313:$Y$313</definedName>
    <definedName name="SalesRoundBox121">'Бланк заказа'!$Y$314:$Y$314</definedName>
    <definedName name="SalesRoundBox122">'Бланк заказа'!$Y$315:$Y$315</definedName>
    <definedName name="SalesRoundBox123">'Бланк заказа'!$Y$316:$Y$316</definedName>
    <definedName name="SalesRoundBox124">'Бланк заказа'!$Y$317:$Y$317</definedName>
    <definedName name="SalesRoundBox125">'Бланк заказа'!$Y$318:$Y$318</definedName>
    <definedName name="SalesRoundBox126">'Бланк заказа'!$Y$323:$Y$323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заказа'!$Y$122:$Y$122</definedName>
    <definedName name="SalesRoundBox45">'Бланк заказа'!$Y$123:$Y$123</definedName>
    <definedName name="SalesRoundBox46">'Бланк заказа'!$Y$128:$Y$128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заказа'!$Y$150:$Y$150</definedName>
    <definedName name="SalesRoundBox53">'Бланк заказа'!$Y$151:$Y$151</definedName>
    <definedName name="SalesRoundBox54">'Бланк заказа'!$Y$156:$Y$156</definedName>
    <definedName name="SalesRoundBox55">'Бланк заказа'!$Y$162:$Y$162</definedName>
    <definedName name="SalesRoundBox56">'Бланк заказа'!$Y$167:$Y$167</definedName>
    <definedName name="SalesRoundBox57">'Бланк заказа'!$Y$168:$Y$168</definedName>
    <definedName name="SalesRoundBox58">'Бланк заказа'!$Y$169:$Y$169</definedName>
    <definedName name="SalesRoundBox59">'Бланк заказа'!$Y$170:$Y$170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заказа'!$Y$181:$Y$181</definedName>
    <definedName name="SalesRoundBox63">'Бланк заказа'!$Y$182:$Y$182</definedName>
    <definedName name="SalesRoundBox64">'Бланк заказа'!$Y$183:$Y$183</definedName>
    <definedName name="SalesRoundBox65">'Бланк заказа'!$Y$187:$Y$187</definedName>
    <definedName name="SalesRoundBox66">'Бланк заказа'!$Y$193:$Y$193</definedName>
    <definedName name="SalesRoundBox67">'Бланк заказа'!$Y$194:$Y$194</definedName>
    <definedName name="SalesRoundBox68">'Бланк заказа'!$Y$195:$Y$195</definedName>
    <definedName name="SalesRoundBox69">'Бланк заказа'!$Y$196:$Y$196</definedName>
    <definedName name="SalesRoundBox7">'Бланк заказа'!$Y$37:$Y$37</definedName>
    <definedName name="SalesRoundBox70">'Бланк заказа'!$Y$201:$Y$201</definedName>
    <definedName name="SalesRoundBox71">'Бланк заказа'!$Y$202:$Y$202</definedName>
    <definedName name="SalesRoundBox72">'Бланк заказа'!$Y$203:$Y$203</definedName>
    <definedName name="SalesRoundBox73">'Бланк заказа'!$Y$208:$Y$208</definedName>
    <definedName name="SalesRoundBox74">'Бланк заказа'!$Y$209:$Y$209</definedName>
    <definedName name="SalesRoundBox75">'Бланк заказа'!$Y$210:$Y$210</definedName>
    <definedName name="SalesRoundBox76">'Бланк заказа'!$Y$211:$Y$211</definedName>
    <definedName name="SalesRoundBox77">'Бланк заказа'!$Y$212:$Y$212</definedName>
    <definedName name="SalesRoundBox78">'Бланк заказа'!$Y$213:$Y$213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заказа'!$Y$220:$Y$220</definedName>
    <definedName name="SalesRoundBox82">'Бланк заказа'!$Y$221:$Y$221</definedName>
    <definedName name="SalesRoundBox83">'Бланк заказа'!$Y$226:$Y$226</definedName>
    <definedName name="SalesRoundBox84">'Бланк заказа'!$Y$231:$Y$231</definedName>
    <definedName name="SalesRoundBox85">'Бланк заказа'!$Y$235:$Y$235</definedName>
    <definedName name="SalesRoundBox86">'Бланк заказа'!$Y$236:$Y$236</definedName>
    <definedName name="SalesRoundBox87">'Бланк заказа'!$Y$237:$Y$237</definedName>
    <definedName name="SalesRoundBox88">'Бланк заказа'!$Y$242:$Y$242</definedName>
    <definedName name="SalesRoundBox89">'Бланк заказа'!$Y$247:$Y$247</definedName>
    <definedName name="SalesRoundBox9">'Бланк заказа'!$Y$43:$Y$43</definedName>
    <definedName name="SalesRoundBox90">'Бланк заказа'!$Y$248:$Y$248</definedName>
    <definedName name="SalesRoundBox91">'Бланк заказа'!$Y$254:$Y$254</definedName>
    <definedName name="SalesRoundBox92">'Бланк заказа'!$Y$260:$Y$260</definedName>
    <definedName name="SalesRoundBox93">'Бланк заказа'!$Y$261:$Y$261</definedName>
    <definedName name="SalesRoundBox94">'Бланк заказа'!$Y$267:$Y$267</definedName>
    <definedName name="SalesRoundBox95">'Бланк заказа'!$Y$271:$Y$271</definedName>
    <definedName name="SalesRoundBox96">'Бланк заказа'!$Y$277:$Y$277</definedName>
    <definedName name="SalesRoundBox97">'Бланк заказа'!$Y$278:$Y$278</definedName>
    <definedName name="SalesRoundBox98">'Бланк заказа'!$Y$279:$Y$279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заказа'!$W$287:$W$287</definedName>
    <definedName name="UnitOfMeasure101">'Бланк заказа'!$W$288:$W$288</definedName>
    <definedName name="UnitOfMeasure102">'Бланк заказа'!$W$292:$W$292</definedName>
    <definedName name="UnitOfMeasure103">'Бланк заказа'!$W$293:$W$293</definedName>
    <definedName name="UnitOfMeasure104">'Бланк заказа'!$W$294:$W$294</definedName>
    <definedName name="UnitOfMeasure105">'Бланк заказа'!$W$298:$W$298</definedName>
    <definedName name="UnitOfMeasure106">'Бланк заказа'!$W$299:$W$299</definedName>
    <definedName name="UnitOfMeasure107">'Бланк заказа'!$W$300:$W$300</definedName>
    <definedName name="UnitOfMeasure108">'Бланк заказа'!$W$301:$W$301</definedName>
    <definedName name="UnitOfMeasure109">'Бланк заказа'!$W$302:$W$302</definedName>
    <definedName name="UnitOfMeasure11">'Бланк заказа'!$W$45:$W$45</definedName>
    <definedName name="UnitOfMeasure110">'Бланк заказа'!$W$303:$W$303</definedName>
    <definedName name="UnitOfMeasure111">'Бланк заказа'!$W$304:$W$304</definedName>
    <definedName name="UnitOfMeasure112">'Бланк заказа'!$W$305:$W$305</definedName>
    <definedName name="UnitOfMeasure113">'Бланк заказа'!$W$306:$W$306</definedName>
    <definedName name="UnitOfMeasure114">'Бланк заказа'!$W$307:$W$307</definedName>
    <definedName name="UnitOfMeasure115">'Бланк заказа'!$W$308:$W$308</definedName>
    <definedName name="UnitOfMeasure116">'Бланк заказа'!$W$309:$W$309</definedName>
    <definedName name="UnitOfMeasure117">'Бланк заказа'!$W$310:$W$310</definedName>
    <definedName name="UnitOfMeasure118">'Бланк заказа'!$W$311:$W$311</definedName>
    <definedName name="UnitOfMeasure119">'Бланк заказа'!$W$312:$W$312</definedName>
    <definedName name="UnitOfMeasure12">'Бланк заказа'!$W$46:$W$46</definedName>
    <definedName name="UnitOfMeasure120">'Бланк заказа'!$W$313:$W$313</definedName>
    <definedName name="UnitOfMeasure121">'Бланк заказа'!$W$314:$W$314</definedName>
    <definedName name="UnitOfMeasure122">'Бланк заказа'!$W$315:$W$315</definedName>
    <definedName name="UnitOfMeasure123">'Бланк заказа'!$W$316:$W$316</definedName>
    <definedName name="UnitOfMeasure124">'Бланк заказа'!$W$317:$W$317</definedName>
    <definedName name="UnitOfMeasure125">'Бланк заказа'!$W$318:$W$318</definedName>
    <definedName name="UnitOfMeasure126">'Бланк заказа'!$W$323:$W$323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заказа'!$W$122:$W$122</definedName>
    <definedName name="UnitOfMeasure45">'Бланк заказа'!$W$123:$W$123</definedName>
    <definedName name="UnitOfMeasure46">'Бланк заказа'!$W$128:$W$128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заказа'!$W$150:$W$150</definedName>
    <definedName name="UnitOfMeasure53">'Бланк заказа'!$W$151:$W$151</definedName>
    <definedName name="UnitOfMeasure54">'Бланк заказа'!$W$156:$W$156</definedName>
    <definedName name="UnitOfMeasure55">'Бланк заказа'!$W$162:$W$162</definedName>
    <definedName name="UnitOfMeasure56">'Бланк заказа'!$W$167:$W$167</definedName>
    <definedName name="UnitOfMeasure57">'Бланк заказа'!$W$168:$W$168</definedName>
    <definedName name="UnitOfMeasure58">'Бланк заказа'!$W$169:$W$169</definedName>
    <definedName name="UnitOfMeasure59">'Бланк заказа'!$W$170:$W$170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заказа'!$W$181:$W$181</definedName>
    <definedName name="UnitOfMeasure63">'Бланк заказа'!$W$182:$W$182</definedName>
    <definedName name="UnitOfMeasure64">'Бланк заказа'!$W$183:$W$183</definedName>
    <definedName name="UnitOfMeasure65">'Бланк заказа'!$W$187:$W$187</definedName>
    <definedName name="UnitOfMeasure66">'Бланк заказа'!$W$193:$W$193</definedName>
    <definedName name="UnitOfMeasure67">'Бланк заказа'!$W$194:$W$194</definedName>
    <definedName name="UnitOfMeasure68">'Бланк заказа'!$W$195:$W$195</definedName>
    <definedName name="UnitOfMeasure69">'Бланк заказа'!$W$196:$W$196</definedName>
    <definedName name="UnitOfMeasure7">'Бланк заказа'!$W$37:$W$37</definedName>
    <definedName name="UnitOfMeasure70">'Бланк заказа'!$W$201:$W$201</definedName>
    <definedName name="UnitOfMeasure71">'Бланк заказа'!$W$202:$W$202</definedName>
    <definedName name="UnitOfMeasure72">'Бланк заказа'!$W$203:$W$203</definedName>
    <definedName name="UnitOfMeasure73">'Бланк заказа'!$W$208:$W$208</definedName>
    <definedName name="UnitOfMeasure74">'Бланк заказа'!$W$209:$W$209</definedName>
    <definedName name="UnitOfMeasure75">'Бланк заказа'!$W$210:$W$210</definedName>
    <definedName name="UnitOfMeasure76">'Бланк заказа'!$W$211:$W$211</definedName>
    <definedName name="UnitOfMeasure77">'Бланк заказа'!$W$212:$W$212</definedName>
    <definedName name="UnitOfMeasure78">'Бланк заказа'!$W$213:$W$213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заказа'!$W$220:$W$220</definedName>
    <definedName name="UnitOfMeasure82">'Бланк заказа'!$W$221:$W$221</definedName>
    <definedName name="UnitOfMeasure83">'Бланк заказа'!$W$226:$W$226</definedName>
    <definedName name="UnitOfMeasure84">'Бланк заказа'!$W$231:$W$231</definedName>
    <definedName name="UnitOfMeasure85">'Бланк заказа'!$W$235:$W$235</definedName>
    <definedName name="UnitOfMeasure86">'Бланк заказа'!$W$236:$W$236</definedName>
    <definedName name="UnitOfMeasure87">'Бланк заказа'!$W$237:$W$237</definedName>
    <definedName name="UnitOfMeasure88">'Бланк заказа'!$W$242:$W$242</definedName>
    <definedName name="UnitOfMeasure89">'Бланк заказа'!$W$247:$W$247</definedName>
    <definedName name="UnitOfMeasure9">'Бланк заказа'!$W$43:$W$43</definedName>
    <definedName name="UnitOfMeasure90">'Бланк заказа'!$W$248:$W$248</definedName>
    <definedName name="UnitOfMeasure91">'Бланк заказа'!$W$254:$W$254</definedName>
    <definedName name="UnitOfMeasure92">'Бланк заказа'!$W$260:$W$260</definedName>
    <definedName name="UnitOfMeasure93">'Бланк заказа'!$W$261:$W$261</definedName>
    <definedName name="UnitOfMeasure94">'Бланк заказа'!$W$267:$W$267</definedName>
    <definedName name="UnitOfMeasure95">'Бланк заказа'!$W$271:$W$271</definedName>
    <definedName name="UnitOfMeasure96">'Бланк заказа'!$W$277:$W$277</definedName>
    <definedName name="UnitOfMeasure97">'Бланк заказа'!$W$278:$W$278</definedName>
    <definedName name="UnitOfMeasure98">'Бланк заказа'!$W$279:$W$279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36" i="2" l="1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X325" i="2"/>
  <c r="X324" i="2"/>
  <c r="BO323" i="2"/>
  <c r="BM323" i="2"/>
  <c r="Z323" i="2"/>
  <c r="Z324" i="2" s="1"/>
  <c r="Y323" i="2"/>
  <c r="Y324" i="2" s="1"/>
  <c r="X320" i="2"/>
  <c r="X319" i="2"/>
  <c r="BO318" i="2"/>
  <c r="BM318" i="2"/>
  <c r="Z318" i="2"/>
  <c r="Y318" i="2"/>
  <c r="BP318" i="2" s="1"/>
  <c r="BO317" i="2"/>
  <c r="BM317" i="2"/>
  <c r="Z317" i="2"/>
  <c r="Y317" i="2"/>
  <c r="BP317" i="2" s="1"/>
  <c r="BO316" i="2"/>
  <c r="BM316" i="2"/>
  <c r="Z316" i="2"/>
  <c r="Y316" i="2"/>
  <c r="BP316" i="2" s="1"/>
  <c r="BO315" i="2"/>
  <c r="BM315" i="2"/>
  <c r="Z315" i="2"/>
  <c r="Y315" i="2"/>
  <c r="BN315" i="2" s="1"/>
  <c r="BO314" i="2"/>
  <c r="BM314" i="2"/>
  <c r="Z314" i="2"/>
  <c r="Y314" i="2"/>
  <c r="BP314" i="2" s="1"/>
  <c r="BO313" i="2"/>
  <c r="BM313" i="2"/>
  <c r="Z313" i="2"/>
  <c r="Y313" i="2"/>
  <c r="BP313" i="2" s="1"/>
  <c r="BO312" i="2"/>
  <c r="BM312" i="2"/>
  <c r="Z312" i="2"/>
  <c r="Y312" i="2"/>
  <c r="BP312" i="2" s="1"/>
  <c r="BO311" i="2"/>
  <c r="BM311" i="2"/>
  <c r="Z311" i="2"/>
  <c r="Y311" i="2"/>
  <c r="BN311" i="2" s="1"/>
  <c r="BO310" i="2"/>
  <c r="BM310" i="2"/>
  <c r="Z310" i="2"/>
  <c r="Y310" i="2"/>
  <c r="BP310" i="2" s="1"/>
  <c r="BO309" i="2"/>
  <c r="BM309" i="2"/>
  <c r="Z309" i="2"/>
  <c r="Y309" i="2"/>
  <c r="BP309" i="2" s="1"/>
  <c r="BO308" i="2"/>
  <c r="BM308" i="2"/>
  <c r="Z308" i="2"/>
  <c r="Y308" i="2"/>
  <c r="BP308" i="2" s="1"/>
  <c r="BO307" i="2"/>
  <c r="BM307" i="2"/>
  <c r="Z307" i="2"/>
  <c r="Y307" i="2"/>
  <c r="BN307" i="2" s="1"/>
  <c r="P307" i="2"/>
  <c r="BO306" i="2"/>
  <c r="BM306" i="2"/>
  <c r="Z306" i="2"/>
  <c r="Y306" i="2"/>
  <c r="BP306" i="2" s="1"/>
  <c r="BO305" i="2"/>
  <c r="BM305" i="2"/>
  <c r="Z305" i="2"/>
  <c r="Y305" i="2"/>
  <c r="BP305" i="2" s="1"/>
  <c r="P305" i="2"/>
  <c r="BO304" i="2"/>
  <c r="BM304" i="2"/>
  <c r="Z304" i="2"/>
  <c r="Y304" i="2"/>
  <c r="BP304" i="2" s="1"/>
  <c r="BO303" i="2"/>
  <c r="BM303" i="2"/>
  <c r="Z303" i="2"/>
  <c r="Y303" i="2"/>
  <c r="P303" i="2"/>
  <c r="BO302" i="2"/>
  <c r="BM302" i="2"/>
  <c r="Z302" i="2"/>
  <c r="Y302" i="2"/>
  <c r="BP302" i="2" s="1"/>
  <c r="BO301" i="2"/>
  <c r="BM301" i="2"/>
  <c r="Z301" i="2"/>
  <c r="Y301" i="2"/>
  <c r="BN301" i="2" s="1"/>
  <c r="BO300" i="2"/>
  <c r="BM300" i="2"/>
  <c r="Z300" i="2"/>
  <c r="Y300" i="2"/>
  <c r="BP300" i="2" s="1"/>
  <c r="P300" i="2"/>
  <c r="BO299" i="2"/>
  <c r="BM299" i="2"/>
  <c r="Z299" i="2"/>
  <c r="Y299" i="2"/>
  <c r="BO298" i="2"/>
  <c r="BM298" i="2"/>
  <c r="Z298" i="2"/>
  <c r="Y298" i="2"/>
  <c r="X296" i="2"/>
  <c r="X295" i="2"/>
  <c r="BO294" i="2"/>
  <c r="BM294" i="2"/>
  <c r="Z294" i="2"/>
  <c r="Y294" i="2"/>
  <c r="BP294" i="2" s="1"/>
  <c r="P294" i="2"/>
  <c r="BO293" i="2"/>
  <c r="BM293" i="2"/>
  <c r="Z293" i="2"/>
  <c r="Y293" i="2"/>
  <c r="P293" i="2"/>
  <c r="BO292" i="2"/>
  <c r="BM292" i="2"/>
  <c r="Z292" i="2"/>
  <c r="Y292" i="2"/>
  <c r="BP292" i="2" s="1"/>
  <c r="X290" i="2"/>
  <c r="X289" i="2"/>
  <c r="BO288" i="2"/>
  <c r="BM288" i="2"/>
  <c r="Z288" i="2"/>
  <c r="Y288" i="2"/>
  <c r="BN288" i="2" s="1"/>
  <c r="BO287" i="2"/>
  <c r="BM287" i="2"/>
  <c r="Z287" i="2"/>
  <c r="Z289" i="2" s="1"/>
  <c r="Y287" i="2"/>
  <c r="P287" i="2"/>
  <c r="X285" i="2"/>
  <c r="X284" i="2"/>
  <c r="BO283" i="2"/>
  <c r="BM283" i="2"/>
  <c r="Z283" i="2"/>
  <c r="Z284" i="2" s="1"/>
  <c r="Y283" i="2"/>
  <c r="Y284" i="2" s="1"/>
  <c r="P283" i="2"/>
  <c r="X281" i="2"/>
  <c r="X280" i="2"/>
  <c r="BO279" i="2"/>
  <c r="BM279" i="2"/>
  <c r="Z279" i="2"/>
  <c r="Y279" i="2"/>
  <c r="BO278" i="2"/>
  <c r="BM278" i="2"/>
  <c r="Z278" i="2"/>
  <c r="Y278" i="2"/>
  <c r="BO277" i="2"/>
  <c r="BM277" i="2"/>
  <c r="Z277" i="2"/>
  <c r="Y277" i="2"/>
  <c r="BP277" i="2" s="1"/>
  <c r="X273" i="2"/>
  <c r="X272" i="2"/>
  <c r="BO271" i="2"/>
  <c r="BM271" i="2"/>
  <c r="Z271" i="2"/>
  <c r="Z272" i="2" s="1"/>
  <c r="Y271" i="2"/>
  <c r="P271" i="2"/>
  <c r="X269" i="2"/>
  <c r="X268" i="2"/>
  <c r="BO267" i="2"/>
  <c r="BM267" i="2"/>
  <c r="Z267" i="2"/>
  <c r="Z268" i="2" s="1"/>
  <c r="Y267" i="2"/>
  <c r="BN267" i="2" s="1"/>
  <c r="X263" i="2"/>
  <c r="X262" i="2"/>
  <c r="BO261" i="2"/>
  <c r="BM261" i="2"/>
  <c r="Z261" i="2"/>
  <c r="Y261" i="2"/>
  <c r="P261" i="2"/>
  <c r="BO260" i="2"/>
  <c r="BM260" i="2"/>
  <c r="Z260" i="2"/>
  <c r="Y260" i="2"/>
  <c r="BP260" i="2" s="1"/>
  <c r="P260" i="2"/>
  <c r="X256" i="2"/>
  <c r="X255" i="2"/>
  <c r="BO254" i="2"/>
  <c r="BM254" i="2"/>
  <c r="Z254" i="2"/>
  <c r="Z255" i="2" s="1"/>
  <c r="Y254" i="2"/>
  <c r="Y255" i="2" s="1"/>
  <c r="P254" i="2"/>
  <c r="X250" i="2"/>
  <c r="X249" i="2"/>
  <c r="BO248" i="2"/>
  <c r="BM248" i="2"/>
  <c r="Z248" i="2"/>
  <c r="Y248" i="2"/>
  <c r="P248" i="2"/>
  <c r="BO247" i="2"/>
  <c r="BM247" i="2"/>
  <c r="Z247" i="2"/>
  <c r="Y247" i="2"/>
  <c r="BP247" i="2" s="1"/>
  <c r="P247" i="2"/>
  <c r="X244" i="2"/>
  <c r="X243" i="2"/>
  <c r="BO242" i="2"/>
  <c r="BM242" i="2"/>
  <c r="Z242" i="2"/>
  <c r="Z243" i="2" s="1"/>
  <c r="Y242" i="2"/>
  <c r="P242" i="2"/>
  <c r="X239" i="2"/>
  <c r="X238" i="2"/>
  <c r="BO237" i="2"/>
  <c r="BM237" i="2"/>
  <c r="Z237" i="2"/>
  <c r="Y237" i="2"/>
  <c r="BP237" i="2" s="1"/>
  <c r="BO236" i="2"/>
  <c r="BM236" i="2"/>
  <c r="Z236" i="2"/>
  <c r="Y236" i="2"/>
  <c r="BP236" i="2" s="1"/>
  <c r="BO235" i="2"/>
  <c r="BM235" i="2"/>
  <c r="Z235" i="2"/>
  <c r="Z238" i="2" s="1"/>
  <c r="Y235" i="2"/>
  <c r="Y239" i="2" s="1"/>
  <c r="X233" i="2"/>
  <c r="X232" i="2"/>
  <c r="BO231" i="2"/>
  <c r="BM231" i="2"/>
  <c r="Z231" i="2"/>
  <c r="Z232" i="2" s="1"/>
  <c r="Y231" i="2"/>
  <c r="BN231" i="2" s="1"/>
  <c r="X228" i="2"/>
  <c r="X227" i="2"/>
  <c r="BO226" i="2"/>
  <c r="BM226" i="2"/>
  <c r="Z226" i="2"/>
  <c r="Z227" i="2" s="1"/>
  <c r="Y226" i="2"/>
  <c r="P226" i="2"/>
  <c r="X223" i="2"/>
  <c r="X222" i="2"/>
  <c r="BO221" i="2"/>
  <c r="BM221" i="2"/>
  <c r="Z221" i="2"/>
  <c r="Y221" i="2"/>
  <c r="BP221" i="2" s="1"/>
  <c r="P221" i="2"/>
  <c r="BO220" i="2"/>
  <c r="BM220" i="2"/>
  <c r="Z220" i="2"/>
  <c r="Y220" i="2"/>
  <c r="BP220" i="2" s="1"/>
  <c r="P220" i="2"/>
  <c r="BO219" i="2"/>
  <c r="BM219" i="2"/>
  <c r="Z219" i="2"/>
  <c r="Y219" i="2"/>
  <c r="P219" i="2"/>
  <c r="BO218" i="2"/>
  <c r="BM218" i="2"/>
  <c r="Z218" i="2"/>
  <c r="Y218" i="2"/>
  <c r="P218" i="2"/>
  <c r="X215" i="2"/>
  <c r="X214" i="2"/>
  <c r="BO213" i="2"/>
  <c r="BM213" i="2"/>
  <c r="Z213" i="2"/>
  <c r="Y213" i="2"/>
  <c r="BN213" i="2" s="1"/>
  <c r="P213" i="2"/>
  <c r="BO212" i="2"/>
  <c r="BM212" i="2"/>
  <c r="Z212" i="2"/>
  <c r="Y212" i="2"/>
  <c r="BP212" i="2" s="1"/>
  <c r="P212" i="2"/>
  <c r="BO211" i="2"/>
  <c r="BM211" i="2"/>
  <c r="Z211" i="2"/>
  <c r="Y211" i="2"/>
  <c r="BP211" i="2" s="1"/>
  <c r="P211" i="2"/>
  <c r="BO210" i="2"/>
  <c r="BM210" i="2"/>
  <c r="Z210" i="2"/>
  <c r="Y210" i="2"/>
  <c r="BP210" i="2" s="1"/>
  <c r="P210" i="2"/>
  <c r="BO209" i="2"/>
  <c r="BM209" i="2"/>
  <c r="Z209" i="2"/>
  <c r="Y209" i="2"/>
  <c r="P209" i="2"/>
  <c r="BO208" i="2"/>
  <c r="BM208" i="2"/>
  <c r="Z208" i="2"/>
  <c r="Y208" i="2"/>
  <c r="P208" i="2"/>
  <c r="X205" i="2"/>
  <c r="X204" i="2"/>
  <c r="BO203" i="2"/>
  <c r="BM203" i="2"/>
  <c r="Z203" i="2"/>
  <c r="Y203" i="2"/>
  <c r="BP203" i="2" s="1"/>
  <c r="P203" i="2"/>
  <c r="BO202" i="2"/>
  <c r="BM202" i="2"/>
  <c r="Z202" i="2"/>
  <c r="Y202" i="2"/>
  <c r="P202" i="2"/>
  <c r="BO201" i="2"/>
  <c r="BM201" i="2"/>
  <c r="Z201" i="2"/>
  <c r="Y201" i="2"/>
  <c r="BP201" i="2" s="1"/>
  <c r="P201" i="2"/>
  <c r="X198" i="2"/>
  <c r="X197" i="2"/>
  <c r="BO196" i="2"/>
  <c r="BM196" i="2"/>
  <c r="Z196" i="2"/>
  <c r="Y196" i="2"/>
  <c r="BP196" i="2" s="1"/>
  <c r="P196" i="2"/>
  <c r="BO195" i="2"/>
  <c r="BM195" i="2"/>
  <c r="Z195" i="2"/>
  <c r="Y195" i="2"/>
  <c r="BN195" i="2" s="1"/>
  <c r="P195" i="2"/>
  <c r="BO194" i="2"/>
  <c r="BM194" i="2"/>
  <c r="Z194" i="2"/>
  <c r="Y194" i="2"/>
  <c r="BP194" i="2" s="1"/>
  <c r="P194" i="2"/>
  <c r="BO193" i="2"/>
  <c r="BM193" i="2"/>
  <c r="Z193" i="2"/>
  <c r="Y193" i="2"/>
  <c r="P193" i="2"/>
  <c r="X189" i="2"/>
  <c r="X188" i="2"/>
  <c r="BO187" i="2"/>
  <c r="BM187" i="2"/>
  <c r="Z187" i="2"/>
  <c r="Z188" i="2" s="1"/>
  <c r="Y187" i="2"/>
  <c r="Y189" i="2" s="1"/>
  <c r="X185" i="2"/>
  <c r="X184" i="2"/>
  <c r="BO183" i="2"/>
  <c r="BM183" i="2"/>
  <c r="Z183" i="2"/>
  <c r="Y183" i="2"/>
  <c r="BP183" i="2" s="1"/>
  <c r="P183" i="2"/>
  <c r="BO182" i="2"/>
  <c r="BM182" i="2"/>
  <c r="Z182" i="2"/>
  <c r="Y182" i="2"/>
  <c r="P182" i="2"/>
  <c r="BO181" i="2"/>
  <c r="BM181" i="2"/>
  <c r="Z181" i="2"/>
  <c r="Y181" i="2"/>
  <c r="P181" i="2"/>
  <c r="X177" i="2"/>
  <c r="X176" i="2"/>
  <c r="BO175" i="2"/>
  <c r="BM175" i="2"/>
  <c r="Z175" i="2"/>
  <c r="Y175" i="2"/>
  <c r="BP175" i="2" s="1"/>
  <c r="P175" i="2"/>
  <c r="BO174" i="2"/>
  <c r="BM174" i="2"/>
  <c r="Z174" i="2"/>
  <c r="Y174" i="2"/>
  <c r="P174" i="2"/>
  <c r="X172" i="2"/>
  <c r="X171" i="2"/>
  <c r="BO170" i="2"/>
  <c r="BM170" i="2"/>
  <c r="Z170" i="2"/>
  <c r="Y170" i="2"/>
  <c r="BN170" i="2" s="1"/>
  <c r="P170" i="2"/>
  <c r="BO169" i="2"/>
  <c r="BM169" i="2"/>
  <c r="Z169" i="2"/>
  <c r="Y169" i="2"/>
  <c r="BN169" i="2" s="1"/>
  <c r="P169" i="2"/>
  <c r="BO168" i="2"/>
  <c r="BM168" i="2"/>
  <c r="Z168" i="2"/>
  <c r="Y168" i="2"/>
  <c r="BP168" i="2" s="1"/>
  <c r="BO167" i="2"/>
  <c r="BM167" i="2"/>
  <c r="Z167" i="2"/>
  <c r="Y167" i="2"/>
  <c r="BP167" i="2" s="1"/>
  <c r="X164" i="2"/>
  <c r="X163" i="2"/>
  <c r="BO162" i="2"/>
  <c r="BM162" i="2"/>
  <c r="Z162" i="2"/>
  <c r="Z163" i="2" s="1"/>
  <c r="Y162" i="2"/>
  <c r="Y164" i="2" s="1"/>
  <c r="X158" i="2"/>
  <c r="X157" i="2"/>
  <c r="BO156" i="2"/>
  <c r="BM156" i="2"/>
  <c r="Z156" i="2"/>
  <c r="Z157" i="2" s="1"/>
  <c r="Y156" i="2"/>
  <c r="Y158" i="2" s="1"/>
  <c r="P156" i="2"/>
  <c r="X153" i="2"/>
  <c r="X152" i="2"/>
  <c r="BO151" i="2"/>
  <c r="BM151" i="2"/>
  <c r="Z151" i="2"/>
  <c r="Y151" i="2"/>
  <c r="BN151" i="2" s="1"/>
  <c r="P151" i="2"/>
  <c r="BO150" i="2"/>
  <c r="BM150" i="2"/>
  <c r="Z150" i="2"/>
  <c r="Y150" i="2"/>
  <c r="P150" i="2"/>
  <c r="X147" i="2"/>
  <c r="X146" i="2"/>
  <c r="BO145" i="2"/>
  <c r="BM145" i="2"/>
  <c r="Z145" i="2"/>
  <c r="Z146" i="2" s="1"/>
  <c r="Y145" i="2"/>
  <c r="BP145" i="2" s="1"/>
  <c r="P145" i="2"/>
  <c r="X142" i="2"/>
  <c r="X141" i="2"/>
  <c r="BO140" i="2"/>
  <c r="BM140" i="2"/>
  <c r="Z140" i="2"/>
  <c r="Z141" i="2" s="1"/>
  <c r="Y140" i="2"/>
  <c r="BP140" i="2" s="1"/>
  <c r="X137" i="2"/>
  <c r="X136" i="2"/>
  <c r="BO135" i="2"/>
  <c r="BM135" i="2"/>
  <c r="Z135" i="2"/>
  <c r="Y135" i="2"/>
  <c r="BN135" i="2" s="1"/>
  <c r="P135" i="2"/>
  <c r="BO134" i="2"/>
  <c r="BM134" i="2"/>
  <c r="Z134" i="2"/>
  <c r="Y134" i="2"/>
  <c r="BN134" i="2" s="1"/>
  <c r="P134" i="2"/>
  <c r="X131" i="2"/>
  <c r="X130" i="2"/>
  <c r="BO129" i="2"/>
  <c r="BM129" i="2"/>
  <c r="Z129" i="2"/>
  <c r="Y129" i="2"/>
  <c r="BP129" i="2" s="1"/>
  <c r="P129" i="2"/>
  <c r="BO128" i="2"/>
  <c r="BM128" i="2"/>
  <c r="Z128" i="2"/>
  <c r="Y128" i="2"/>
  <c r="BP128" i="2" s="1"/>
  <c r="P128" i="2"/>
  <c r="X125" i="2"/>
  <c r="X124" i="2"/>
  <c r="BO123" i="2"/>
  <c r="BM123" i="2"/>
  <c r="Z123" i="2"/>
  <c r="Y123" i="2"/>
  <c r="P123" i="2"/>
  <c r="BO122" i="2"/>
  <c r="BM122" i="2"/>
  <c r="Z122" i="2"/>
  <c r="Y122" i="2"/>
  <c r="BP122" i="2" s="1"/>
  <c r="P122" i="2"/>
  <c r="X119" i="2"/>
  <c r="X118" i="2"/>
  <c r="BO117" i="2"/>
  <c r="BM117" i="2"/>
  <c r="Z117" i="2"/>
  <c r="Y117" i="2"/>
  <c r="P117" i="2"/>
  <c r="BO116" i="2"/>
  <c r="BM116" i="2"/>
  <c r="Z116" i="2"/>
  <c r="Y116" i="2"/>
  <c r="BP116" i="2" s="1"/>
  <c r="P116" i="2"/>
  <c r="BO115" i="2"/>
  <c r="BM115" i="2"/>
  <c r="Z115" i="2"/>
  <c r="Y115" i="2"/>
  <c r="BP115" i="2" s="1"/>
  <c r="P115" i="2"/>
  <c r="BO114" i="2"/>
  <c r="BM114" i="2"/>
  <c r="Z114" i="2"/>
  <c r="Y114" i="2"/>
  <c r="BN114" i="2" s="1"/>
  <c r="P114" i="2"/>
  <c r="BO113" i="2"/>
  <c r="BM113" i="2"/>
  <c r="Z113" i="2"/>
  <c r="Y113" i="2"/>
  <c r="P113" i="2"/>
  <c r="BO112" i="2"/>
  <c r="BM112" i="2"/>
  <c r="Z112" i="2"/>
  <c r="Y112" i="2"/>
  <c r="BP112" i="2" s="1"/>
  <c r="P112" i="2"/>
  <c r="X109" i="2"/>
  <c r="X108" i="2"/>
  <c r="BO107" i="2"/>
  <c r="BM107" i="2"/>
  <c r="Z107" i="2"/>
  <c r="Y107" i="2"/>
  <c r="P107" i="2"/>
  <c r="BO106" i="2"/>
  <c r="BM106" i="2"/>
  <c r="Z106" i="2"/>
  <c r="Y106" i="2"/>
  <c r="BN106" i="2" s="1"/>
  <c r="BO105" i="2"/>
  <c r="BM105" i="2"/>
  <c r="Z105" i="2"/>
  <c r="Y105" i="2"/>
  <c r="BP105" i="2" s="1"/>
  <c r="P105" i="2"/>
  <c r="X102" i="2"/>
  <c r="X101" i="2"/>
  <c r="BO100" i="2"/>
  <c r="BM100" i="2"/>
  <c r="Z100" i="2"/>
  <c r="Y100" i="2"/>
  <c r="P100" i="2"/>
  <c r="BO99" i="2"/>
  <c r="BM99" i="2"/>
  <c r="Z99" i="2"/>
  <c r="Y99" i="2"/>
  <c r="BP99" i="2" s="1"/>
  <c r="P99" i="2"/>
  <c r="BO98" i="2"/>
  <c r="BM98" i="2"/>
  <c r="Z98" i="2"/>
  <c r="Y98" i="2"/>
  <c r="BP98" i="2" s="1"/>
  <c r="P98" i="2"/>
  <c r="BO97" i="2"/>
  <c r="BM97" i="2"/>
  <c r="Z97" i="2"/>
  <c r="Y97" i="2"/>
  <c r="BP97" i="2" s="1"/>
  <c r="BO96" i="2"/>
  <c r="BM96" i="2"/>
  <c r="Z96" i="2"/>
  <c r="Y96" i="2"/>
  <c r="P96" i="2"/>
  <c r="BO95" i="2"/>
  <c r="BM95" i="2"/>
  <c r="Z95" i="2"/>
  <c r="Y95" i="2"/>
  <c r="BP95" i="2" s="1"/>
  <c r="X92" i="2"/>
  <c r="X91" i="2"/>
  <c r="BO90" i="2"/>
  <c r="BM90" i="2"/>
  <c r="Z90" i="2"/>
  <c r="Y90" i="2"/>
  <c r="BP90" i="2" s="1"/>
  <c r="P90" i="2"/>
  <c r="BO89" i="2"/>
  <c r="BM89" i="2"/>
  <c r="Z89" i="2"/>
  <c r="Y89" i="2"/>
  <c r="X86" i="2"/>
  <c r="X85" i="2"/>
  <c r="BO84" i="2"/>
  <c r="BM84" i="2"/>
  <c r="Z84" i="2"/>
  <c r="Z85" i="2" s="1"/>
  <c r="Y84" i="2"/>
  <c r="BN84" i="2" s="1"/>
  <c r="X81" i="2"/>
  <c r="X80" i="2"/>
  <c r="BO79" i="2"/>
  <c r="BM79" i="2"/>
  <c r="Z79" i="2"/>
  <c r="Y79" i="2"/>
  <c r="BP79" i="2" s="1"/>
  <c r="P79" i="2"/>
  <c r="BO78" i="2"/>
  <c r="BM78" i="2"/>
  <c r="Z78" i="2"/>
  <c r="Y78" i="2"/>
  <c r="P78" i="2"/>
  <c r="X75" i="2"/>
  <c r="X74" i="2"/>
  <c r="BO73" i="2"/>
  <c r="BM73" i="2"/>
  <c r="Z73" i="2"/>
  <c r="Y73" i="2"/>
  <c r="BP73" i="2" s="1"/>
  <c r="BO72" i="2"/>
  <c r="BM72" i="2"/>
  <c r="Z72" i="2"/>
  <c r="Y72" i="2"/>
  <c r="BP72" i="2" s="1"/>
  <c r="BO71" i="2"/>
  <c r="BM71" i="2"/>
  <c r="Z71" i="2"/>
  <c r="Z74" i="2" s="1"/>
  <c r="Y71" i="2"/>
  <c r="BN71" i="2" s="1"/>
  <c r="X69" i="2"/>
  <c r="X68" i="2"/>
  <c r="BO67" i="2"/>
  <c r="BM67" i="2"/>
  <c r="Z67" i="2"/>
  <c r="Z68" i="2" s="1"/>
  <c r="Y67" i="2"/>
  <c r="Y69" i="2" s="1"/>
  <c r="P67" i="2"/>
  <c r="X65" i="2"/>
  <c r="X64" i="2"/>
  <c r="BO63" i="2"/>
  <c r="BM63" i="2"/>
  <c r="Z63" i="2"/>
  <c r="Z64" i="2" s="1"/>
  <c r="Y63" i="2"/>
  <c r="Y65" i="2" s="1"/>
  <c r="X61" i="2"/>
  <c r="X60" i="2"/>
  <c r="BO59" i="2"/>
  <c r="BM59" i="2"/>
  <c r="Z59" i="2"/>
  <c r="Z60" i="2" s="1"/>
  <c r="Y59" i="2"/>
  <c r="Y60" i="2" s="1"/>
  <c r="X57" i="2"/>
  <c r="X56" i="2"/>
  <c r="BO55" i="2"/>
  <c r="BM55" i="2"/>
  <c r="Z55" i="2"/>
  <c r="Z56" i="2" s="1"/>
  <c r="Y55" i="2"/>
  <c r="Y57" i="2" s="1"/>
  <c r="X52" i="2"/>
  <c r="X51" i="2"/>
  <c r="BO50" i="2"/>
  <c r="BM50" i="2"/>
  <c r="Z50" i="2"/>
  <c r="Y50" i="2"/>
  <c r="BP50" i="2" s="1"/>
  <c r="P50" i="2"/>
  <c r="BO49" i="2"/>
  <c r="BM49" i="2"/>
  <c r="Z49" i="2"/>
  <c r="Y49" i="2"/>
  <c r="P49" i="2"/>
  <c r="BO48" i="2"/>
  <c r="BM48" i="2"/>
  <c r="Z48" i="2"/>
  <c r="Y48" i="2"/>
  <c r="BN48" i="2" s="1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N45" i="2" s="1"/>
  <c r="P45" i="2"/>
  <c r="BO44" i="2"/>
  <c r="BM44" i="2"/>
  <c r="Z44" i="2"/>
  <c r="Y44" i="2"/>
  <c r="BP44" i="2" s="1"/>
  <c r="P44" i="2"/>
  <c r="BO43" i="2"/>
  <c r="BM43" i="2"/>
  <c r="Z43" i="2"/>
  <c r="Y43" i="2"/>
  <c r="P43" i="2"/>
  <c r="X40" i="2"/>
  <c r="X39" i="2"/>
  <c r="BO38" i="2"/>
  <c r="BM38" i="2"/>
  <c r="Z38" i="2"/>
  <c r="Y38" i="2"/>
  <c r="BO37" i="2"/>
  <c r="BM37" i="2"/>
  <c r="Z37" i="2"/>
  <c r="Y37" i="2"/>
  <c r="BP37" i="2" s="1"/>
  <c r="BO36" i="2"/>
  <c r="BM36" i="2"/>
  <c r="Z36" i="2"/>
  <c r="Y36" i="2"/>
  <c r="BP36" i="2" s="1"/>
  <c r="X33" i="2"/>
  <c r="X32" i="2"/>
  <c r="BO31" i="2"/>
  <c r="BM31" i="2"/>
  <c r="Z31" i="2"/>
  <c r="Y31" i="2"/>
  <c r="BP31" i="2" s="1"/>
  <c r="BO30" i="2"/>
  <c r="BM30" i="2"/>
  <c r="Z30" i="2"/>
  <c r="Y30" i="2"/>
  <c r="BP30" i="2" s="1"/>
  <c r="BO29" i="2"/>
  <c r="BM29" i="2"/>
  <c r="Z29" i="2"/>
  <c r="Y29" i="2"/>
  <c r="BP29" i="2" s="1"/>
  <c r="BO28" i="2"/>
  <c r="BM28" i="2"/>
  <c r="Z28" i="2"/>
  <c r="Y28" i="2"/>
  <c r="X24" i="2"/>
  <c r="X23" i="2"/>
  <c r="BO22" i="2"/>
  <c r="BM22" i="2"/>
  <c r="Z22" i="2"/>
  <c r="Z23" i="2" s="1"/>
  <c r="Y22" i="2"/>
  <c r="Y24" i="2" s="1"/>
  <c r="P22" i="2"/>
  <c r="H10" i="2"/>
  <c r="A9" i="2"/>
  <c r="F9" i="2" s="1"/>
  <c r="D7" i="2"/>
  <c r="Q6" i="2"/>
  <c r="P2" i="2"/>
  <c r="BN237" i="2" l="1"/>
  <c r="Y238" i="2"/>
  <c r="Z249" i="2"/>
  <c r="Z262" i="2"/>
  <c r="BN277" i="2"/>
  <c r="Z171" i="2"/>
  <c r="BN167" i="2"/>
  <c r="Y184" i="2"/>
  <c r="Z204" i="2"/>
  <c r="BN201" i="2"/>
  <c r="BN211" i="2"/>
  <c r="Y223" i="2"/>
  <c r="BN305" i="2"/>
  <c r="Y233" i="2"/>
  <c r="BN22" i="2"/>
  <c r="BP22" i="2"/>
  <c r="Y23" i="2"/>
  <c r="BN30" i="2"/>
  <c r="BN37" i="2"/>
  <c r="BN44" i="2"/>
  <c r="Z101" i="2"/>
  <c r="BN95" i="2"/>
  <c r="BN98" i="2"/>
  <c r="Z118" i="2"/>
  <c r="BN115" i="2"/>
  <c r="Z124" i="2"/>
  <c r="Z130" i="2"/>
  <c r="BN129" i="2"/>
  <c r="Z136" i="2"/>
  <c r="Z152" i="2"/>
  <c r="Y157" i="2"/>
  <c r="Y171" i="2"/>
  <c r="Y198" i="2"/>
  <c r="BN194" i="2"/>
  <c r="Y61" i="2"/>
  <c r="Y85" i="2"/>
  <c r="Y131" i="2"/>
  <c r="Z39" i="2"/>
  <c r="BP84" i="2"/>
  <c r="Y130" i="2"/>
  <c r="Y137" i="2"/>
  <c r="Y146" i="2"/>
  <c r="Y172" i="2"/>
  <c r="BP195" i="2"/>
  <c r="BP218" i="2"/>
  <c r="Y256" i="2"/>
  <c r="BP267" i="2"/>
  <c r="Y268" i="2"/>
  <c r="Z280" i="2"/>
  <c r="Y285" i="2"/>
  <c r="BP301" i="2"/>
  <c r="X327" i="2"/>
  <c r="X328" i="2"/>
  <c r="X326" i="2"/>
  <c r="Y40" i="2"/>
  <c r="Z51" i="2"/>
  <c r="BN47" i="2"/>
  <c r="BP48" i="2"/>
  <c r="Y86" i="2"/>
  <c r="Z91" i="2"/>
  <c r="Y102" i="2"/>
  <c r="BN105" i="2"/>
  <c r="BN112" i="2"/>
  <c r="BN122" i="2"/>
  <c r="BP135" i="2"/>
  <c r="Y136" i="2"/>
  <c r="BN145" i="2"/>
  <c r="Y147" i="2"/>
  <c r="BP170" i="2"/>
  <c r="Z176" i="2"/>
  <c r="Z184" i="2"/>
  <c r="BN187" i="2"/>
  <c r="BP187" i="2"/>
  <c r="Y188" i="2"/>
  <c r="Z197" i="2"/>
  <c r="Y205" i="2"/>
  <c r="Z214" i="2"/>
  <c r="Z222" i="2"/>
  <c r="BN221" i="2"/>
  <c r="BP231" i="2"/>
  <c r="Y232" i="2"/>
  <c r="BN247" i="2"/>
  <c r="Y250" i="2"/>
  <c r="Y269" i="2"/>
  <c r="BN283" i="2"/>
  <c r="BP283" i="2"/>
  <c r="BN309" i="2"/>
  <c r="BN313" i="2"/>
  <c r="BN317" i="2"/>
  <c r="Y325" i="2"/>
  <c r="BP113" i="2"/>
  <c r="Y118" i="2"/>
  <c r="BN314" i="2"/>
  <c r="BN248" i="2"/>
  <c r="BN181" i="2"/>
  <c r="Y215" i="2"/>
  <c r="Y214" i="2"/>
  <c r="BP248" i="2"/>
  <c r="BP181" i="2"/>
  <c r="Y280" i="2"/>
  <c r="Y281" i="2"/>
  <c r="BN310" i="2"/>
  <c r="Y153" i="2"/>
  <c r="BP150" i="2"/>
  <c r="Y152" i="2"/>
  <c r="Y249" i="2"/>
  <c r="Y290" i="2"/>
  <c r="BP287" i="2"/>
  <c r="Y289" i="2"/>
  <c r="BN287" i="2"/>
  <c r="BN49" i="2"/>
  <c r="BP49" i="2"/>
  <c r="BP261" i="2"/>
  <c r="BN261" i="2"/>
  <c r="BN79" i="2"/>
  <c r="BN113" i="2"/>
  <c r="BN140" i="2"/>
  <c r="BP208" i="2"/>
  <c r="BN278" i="2"/>
  <c r="BN306" i="2"/>
  <c r="Y109" i="2"/>
  <c r="Y108" i="2"/>
  <c r="BN72" i="2"/>
  <c r="BP242" i="2"/>
  <c r="Y243" i="2"/>
  <c r="BN242" i="2"/>
  <c r="Y244" i="2"/>
  <c r="Y228" i="2"/>
  <c r="Y227" i="2"/>
  <c r="BP226" i="2"/>
  <c r="BN226" i="2"/>
  <c r="BP293" i="2"/>
  <c r="BN293" i="2"/>
  <c r="BN208" i="2"/>
  <c r="BP107" i="2"/>
  <c r="BN107" i="2"/>
  <c r="BP63" i="2"/>
  <c r="BP209" i="2"/>
  <c r="BN209" i="2"/>
  <c r="BP278" i="2"/>
  <c r="Y296" i="2"/>
  <c r="BN302" i="2"/>
  <c r="Y75" i="2"/>
  <c r="Y74" i="2"/>
  <c r="BP117" i="2"/>
  <c r="BN117" i="2"/>
  <c r="BP100" i="2"/>
  <c r="BN100" i="2"/>
  <c r="BP279" i="2"/>
  <c r="BN279" i="2"/>
  <c r="Y320" i="2"/>
  <c r="Y319" i="2"/>
  <c r="BP219" i="2"/>
  <c r="BN219" i="2"/>
  <c r="BP45" i="2"/>
  <c r="BN212" i="2"/>
  <c r="Z319" i="2"/>
  <c r="BN38" i="2"/>
  <c r="BP235" i="2"/>
  <c r="BN235" i="2"/>
  <c r="Y141" i="2"/>
  <c r="Y142" i="2"/>
  <c r="BP182" i="2"/>
  <c r="BN182" i="2"/>
  <c r="BN31" i="2"/>
  <c r="Y124" i="2"/>
  <c r="Y125" i="2"/>
  <c r="Y204" i="2"/>
  <c r="BP202" i="2"/>
  <c r="BN298" i="2"/>
  <c r="BN303" i="2"/>
  <c r="BP303" i="2"/>
  <c r="BP106" i="2"/>
  <c r="Y64" i="2"/>
  <c r="Y177" i="2"/>
  <c r="Y176" i="2"/>
  <c r="BP174" i="2"/>
  <c r="Y80" i="2"/>
  <c r="Y81" i="2"/>
  <c r="Y92" i="2"/>
  <c r="Y91" i="2"/>
  <c r="BN123" i="2"/>
  <c r="BN168" i="2"/>
  <c r="BN150" i="2"/>
  <c r="X330" i="2"/>
  <c r="Z80" i="2"/>
  <c r="Y222" i="2"/>
  <c r="Y295" i="2"/>
  <c r="BP298" i="2"/>
  <c r="BP38" i="2"/>
  <c r="Y52" i="2"/>
  <c r="Y119" i="2"/>
  <c r="BN174" i="2"/>
  <c r="BN28" i="2"/>
  <c r="Y33" i="2"/>
  <c r="Y32" i="2"/>
  <c r="BP28" i="2"/>
  <c r="BP55" i="2"/>
  <c r="BP123" i="2"/>
  <c r="BN156" i="2"/>
  <c r="BN202" i="2"/>
  <c r="Y263" i="2"/>
  <c r="Y262" i="2"/>
  <c r="Y272" i="2"/>
  <c r="BP271" i="2"/>
  <c r="BN271" i="2"/>
  <c r="Y273" i="2"/>
  <c r="Z295" i="2"/>
  <c r="BP299" i="2"/>
  <c r="BN299" i="2"/>
  <c r="Y39" i="2"/>
  <c r="BN63" i="2"/>
  <c r="BN99" i="2"/>
  <c r="Z32" i="2"/>
  <c r="BN89" i="2"/>
  <c r="Y185" i="2"/>
  <c r="BP71" i="2"/>
  <c r="BP96" i="2"/>
  <c r="Y101" i="2"/>
  <c r="BN55" i="2"/>
  <c r="BN78" i="2"/>
  <c r="BN116" i="2"/>
  <c r="Z108" i="2"/>
  <c r="BP156" i="2"/>
  <c r="BN218" i="2"/>
  <c r="BN292" i="2"/>
  <c r="BN318" i="2"/>
  <c r="Y51" i="2"/>
  <c r="BN96" i="2"/>
  <c r="Y56" i="2"/>
  <c r="BP78" i="2"/>
  <c r="BP89" i="2"/>
  <c r="BN260" i="2"/>
  <c r="BN46" i="2"/>
  <c r="BN73" i="2"/>
  <c r="BN97" i="2"/>
  <c r="BP134" i="2"/>
  <c r="BP169" i="2"/>
  <c r="BP307" i="2"/>
  <c r="BP311" i="2"/>
  <c r="BP315" i="2"/>
  <c r="H9" i="2"/>
  <c r="BN59" i="2"/>
  <c r="BP114" i="2"/>
  <c r="BP151" i="2"/>
  <c r="BN193" i="2"/>
  <c r="J9" i="2"/>
  <c r="BN36" i="2"/>
  <c r="BP288" i="2"/>
  <c r="BN304" i="2"/>
  <c r="BN162" i="2"/>
  <c r="BN196" i="2"/>
  <c r="BN90" i="2"/>
  <c r="BP162" i="2"/>
  <c r="BN175" i="2"/>
  <c r="BN203" i="2"/>
  <c r="BN236" i="2"/>
  <c r="BP213" i="2"/>
  <c r="BN220" i="2"/>
  <c r="BN254" i="2"/>
  <c r="BN294" i="2"/>
  <c r="BN300" i="2"/>
  <c r="BN43" i="2"/>
  <c r="BP67" i="2"/>
  <c r="Y163" i="2"/>
  <c r="BN183" i="2"/>
  <c r="Y197" i="2"/>
  <c r="BN210" i="2"/>
  <c r="A10" i="2"/>
  <c r="BN29" i="2"/>
  <c r="BN50" i="2"/>
  <c r="BP59" i="2"/>
  <c r="BN128" i="2"/>
  <c r="BP193" i="2"/>
  <c r="BP254" i="2"/>
  <c r="BN323" i="2"/>
  <c r="BN308" i="2"/>
  <c r="BN312" i="2"/>
  <c r="BN316" i="2"/>
  <c r="BP323" i="2"/>
  <c r="F10" i="2"/>
  <c r="BP43" i="2"/>
  <c r="Y68" i="2"/>
  <c r="BN67" i="2"/>
  <c r="X329" i="2" l="1"/>
  <c r="Y326" i="2"/>
  <c r="Y328" i="2"/>
  <c r="Z331" i="2"/>
  <c r="Y330" i="2"/>
  <c r="Y327" i="2"/>
  <c r="Y329" i="2" l="1"/>
  <c r="C339" i="2"/>
  <c r="B339" i="2"/>
  <c r="A339" i="2"/>
</calcChain>
</file>

<file path=xl/sharedStrings.xml><?xml version="1.0" encoding="utf-8"?>
<sst xmlns="http://schemas.openxmlformats.org/spreadsheetml/2006/main" count="2174" uniqueCount="534">
  <si>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</si>
  <si>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</si>
  <si>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</si>
  <si>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</si>
  <si>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</si>
  <si>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</si>
  <si>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</si>
  <si>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</si>
  <si>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</si>
  <si>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</si>
  <si>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</si>
  <si>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</si>
  <si>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</si>
  <si>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</si>
  <si>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</si>
  <si>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</si>
  <si>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</si>
  <si>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</si>
  <si>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</si>
  <si>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</si>
  <si>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</si>
  <si>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</si>
  <si>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</si>
  <si>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</si>
  <si>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</si>
  <si>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</si>
  <si>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</si>
  <si>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</si>
  <si>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</si>
  <si>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</si>
  <si>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</si>
  <si>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</si>
  <si>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</si>
  <si>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</si>
  <si>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</si>
  <si>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</si>
  <si>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</si>
  <si>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</si>
  <si>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</si>
  <si>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</si>
  <si>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</si>
  <si>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</si>
  <si>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</si>
  <si>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</si>
  <si>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</si>
  <si>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</si>
  <si>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</si>
  <si>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</si>
  <si>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</si>
  <si>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</si>
  <si>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</si>
  <si>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</si>
  <si>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</si>
  <si>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</si>
  <si>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</si>
  <si>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</si>
  <si>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</si>
  <si>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</si>
  <si>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</si>
  <si>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</si>
  <si>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</si>
  <si>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</si>
  <si>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</si>
  <si>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</si>
  <si>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</si>
  <si>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</si>
  <si>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</si>
  <si>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</si>
  <si>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</si>
  <si>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</si>
  <si>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</si>
  <si>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10.04.2025</t>
  </si>
  <si>
    <t>07.04.2025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</si>
  <si>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</si>
  <si>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</si>
  <si>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</si>
  <si>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</si>
  <si>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</si>
  <si>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</si>
  <si>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</si>
  <si>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</si>
  <si>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</si>
  <si>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</si>
  <si>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</si>
  <si>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</si>
  <si>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</si>
  <si>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</si>
  <si>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</si>
  <si>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</si>
  <si>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</si>
  <si>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</si>
  <si>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</si>
  <si>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</si>
  <si>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</si>
  <si>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</si>
  <si>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</si>
  <si>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</si>
  <si>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</si>
  <si>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</si>
  <si>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</si>
  <si>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</si>
  <si>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</si>
  <si>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</si>
  <si>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</si>
  <si>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</si>
  <si>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</si>
  <si>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</si>
  <si>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</si>
  <si>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</si>
  <si>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</si>
  <si>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</si>
  <si>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</si>
  <si>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</si>
  <si>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</si>
  <si>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</si>
  <si>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</si>
  <si>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</si>
  <si>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</si>
  <si>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</si>
  <si>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</si>
  <si>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</si>
  <si>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</si>
  <si>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</si>
  <si>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</si>
  <si>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</si>
  <si>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</si>
  <si>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</si>
  <si>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</si>
  <si>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</si>
  <si>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</si>
  <si>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</si>
  <si>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</si>
  <si>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</si>
  <si>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</si>
  <si>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</si>
  <si>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</si>
  <si>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</si>
  <si>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</si>
  <si>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</si>
  <si>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</si>
  <si>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</si>
  <si>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</si>
  <si>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</si>
  <si>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</si>
  <si>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ТС «Foodgital»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</si>
  <si>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</si>
  <si>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</si>
  <si>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</si>
  <si>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</si>
  <si>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</si>
  <si>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</si>
  <si>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</si>
  <si>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</si>
  <si>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</si>
  <si>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</si>
  <si>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</si>
  <si>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</si>
  <si>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</si>
  <si>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</si>
  <si>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Снеки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</si>
  <si>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</si>
  <si>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</si>
  <si>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</si>
  <si>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</si>
  <si>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</si>
  <si>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</si>
  <si>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</si>
  <si>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</si>
  <si>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</si>
  <si>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</si>
  <si>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</si>
  <si>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</si>
  <si>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</si>
  <si>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</si>
  <si>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</si>
  <si>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</si>
  <si>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</si>
  <si>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</si>
  <si>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</si>
  <si>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</si>
  <si>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</si>
  <si>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</si>
  <si>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</si>
  <si>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</si>
  <si>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</si>
  <si>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</si>
  <si>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</si>
  <si>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</si>
  <si>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</si>
  <si>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</si>
  <si>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</si>
  <si>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</si>
  <si>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</si>
  <si>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</si>
  <si>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</si>
  <si>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</si>
  <si>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</si>
  <si>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Палетта, мин. 1</t>
  </si>
  <si>
    <t>Палетта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</si>
  <si>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</si>
  <si>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</si>
  <si>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</si>
  <si>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</si>
  <si>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</si>
  <si>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</si>
  <si>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</si>
  <si>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</si>
  <si>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</si>
  <si>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</si>
  <si>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</si>
  <si>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</si>
  <si>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</si>
  <si>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</si>
  <si>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</si>
  <si>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</si>
  <si>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</si>
  <si>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Чебуреки «Чебуреки со свининой и говядиной» Фикс.вес 0,36 Пакет ТМ «Горячая штучка»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</si>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</sst>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3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348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43" t="s">
        <v>26</v>
      </c>
      <c r="E1" s="543"/>
      <c r="F1" s="543"/>
      <c r="G1" s="14" t="s">
        <v>70</v>
      </c>
      <c r="H1" s="543" t="s">
        <v>47</v>
      </c>
      <c r="I1" s="543"/>
      <c r="J1" s="543"/>
      <c r="K1" s="543"/>
      <c r="L1" s="543"/>
      <c r="M1" s="543"/>
      <c r="N1" s="543"/>
      <c r="O1" s="543"/>
      <c r="P1" s="543"/>
      <c r="Q1" s="543"/>
      <c r="R1" s="544" t="s">
        <v>71</v>
      </c>
      <c r="S1" s="545"/>
      <c r="T1" s="54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6"/>
      <c r="R2" s="546"/>
      <c r="S2" s="546"/>
      <c r="T2" s="546"/>
      <c r="U2" s="546"/>
      <c r="V2" s="546"/>
      <c r="W2" s="54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46"/>
      <c r="Q3" s="546"/>
      <c r="R3" s="546"/>
      <c r="S3" s="546"/>
      <c r="T3" s="546"/>
      <c r="U3" s="546"/>
      <c r="V3" s="546"/>
      <c r="W3" s="54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25" t="s">
        <v>8</v>
      </c>
      <c r="B5" s="525"/>
      <c r="C5" s="525"/>
      <c r="D5" s="547"/>
      <c r="E5" s="547"/>
      <c r="F5" s="548" t="s">
        <v>14</v>
      </c>
      <c r="G5" s="548"/>
      <c r="H5" s="547"/>
      <c r="I5" s="547"/>
      <c r="J5" s="547"/>
      <c r="K5" s="547"/>
      <c r="L5" s="547"/>
      <c r="M5" s="547"/>
      <c r="N5" s="75"/>
      <c r="P5" s="27" t="s">
        <v>4</v>
      </c>
      <c r="Q5" s="549">
        <v>45758</v>
      </c>
      <c r="R5" s="549"/>
      <c r="T5" s="550" t="s">
        <v>3</v>
      </c>
      <c r="U5" s="551"/>
      <c r="V5" s="552" t="s">
        <v>520</v>
      </c>
      <c r="W5" s="553"/>
      <c r="AB5" s="59"/>
      <c r="AC5" s="59"/>
      <c r="AD5" s="59"/>
      <c r="AE5" s="59"/>
    </row>
    <row r="6" spans="1:32" s="17" customFormat="1" ht="24" customHeight="1" x14ac:dyDescent="0.2">
      <c r="A6" s="525" t="s">
        <v>1</v>
      </c>
      <c r="B6" s="525"/>
      <c r="C6" s="525"/>
      <c r="D6" s="526" t="s">
        <v>79</v>
      </c>
      <c r="E6" s="526"/>
      <c r="F6" s="526"/>
      <c r="G6" s="526"/>
      <c r="H6" s="526"/>
      <c r="I6" s="526"/>
      <c r="J6" s="526"/>
      <c r="K6" s="526"/>
      <c r="L6" s="526"/>
      <c r="M6" s="526"/>
      <c r="N6" s="76"/>
      <c r="P6" s="27" t="s">
        <v>27</v>
      </c>
      <c r="Q6" s="527" t="str">
        <f>IF(Q5=0," ",CHOOSE(WEEKDAY(Q5,2),"Понедельник","Вторник","Среда","Четверг","Пятница","Суббота","Воскресенье"))</f>
        <v>Пятница</v>
      </c>
      <c r="R6" s="527"/>
      <c r="T6" s="528" t="s">
        <v>5</v>
      </c>
      <c r="U6" s="529"/>
      <c r="V6" s="530" t="s">
        <v>73</v>
      </c>
      <c r="W6" s="53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36" t="str">
        <f>IFERROR(VLOOKUP(DeliveryAddress,Table,3,0),1)</f>
        <v>1</v>
      </c>
      <c r="E7" s="537"/>
      <c r="F7" s="537"/>
      <c r="G7" s="537"/>
      <c r="H7" s="537"/>
      <c r="I7" s="537"/>
      <c r="J7" s="537"/>
      <c r="K7" s="537"/>
      <c r="L7" s="537"/>
      <c r="M7" s="538"/>
      <c r="N7" s="77"/>
      <c r="P7" s="29"/>
      <c r="Q7" s="48"/>
      <c r="R7" s="48"/>
      <c r="T7" s="528"/>
      <c r="U7" s="529"/>
      <c r="V7" s="532"/>
      <c r="W7" s="533"/>
      <c r="AB7" s="59"/>
      <c r="AC7" s="59"/>
      <c r="AD7" s="59"/>
      <c r="AE7" s="59"/>
    </row>
    <row r="8" spans="1:32" s="17" customFormat="1" ht="25.5" customHeight="1" x14ac:dyDescent="0.2">
      <c r="A8" s="539" t="s">
        <v>58</v>
      </c>
      <c r="B8" s="539"/>
      <c r="C8" s="539"/>
      <c r="D8" s="540" t="s">
        <v>80</v>
      </c>
      <c r="E8" s="540"/>
      <c r="F8" s="540"/>
      <c r="G8" s="540"/>
      <c r="H8" s="540"/>
      <c r="I8" s="540"/>
      <c r="J8" s="540"/>
      <c r="K8" s="540"/>
      <c r="L8" s="540"/>
      <c r="M8" s="540"/>
      <c r="N8" s="78"/>
      <c r="P8" s="27" t="s">
        <v>11</v>
      </c>
      <c r="Q8" s="523">
        <v>0.41666666666666669</v>
      </c>
      <c r="R8" s="523"/>
      <c r="T8" s="528"/>
      <c r="U8" s="529"/>
      <c r="V8" s="532"/>
      <c r="W8" s="533"/>
      <c r="AB8" s="59"/>
      <c r="AC8" s="59"/>
      <c r="AD8" s="59"/>
      <c r="AE8" s="59"/>
    </row>
    <row r="9" spans="1:32" s="17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15"/>
      <c r="C9" s="515"/>
      <c r="D9" s="516" t="s">
        <v>46</v>
      </c>
      <c r="E9" s="517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5"/>
      <c r="H9" s="541" t="str">
        <f>IF(AND($A$9="Тип доверенности/получателя при получении в адресе перегруза:",$D$9="Разовая доверенность"),"Введите ФИО","")</f>
        <v/>
      </c>
      <c r="I9" s="541"/>
      <c r="J9" s="5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41"/>
      <c r="L9" s="541"/>
      <c r="M9" s="541"/>
      <c r="N9" s="73"/>
      <c r="P9" s="31" t="s">
        <v>15</v>
      </c>
      <c r="Q9" s="542"/>
      <c r="R9" s="542"/>
      <c r="T9" s="528"/>
      <c r="U9" s="529"/>
      <c r="V9" s="534"/>
      <c r="W9" s="53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5"/>
      <c r="C10" s="515"/>
      <c r="D10" s="516"/>
      <c r="E10" s="517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5"/>
      <c r="H10" s="518" t="str">
        <f>IFERROR(VLOOKUP($D$10,Proxy,2,FALSE),"")</f>
        <v/>
      </c>
      <c r="I10" s="518"/>
      <c r="J10" s="518"/>
      <c r="K10" s="518"/>
      <c r="L10" s="518"/>
      <c r="M10" s="518"/>
      <c r="N10" s="74"/>
      <c r="P10" s="31" t="s">
        <v>32</v>
      </c>
      <c r="Q10" s="519"/>
      <c r="R10" s="519"/>
      <c r="U10" s="29" t="s">
        <v>12</v>
      </c>
      <c r="V10" s="520" t="s">
        <v>74</v>
      </c>
      <c r="W10" s="52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22"/>
      <c r="R11" s="522"/>
      <c r="U11" s="29" t="s">
        <v>28</v>
      </c>
      <c r="V11" s="501" t="s">
        <v>55</v>
      </c>
      <c r="W11" s="50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00" t="s">
        <v>75</v>
      </c>
      <c r="B12" s="500"/>
      <c r="C12" s="500"/>
      <c r="D12" s="500"/>
      <c r="E12" s="500"/>
      <c r="F12" s="500"/>
      <c r="G12" s="500"/>
      <c r="H12" s="500"/>
      <c r="I12" s="500"/>
      <c r="J12" s="500"/>
      <c r="K12" s="500"/>
      <c r="L12" s="500"/>
      <c r="M12" s="500"/>
      <c r="N12" s="79"/>
      <c r="P12" s="27" t="s">
        <v>30</v>
      </c>
      <c r="Q12" s="523"/>
      <c r="R12" s="523"/>
      <c r="S12" s="28"/>
      <c r="T12"/>
      <c r="U12" s="29" t="s">
        <v>46</v>
      </c>
      <c r="V12" s="524"/>
      <c r="W12" s="524"/>
      <c r="X12"/>
      <c r="AB12" s="59"/>
      <c r="AC12" s="59"/>
      <c r="AD12" s="59"/>
      <c r="AE12" s="59"/>
    </row>
    <row r="13" spans="1:32" s="17" customFormat="1" ht="23.25" customHeight="1" x14ac:dyDescent="0.2">
      <c r="A13" s="500" t="s">
        <v>76</v>
      </c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79"/>
      <c r="O13" s="31"/>
      <c r="P13" s="31" t="s">
        <v>31</v>
      </c>
      <c r="Q13" s="501"/>
      <c r="R13" s="50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00" t="s">
        <v>77</v>
      </c>
      <c r="B14" s="500"/>
      <c r="C14" s="500"/>
      <c r="D14" s="500"/>
      <c r="E14" s="500"/>
      <c r="F14" s="500"/>
      <c r="G14" s="500"/>
      <c r="H14" s="500"/>
      <c r="I14" s="500"/>
      <c r="J14" s="500"/>
      <c r="K14" s="500"/>
      <c r="L14" s="500"/>
      <c r="M14" s="50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02" t="s">
        <v>78</v>
      </c>
      <c r="B15" s="502"/>
      <c r="C15" s="502"/>
      <c r="D15" s="502"/>
      <c r="E15" s="502"/>
      <c r="F15" s="502"/>
      <c r="G15" s="502"/>
      <c r="H15" s="502"/>
      <c r="I15" s="502"/>
      <c r="J15" s="502"/>
      <c r="K15" s="502"/>
      <c r="L15" s="502"/>
      <c r="M15" s="502"/>
      <c r="N15" s="80"/>
      <c r="O15"/>
      <c r="P15" s="503" t="s">
        <v>61</v>
      </c>
      <c r="Q15" s="503"/>
      <c r="R15" s="503"/>
      <c r="S15" s="503"/>
      <c r="T15" s="50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04"/>
      <c r="Q16" s="504"/>
      <c r="R16" s="504"/>
      <c r="S16" s="504"/>
      <c r="T16" s="50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86" t="s">
        <v>59</v>
      </c>
      <c r="B17" s="486" t="s">
        <v>49</v>
      </c>
      <c r="C17" s="507" t="s">
        <v>48</v>
      </c>
      <c r="D17" s="509" t="s">
        <v>50</v>
      </c>
      <c r="E17" s="510"/>
      <c r="F17" s="486" t="s">
        <v>21</v>
      </c>
      <c r="G17" s="486" t="s">
        <v>24</v>
      </c>
      <c r="H17" s="486" t="s">
        <v>22</v>
      </c>
      <c r="I17" s="486" t="s">
        <v>23</v>
      </c>
      <c r="J17" s="486" t="s">
        <v>16</v>
      </c>
      <c r="K17" s="486" t="s">
        <v>66</v>
      </c>
      <c r="L17" s="486" t="s">
        <v>68</v>
      </c>
      <c r="M17" s="486" t="s">
        <v>2</v>
      </c>
      <c r="N17" s="486" t="s">
        <v>67</v>
      </c>
      <c r="O17" s="486" t="s">
        <v>25</v>
      </c>
      <c r="P17" s="509" t="s">
        <v>17</v>
      </c>
      <c r="Q17" s="513"/>
      <c r="R17" s="513"/>
      <c r="S17" s="513"/>
      <c r="T17" s="510"/>
      <c r="U17" s="505" t="s">
        <v>56</v>
      </c>
      <c r="V17" s="506"/>
      <c r="W17" s="486" t="s">
        <v>6</v>
      </c>
      <c r="X17" s="486" t="s">
        <v>41</v>
      </c>
      <c r="Y17" s="488" t="s">
        <v>54</v>
      </c>
      <c r="Z17" s="490" t="s">
        <v>18</v>
      </c>
      <c r="AA17" s="492" t="s">
        <v>60</v>
      </c>
      <c r="AB17" s="492" t="s">
        <v>19</v>
      </c>
      <c r="AC17" s="492" t="s">
        <v>69</v>
      </c>
      <c r="AD17" s="494" t="s">
        <v>57</v>
      </c>
      <c r="AE17" s="495"/>
      <c r="AF17" s="496"/>
      <c r="AG17" s="85"/>
      <c r="BD17" s="84" t="s">
        <v>64</v>
      </c>
    </row>
    <row r="18" spans="1:68" ht="14.25" customHeight="1" x14ac:dyDescent="0.2">
      <c r="A18" s="487"/>
      <c r="B18" s="487"/>
      <c r="C18" s="508"/>
      <c r="D18" s="511"/>
      <c r="E18" s="512"/>
      <c r="F18" s="487"/>
      <c r="G18" s="487"/>
      <c r="H18" s="487"/>
      <c r="I18" s="487"/>
      <c r="J18" s="487"/>
      <c r="K18" s="487"/>
      <c r="L18" s="487"/>
      <c r="M18" s="487"/>
      <c r="N18" s="487"/>
      <c r="O18" s="487"/>
      <c r="P18" s="511"/>
      <c r="Q18" s="514"/>
      <c r="R18" s="514"/>
      <c r="S18" s="514"/>
      <c r="T18" s="512"/>
      <c r="U18" s="86" t="s">
        <v>44</v>
      </c>
      <c r="V18" s="86" t="s">
        <v>43</v>
      </c>
      <c r="W18" s="487"/>
      <c r="X18" s="487"/>
      <c r="Y18" s="489"/>
      <c r="Z18" s="491"/>
      <c r="AA18" s="493"/>
      <c r="AB18" s="493"/>
      <c r="AC18" s="493"/>
      <c r="AD18" s="497"/>
      <c r="AE18" s="498"/>
      <c r="AF18" s="499"/>
      <c r="AG18" s="85"/>
      <c r="BD18" s="84"/>
    </row>
    <row r="19" spans="1:68" ht="27.75" customHeight="1" x14ac:dyDescent="0.2">
      <c r="A19" s="390" t="s">
        <v>81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54"/>
      <c r="AB19" s="54"/>
      <c r="AC19" s="54"/>
    </row>
    <row r="20" spans="1:68" ht="16.5" customHeight="1" x14ac:dyDescent="0.25">
      <c r="A20" s="360" t="s">
        <v>81</v>
      </c>
      <c r="B20" s="360"/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65"/>
      <c r="AB20" s="65"/>
      <c r="AC20" s="82"/>
    </row>
    <row r="21" spans="1:68" ht="14.25" customHeight="1" x14ac:dyDescent="0.25">
      <c r="A21" s="361" t="s">
        <v>82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61"/>
      <c r="Z21" s="361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45">
        <v>4607111035752</v>
      </c>
      <c r="E22" s="34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2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3"/>
      <c r="P23" s="349" t="s">
        <v>40</v>
      </c>
      <c r="Q23" s="350"/>
      <c r="R23" s="350"/>
      <c r="S23" s="350"/>
      <c r="T23" s="350"/>
      <c r="U23" s="350"/>
      <c r="V23" s="35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2"/>
      <c r="N24" s="352"/>
      <c r="O24" s="353"/>
      <c r="P24" s="349" t="s">
        <v>40</v>
      </c>
      <c r="Q24" s="350"/>
      <c r="R24" s="350"/>
      <c r="S24" s="350"/>
      <c r="T24" s="350"/>
      <c r="U24" s="350"/>
      <c r="V24" s="35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0" t="s">
        <v>45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54"/>
      <c r="AB25" s="54"/>
      <c r="AC25" s="54"/>
    </row>
    <row r="26" spans="1:68" ht="16.5" customHeight="1" x14ac:dyDescent="0.25">
      <c r="A26" s="360" t="s">
        <v>90</v>
      </c>
      <c r="B26" s="360"/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65"/>
      <c r="AB26" s="65"/>
      <c r="AC26" s="82"/>
    </row>
    <row r="27" spans="1:68" ht="14.25" customHeight="1" x14ac:dyDescent="0.25">
      <c r="A27" s="361" t="s">
        <v>91</v>
      </c>
      <c r="B27" s="361"/>
      <c r="C27" s="361"/>
      <c r="D27" s="361"/>
      <c r="E27" s="361"/>
      <c r="F27" s="361"/>
      <c r="G27" s="361"/>
      <c r="H27" s="361"/>
      <c r="I27" s="361"/>
      <c r="J27" s="361"/>
      <c r="K27" s="361"/>
      <c r="L27" s="361"/>
      <c r="M27" s="361"/>
      <c r="N27" s="361"/>
      <c r="O27" s="361"/>
      <c r="P27" s="361"/>
      <c r="Q27" s="361"/>
      <c r="R27" s="361"/>
      <c r="S27" s="361"/>
      <c r="T27" s="361"/>
      <c r="U27" s="361"/>
      <c r="V27" s="361"/>
      <c r="W27" s="361"/>
      <c r="X27" s="361"/>
      <c r="Y27" s="361"/>
      <c r="Z27" s="361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345">
        <v>4607111036520</v>
      </c>
      <c r="E28" s="34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81" t="s">
        <v>94</v>
      </c>
      <c r="Q28" s="347"/>
      <c r="R28" s="347"/>
      <c r="S28" s="347"/>
      <c r="T28" s="34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345">
        <v>4607111036537</v>
      </c>
      <c r="E29" s="34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82" t="s">
        <v>100</v>
      </c>
      <c r="Q29" s="347"/>
      <c r="R29" s="347"/>
      <c r="S29" s="347"/>
      <c r="T29" s="34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4301132184</v>
      </c>
      <c r="D30" s="345">
        <v>4607111036599</v>
      </c>
      <c r="E30" s="345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365</v>
      </c>
      <c r="P30" s="483" t="s">
        <v>103</v>
      </c>
      <c r="Q30" s="347"/>
      <c r="R30" s="347"/>
      <c r="S30" s="347"/>
      <c r="T30" s="348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4301132183</v>
      </c>
      <c r="D31" s="345">
        <v>4607111036605</v>
      </c>
      <c r="E31" s="345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484" t="s">
        <v>106</v>
      </c>
      <c r="Q31" s="347"/>
      <c r="R31" s="347"/>
      <c r="S31" s="347"/>
      <c r="T31" s="348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52"/>
      <c r="B32" s="352"/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M32" s="352"/>
      <c r="N32" s="352"/>
      <c r="O32" s="353"/>
      <c r="P32" s="349" t="s">
        <v>40</v>
      </c>
      <c r="Q32" s="350"/>
      <c r="R32" s="350"/>
      <c r="S32" s="350"/>
      <c r="T32" s="350"/>
      <c r="U32" s="350"/>
      <c r="V32" s="351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52"/>
      <c r="B33" s="352"/>
      <c r="C33" s="352"/>
      <c r="D33" s="352"/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353"/>
      <c r="P33" s="349" t="s">
        <v>40</v>
      </c>
      <c r="Q33" s="350"/>
      <c r="R33" s="350"/>
      <c r="S33" s="350"/>
      <c r="T33" s="350"/>
      <c r="U33" s="350"/>
      <c r="V33" s="351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60" t="s">
        <v>107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360"/>
      <c r="Z34" s="360"/>
      <c r="AA34" s="65"/>
      <c r="AB34" s="65"/>
      <c r="AC34" s="82"/>
    </row>
    <row r="35" spans="1:68" ht="14.25" customHeight="1" x14ac:dyDescent="0.25">
      <c r="A35" s="361" t="s">
        <v>82</v>
      </c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61"/>
      <c r="Z35" s="361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4301071090</v>
      </c>
      <c r="D36" s="345">
        <v>4620207490075</v>
      </c>
      <c r="E36" s="34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79" t="s">
        <v>110</v>
      </c>
      <c r="Q36" s="347"/>
      <c r="R36" s="347"/>
      <c r="S36" s="347"/>
      <c r="T36" s="34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111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112</v>
      </c>
      <c r="B37" s="63" t="s">
        <v>113</v>
      </c>
      <c r="C37" s="36">
        <v>4301071092</v>
      </c>
      <c r="D37" s="345">
        <v>4620207490174</v>
      </c>
      <c r="E37" s="345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80" t="s">
        <v>114</v>
      </c>
      <c r="Q37" s="347"/>
      <c r="R37" s="347"/>
      <c r="S37" s="347"/>
      <c r="T37" s="348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115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4301071091</v>
      </c>
      <c r="D38" s="345">
        <v>4620207490044</v>
      </c>
      <c r="E38" s="345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77" t="s">
        <v>118</v>
      </c>
      <c r="Q38" s="347"/>
      <c r="R38" s="347"/>
      <c r="S38" s="347"/>
      <c r="T38" s="348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119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2"/>
      <c r="N39" s="352"/>
      <c r="O39" s="353"/>
      <c r="P39" s="349" t="s">
        <v>40</v>
      </c>
      <c r="Q39" s="350"/>
      <c r="R39" s="350"/>
      <c r="S39" s="350"/>
      <c r="T39" s="350"/>
      <c r="U39" s="350"/>
      <c r="V39" s="351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352"/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3"/>
      <c r="P40" s="349" t="s">
        <v>40</v>
      </c>
      <c r="Q40" s="350"/>
      <c r="R40" s="350"/>
      <c r="S40" s="350"/>
      <c r="T40" s="350"/>
      <c r="U40" s="350"/>
      <c r="V40" s="351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360" t="s">
        <v>120</v>
      </c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0"/>
      <c r="P41" s="360"/>
      <c r="Q41" s="360"/>
      <c r="R41" s="360"/>
      <c r="S41" s="360"/>
      <c r="T41" s="360"/>
      <c r="U41" s="360"/>
      <c r="V41" s="360"/>
      <c r="W41" s="360"/>
      <c r="X41" s="360"/>
      <c r="Y41" s="360"/>
      <c r="Z41" s="360"/>
      <c r="AA41" s="65"/>
      <c r="AB41" s="65"/>
      <c r="AC41" s="82"/>
    </row>
    <row r="42" spans="1:68" ht="14.25" customHeight="1" x14ac:dyDescent="0.25">
      <c r="A42" s="361" t="s">
        <v>82</v>
      </c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1"/>
      <c r="N42" s="361"/>
      <c r="O42" s="361"/>
      <c r="P42" s="361"/>
      <c r="Q42" s="361"/>
      <c r="R42" s="361"/>
      <c r="S42" s="361"/>
      <c r="T42" s="361"/>
      <c r="U42" s="361"/>
      <c r="V42" s="361"/>
      <c r="W42" s="361"/>
      <c r="X42" s="361"/>
      <c r="Y42" s="361"/>
      <c r="Z42" s="361"/>
      <c r="AA42" s="66"/>
      <c r="AB42" s="66"/>
      <c r="AC42" s="83"/>
    </row>
    <row r="43" spans="1:68" ht="27" customHeight="1" x14ac:dyDescent="0.25">
      <c r="A43" s="63" t="s">
        <v>121</v>
      </c>
      <c r="B43" s="63" t="s">
        <v>122</v>
      </c>
      <c r="C43" s="36">
        <v>4301071032</v>
      </c>
      <c r="D43" s="345">
        <v>4607111038999</v>
      </c>
      <c r="E43" s="345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7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7"/>
      <c r="R43" s="347"/>
      <c r="S43" s="347"/>
      <c r="T43" s="348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0" si="0">IFERROR(IF(X43="","",X43),"")</f>
        <v>0</v>
      </c>
      <c r="Z43" s="41">
        <f t="shared" ref="Z43:Z50" si="1">IFERROR(IF(X43="","",X43*0.0155),"")</f>
        <v>0</v>
      </c>
      <c r="AA43" s="68" t="s">
        <v>46</v>
      </c>
      <c r="AB43" s="69" t="s">
        <v>46</v>
      </c>
      <c r="AC43" s="105" t="s">
        <v>123</v>
      </c>
      <c r="AG43" s="81"/>
      <c r="AJ43" s="87" t="s">
        <v>89</v>
      </c>
      <c r="AK43" s="87">
        <v>1</v>
      </c>
      <c r="BB43" s="106" t="s">
        <v>70</v>
      </c>
      <c r="BM43" s="81">
        <f t="shared" ref="BM43:BM50" si="2">IFERROR(X43*I43,"0")</f>
        <v>0</v>
      </c>
      <c r="BN43" s="81">
        <f t="shared" ref="BN43:BN50" si="3">IFERROR(Y43*I43,"0")</f>
        <v>0</v>
      </c>
      <c r="BO43" s="81">
        <f t="shared" ref="BO43:BO50" si="4">IFERROR(X43/J43,"0")</f>
        <v>0</v>
      </c>
      <c r="BP43" s="81">
        <f t="shared" ref="BP43:BP50" si="5">IFERROR(Y43/J43,"0")</f>
        <v>0</v>
      </c>
    </row>
    <row r="44" spans="1:68" ht="27" customHeight="1" x14ac:dyDescent="0.25">
      <c r="A44" s="63" t="s">
        <v>124</v>
      </c>
      <c r="B44" s="63" t="s">
        <v>125</v>
      </c>
      <c r="C44" s="36">
        <v>4301070972</v>
      </c>
      <c r="D44" s="345">
        <v>4607111037183</v>
      </c>
      <c r="E44" s="345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7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7"/>
      <c r="R44" s="347"/>
      <c r="S44" s="347"/>
      <c r="T44" s="348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126</v>
      </c>
      <c r="B45" s="63" t="s">
        <v>127</v>
      </c>
      <c r="C45" s="36">
        <v>4301071044</v>
      </c>
      <c r="D45" s="345">
        <v>4607111039385</v>
      </c>
      <c r="E45" s="345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7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7"/>
      <c r="R45" s="347"/>
      <c r="S45" s="347"/>
      <c r="T45" s="348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128</v>
      </c>
      <c r="B46" s="63" t="s">
        <v>129</v>
      </c>
      <c r="C46" s="36">
        <v>4301071045</v>
      </c>
      <c r="D46" s="345">
        <v>4607111039392</v>
      </c>
      <c r="E46" s="345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7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7"/>
      <c r="R46" s="347"/>
      <c r="S46" s="347"/>
      <c r="T46" s="348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130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131</v>
      </c>
      <c r="B47" s="63" t="s">
        <v>132</v>
      </c>
      <c r="C47" s="36">
        <v>4301071031</v>
      </c>
      <c r="D47" s="345">
        <v>4607111038982</v>
      </c>
      <c r="E47" s="345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7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7"/>
      <c r="R47" s="347"/>
      <c r="S47" s="347"/>
      <c r="T47" s="34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130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133</v>
      </c>
      <c r="B48" s="63" t="s">
        <v>134</v>
      </c>
      <c r="C48" s="36">
        <v>4301071046</v>
      </c>
      <c r="D48" s="345">
        <v>4607111039354</v>
      </c>
      <c r="E48" s="345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135</v>
      </c>
      <c r="M48" s="38" t="s">
        <v>86</v>
      </c>
      <c r="N48" s="38"/>
      <c r="O48" s="37">
        <v>180</v>
      </c>
      <c r="P48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47"/>
      <c r="R48" s="347"/>
      <c r="S48" s="347"/>
      <c r="T48" s="348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130</v>
      </c>
      <c r="AG48" s="81"/>
      <c r="AJ48" s="87" t="s">
        <v>136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137</v>
      </c>
      <c r="B49" s="63" t="s">
        <v>138</v>
      </c>
      <c r="C49" s="36">
        <v>4301070968</v>
      </c>
      <c r="D49" s="345">
        <v>4607111036889</v>
      </c>
      <c r="E49" s="345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135</v>
      </c>
      <c r="M49" s="38" t="s">
        <v>86</v>
      </c>
      <c r="N49" s="38"/>
      <c r="O49" s="37">
        <v>180</v>
      </c>
      <c r="P49" s="47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47"/>
      <c r="R49" s="347"/>
      <c r="S49" s="347"/>
      <c r="T49" s="348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130</v>
      </c>
      <c r="AG49" s="81"/>
      <c r="AJ49" s="87" t="s">
        <v>136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139</v>
      </c>
      <c r="B50" s="63" t="s">
        <v>140</v>
      </c>
      <c r="C50" s="36">
        <v>4301071047</v>
      </c>
      <c r="D50" s="345">
        <v>4607111039330</v>
      </c>
      <c r="E50" s="345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135</v>
      </c>
      <c r="M50" s="38" t="s">
        <v>86</v>
      </c>
      <c r="N50" s="38"/>
      <c r="O50" s="37">
        <v>180</v>
      </c>
      <c r="P50" s="47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47"/>
      <c r="R50" s="347"/>
      <c r="S50" s="347"/>
      <c r="T50" s="348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130</v>
      </c>
      <c r="AG50" s="81"/>
      <c r="AJ50" s="87" t="s">
        <v>136</v>
      </c>
      <c r="AK50" s="87">
        <v>12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x14ac:dyDescent="0.2">
      <c r="A51" s="352"/>
      <c r="B51" s="352"/>
      <c r="C51" s="352"/>
      <c r="D51" s="352"/>
      <c r="E51" s="352"/>
      <c r="F51" s="352"/>
      <c r="G51" s="352"/>
      <c r="H51" s="352"/>
      <c r="I51" s="352"/>
      <c r="J51" s="352"/>
      <c r="K51" s="352"/>
      <c r="L51" s="352"/>
      <c r="M51" s="352"/>
      <c r="N51" s="352"/>
      <c r="O51" s="353"/>
      <c r="P51" s="349" t="s">
        <v>40</v>
      </c>
      <c r="Q51" s="350"/>
      <c r="R51" s="350"/>
      <c r="S51" s="350"/>
      <c r="T51" s="350"/>
      <c r="U51" s="350"/>
      <c r="V51" s="351"/>
      <c r="W51" s="42" t="s">
        <v>39</v>
      </c>
      <c r="X51" s="43">
        <f>IFERROR(SUM(X43:X50),"0")</f>
        <v>0</v>
      </c>
      <c r="Y51" s="43">
        <f>IFERROR(SUM(Y43:Y50),"0")</f>
        <v>0</v>
      </c>
      <c r="Z51" s="43">
        <f>IFERROR(IF(Z43="",0,Z43),"0")+IFERROR(IF(Z44="",0,Z44),"0")+IFERROR(IF(Z45="",0,Z45),"0")+IFERROR(IF(Z46="",0,Z46),"0")+IFERROR(IF(Z47="",0,Z47),"0")+IFERROR(IF(Z48="",0,Z48),"0")+IFERROR(IF(Z49="",0,Z49),"0")+IFERROR(IF(Z50="",0,Z50),"0")</f>
        <v>0</v>
      </c>
      <c r="AA51" s="67"/>
      <c r="AB51" s="67"/>
      <c r="AC51" s="67"/>
    </row>
    <row r="52" spans="1:68" x14ac:dyDescent="0.2">
      <c r="A52" s="352"/>
      <c r="B52" s="352"/>
      <c r="C52" s="352"/>
      <c r="D52" s="352"/>
      <c r="E52" s="352"/>
      <c r="F52" s="352"/>
      <c r="G52" s="352"/>
      <c r="H52" s="352"/>
      <c r="I52" s="352"/>
      <c r="J52" s="352"/>
      <c r="K52" s="352"/>
      <c r="L52" s="352"/>
      <c r="M52" s="352"/>
      <c r="N52" s="352"/>
      <c r="O52" s="353"/>
      <c r="P52" s="349" t="s">
        <v>40</v>
      </c>
      <c r="Q52" s="350"/>
      <c r="R52" s="350"/>
      <c r="S52" s="350"/>
      <c r="T52" s="350"/>
      <c r="U52" s="350"/>
      <c r="V52" s="351"/>
      <c r="W52" s="42" t="s">
        <v>0</v>
      </c>
      <c r="X52" s="43">
        <f>IFERROR(SUMPRODUCT(X43:X50*H43:H50),"0")</f>
        <v>0</v>
      </c>
      <c r="Y52" s="43">
        <f>IFERROR(SUMPRODUCT(Y43:Y50*H43:H50),"0")</f>
        <v>0</v>
      </c>
      <c r="Z52" s="42"/>
      <c r="AA52" s="67"/>
      <c r="AB52" s="67"/>
      <c r="AC52" s="67"/>
    </row>
    <row r="53" spans="1:68" ht="16.5" customHeight="1" x14ac:dyDescent="0.25">
      <c r="A53" s="360" t="s">
        <v>141</v>
      </c>
      <c r="B53" s="360"/>
      <c r="C53" s="360"/>
      <c r="D53" s="360"/>
      <c r="E53" s="360"/>
      <c r="F53" s="360"/>
      <c r="G53" s="360"/>
      <c r="H53" s="360"/>
      <c r="I53" s="360"/>
      <c r="J53" s="360"/>
      <c r="K53" s="360"/>
      <c r="L53" s="360"/>
      <c r="M53" s="360"/>
      <c r="N53" s="360"/>
      <c r="O53" s="360"/>
      <c r="P53" s="360"/>
      <c r="Q53" s="360"/>
      <c r="R53" s="360"/>
      <c r="S53" s="360"/>
      <c r="T53" s="360"/>
      <c r="U53" s="360"/>
      <c r="V53" s="360"/>
      <c r="W53" s="360"/>
      <c r="X53" s="360"/>
      <c r="Y53" s="360"/>
      <c r="Z53" s="360"/>
      <c r="AA53" s="65"/>
      <c r="AB53" s="65"/>
      <c r="AC53" s="82"/>
    </row>
    <row r="54" spans="1:68" ht="14.25" customHeight="1" x14ac:dyDescent="0.25">
      <c r="A54" s="361" t="s">
        <v>82</v>
      </c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61"/>
      <c r="Z54" s="361"/>
      <c r="AA54" s="66"/>
      <c r="AB54" s="66"/>
      <c r="AC54" s="83"/>
    </row>
    <row r="55" spans="1:68" ht="16.5" customHeight="1" x14ac:dyDescent="0.25">
      <c r="A55" s="63" t="s">
        <v>142</v>
      </c>
      <c r="B55" s="63" t="s">
        <v>143</v>
      </c>
      <c r="C55" s="36">
        <v>4301071073</v>
      </c>
      <c r="D55" s="345">
        <v>4620207490822</v>
      </c>
      <c r="E55" s="345"/>
      <c r="F55" s="62">
        <v>0.43</v>
      </c>
      <c r="G55" s="37">
        <v>8</v>
      </c>
      <c r="H55" s="62">
        <v>3.44</v>
      </c>
      <c r="I55" s="62">
        <v>3.64</v>
      </c>
      <c r="J55" s="37">
        <v>144</v>
      </c>
      <c r="K55" s="37" t="s">
        <v>87</v>
      </c>
      <c r="L55" s="37" t="s">
        <v>88</v>
      </c>
      <c r="M55" s="38" t="s">
        <v>86</v>
      </c>
      <c r="N55" s="38"/>
      <c r="O55" s="37">
        <v>365</v>
      </c>
      <c r="P55" s="468" t="s">
        <v>144</v>
      </c>
      <c r="Q55" s="347"/>
      <c r="R55" s="347"/>
      <c r="S55" s="347"/>
      <c r="T55" s="348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IFERROR(IF(X55="","",X55*0.00866),"")</f>
        <v>0</v>
      </c>
      <c r="AA55" s="68" t="s">
        <v>46</v>
      </c>
      <c r="AB55" s="69" t="s">
        <v>46</v>
      </c>
      <c r="AC55" s="121" t="s">
        <v>145</v>
      </c>
      <c r="AG55" s="81"/>
      <c r="AJ55" s="87" t="s">
        <v>89</v>
      </c>
      <c r="AK55" s="87">
        <v>1</v>
      </c>
      <c r="BB55" s="122" t="s">
        <v>70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352"/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3"/>
      <c r="P56" s="349" t="s">
        <v>40</v>
      </c>
      <c r="Q56" s="350"/>
      <c r="R56" s="350"/>
      <c r="S56" s="350"/>
      <c r="T56" s="350"/>
      <c r="U56" s="350"/>
      <c r="V56" s="351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352"/>
      <c r="B57" s="352"/>
      <c r="C57" s="352"/>
      <c r="D57" s="352"/>
      <c r="E57" s="352"/>
      <c r="F57" s="352"/>
      <c r="G57" s="352"/>
      <c r="H57" s="352"/>
      <c r="I57" s="352"/>
      <c r="J57" s="352"/>
      <c r="K57" s="352"/>
      <c r="L57" s="352"/>
      <c r="M57" s="352"/>
      <c r="N57" s="352"/>
      <c r="O57" s="353"/>
      <c r="P57" s="349" t="s">
        <v>40</v>
      </c>
      <c r="Q57" s="350"/>
      <c r="R57" s="350"/>
      <c r="S57" s="350"/>
      <c r="T57" s="350"/>
      <c r="U57" s="350"/>
      <c r="V57" s="351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361" t="s">
        <v>146</v>
      </c>
      <c r="B58" s="361"/>
      <c r="C58" s="361"/>
      <c r="D58" s="361"/>
      <c r="E58" s="361"/>
      <c r="F58" s="361"/>
      <c r="G58" s="361"/>
      <c r="H58" s="361"/>
      <c r="I58" s="361"/>
      <c r="J58" s="361"/>
      <c r="K58" s="361"/>
      <c r="L58" s="361"/>
      <c r="M58" s="361"/>
      <c r="N58" s="361"/>
      <c r="O58" s="361"/>
      <c r="P58" s="361"/>
      <c r="Q58" s="361"/>
      <c r="R58" s="361"/>
      <c r="S58" s="361"/>
      <c r="T58" s="361"/>
      <c r="U58" s="361"/>
      <c r="V58" s="361"/>
      <c r="W58" s="361"/>
      <c r="X58" s="361"/>
      <c r="Y58" s="361"/>
      <c r="Z58" s="361"/>
      <c r="AA58" s="66"/>
      <c r="AB58" s="66"/>
      <c r="AC58" s="83"/>
    </row>
    <row r="59" spans="1:68" ht="16.5" customHeight="1" x14ac:dyDescent="0.25">
      <c r="A59" s="63" t="s">
        <v>147</v>
      </c>
      <c r="B59" s="63" t="s">
        <v>148</v>
      </c>
      <c r="C59" s="36">
        <v>4301100087</v>
      </c>
      <c r="D59" s="345">
        <v>4607111039743</v>
      </c>
      <c r="E59" s="345"/>
      <c r="F59" s="62">
        <v>0.18</v>
      </c>
      <c r="G59" s="37">
        <v>6</v>
      </c>
      <c r="H59" s="62">
        <v>1.08</v>
      </c>
      <c r="I59" s="62">
        <v>2.34</v>
      </c>
      <c r="J59" s="37">
        <v>182</v>
      </c>
      <c r="K59" s="37" t="s">
        <v>97</v>
      </c>
      <c r="L59" s="37" t="s">
        <v>88</v>
      </c>
      <c r="M59" s="38" t="s">
        <v>86</v>
      </c>
      <c r="N59" s="38"/>
      <c r="O59" s="37">
        <v>365</v>
      </c>
      <c r="P59" s="469" t="s">
        <v>149</v>
      </c>
      <c r="Q59" s="347"/>
      <c r="R59" s="347"/>
      <c r="S59" s="347"/>
      <c r="T59" s="348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23" t="s">
        <v>150</v>
      </c>
      <c r="AG59" s="81"/>
      <c r="AJ59" s="87" t="s">
        <v>89</v>
      </c>
      <c r="AK59" s="87">
        <v>1</v>
      </c>
      <c r="BB59" s="124" t="s">
        <v>96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352"/>
      <c r="B60" s="352"/>
      <c r="C60" s="352"/>
      <c r="D60" s="352"/>
      <c r="E60" s="352"/>
      <c r="F60" s="352"/>
      <c r="G60" s="352"/>
      <c r="H60" s="352"/>
      <c r="I60" s="352"/>
      <c r="J60" s="352"/>
      <c r="K60" s="352"/>
      <c r="L60" s="352"/>
      <c r="M60" s="352"/>
      <c r="N60" s="352"/>
      <c r="O60" s="353"/>
      <c r="P60" s="349" t="s">
        <v>40</v>
      </c>
      <c r="Q60" s="350"/>
      <c r="R60" s="350"/>
      <c r="S60" s="350"/>
      <c r="T60" s="350"/>
      <c r="U60" s="350"/>
      <c r="V60" s="351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352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2"/>
      <c r="N61" s="352"/>
      <c r="O61" s="353"/>
      <c r="P61" s="349" t="s">
        <v>40</v>
      </c>
      <c r="Q61" s="350"/>
      <c r="R61" s="350"/>
      <c r="S61" s="350"/>
      <c r="T61" s="350"/>
      <c r="U61" s="350"/>
      <c r="V61" s="351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361" t="s">
        <v>91</v>
      </c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61"/>
      <c r="Z62" s="361"/>
      <c r="AA62" s="66"/>
      <c r="AB62" s="66"/>
      <c r="AC62" s="83"/>
    </row>
    <row r="63" spans="1:68" ht="16.5" customHeight="1" x14ac:dyDescent="0.25">
      <c r="A63" s="63" t="s">
        <v>151</v>
      </c>
      <c r="B63" s="63" t="s">
        <v>152</v>
      </c>
      <c r="C63" s="36">
        <v>4301132194</v>
      </c>
      <c r="D63" s="345">
        <v>4607111039712</v>
      </c>
      <c r="E63" s="345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97</v>
      </c>
      <c r="L63" s="37" t="s">
        <v>88</v>
      </c>
      <c r="M63" s="38" t="s">
        <v>86</v>
      </c>
      <c r="N63" s="38"/>
      <c r="O63" s="37">
        <v>365</v>
      </c>
      <c r="P63" s="466" t="s">
        <v>153</v>
      </c>
      <c r="Q63" s="347"/>
      <c r="R63" s="347"/>
      <c r="S63" s="347"/>
      <c r="T63" s="348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25" t="s">
        <v>154</v>
      </c>
      <c r="AG63" s="81"/>
      <c r="AJ63" s="87" t="s">
        <v>89</v>
      </c>
      <c r="AK63" s="87">
        <v>1</v>
      </c>
      <c r="BB63" s="126" t="s">
        <v>96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x14ac:dyDescent="0.2">
      <c r="A64" s="352"/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3"/>
      <c r="P64" s="349" t="s">
        <v>40</v>
      </c>
      <c r="Q64" s="350"/>
      <c r="R64" s="350"/>
      <c r="S64" s="350"/>
      <c r="T64" s="350"/>
      <c r="U64" s="350"/>
      <c r="V64" s="351"/>
      <c r="W64" s="42" t="s">
        <v>39</v>
      </c>
      <c r="X64" s="43">
        <f>IFERROR(SUM(X63:X63),"0")</f>
        <v>0</v>
      </c>
      <c r="Y64" s="43">
        <f>IFERROR(SUM(Y63:Y63),"0")</f>
        <v>0</v>
      </c>
      <c r="Z64" s="43">
        <f>IFERROR(IF(Z63="",0,Z63),"0")</f>
        <v>0</v>
      </c>
      <c r="AA64" s="67"/>
      <c r="AB64" s="67"/>
      <c r="AC64" s="67"/>
    </row>
    <row r="65" spans="1:68" x14ac:dyDescent="0.2">
      <c r="A65" s="352"/>
      <c r="B65" s="352"/>
      <c r="C65" s="352"/>
      <c r="D65" s="352"/>
      <c r="E65" s="352"/>
      <c r="F65" s="352"/>
      <c r="G65" s="352"/>
      <c r="H65" s="352"/>
      <c r="I65" s="352"/>
      <c r="J65" s="352"/>
      <c r="K65" s="352"/>
      <c r="L65" s="352"/>
      <c r="M65" s="352"/>
      <c r="N65" s="352"/>
      <c r="O65" s="353"/>
      <c r="P65" s="349" t="s">
        <v>40</v>
      </c>
      <c r="Q65" s="350"/>
      <c r="R65" s="350"/>
      <c r="S65" s="350"/>
      <c r="T65" s="350"/>
      <c r="U65" s="350"/>
      <c r="V65" s="351"/>
      <c r="W65" s="42" t="s">
        <v>0</v>
      </c>
      <c r="X65" s="43">
        <f>IFERROR(SUMPRODUCT(X63:X63*H63:H63),"0")</f>
        <v>0</v>
      </c>
      <c r="Y65" s="43">
        <f>IFERROR(SUMPRODUCT(Y63:Y63*H63:H63),"0")</f>
        <v>0</v>
      </c>
      <c r="Z65" s="42"/>
      <c r="AA65" s="67"/>
      <c r="AB65" s="67"/>
      <c r="AC65" s="67"/>
    </row>
    <row r="66" spans="1:68" ht="14.25" customHeight="1" x14ac:dyDescent="0.25">
      <c r="A66" s="361" t="s">
        <v>155</v>
      </c>
      <c r="B66" s="361"/>
      <c r="C66" s="361"/>
      <c r="D66" s="361"/>
      <c r="E66" s="361"/>
      <c r="F66" s="361"/>
      <c r="G66" s="361"/>
      <c r="H66" s="361"/>
      <c r="I66" s="361"/>
      <c r="J66" s="361"/>
      <c r="K66" s="361"/>
      <c r="L66" s="361"/>
      <c r="M66" s="361"/>
      <c r="N66" s="361"/>
      <c r="O66" s="361"/>
      <c r="P66" s="361"/>
      <c r="Q66" s="361"/>
      <c r="R66" s="361"/>
      <c r="S66" s="361"/>
      <c r="T66" s="361"/>
      <c r="U66" s="361"/>
      <c r="V66" s="361"/>
      <c r="W66" s="361"/>
      <c r="X66" s="361"/>
      <c r="Y66" s="361"/>
      <c r="Z66" s="361"/>
      <c r="AA66" s="66"/>
      <c r="AB66" s="66"/>
      <c r="AC66" s="83"/>
    </row>
    <row r="67" spans="1:68" ht="16.5" customHeight="1" x14ac:dyDescent="0.25">
      <c r="A67" s="63" t="s">
        <v>156</v>
      </c>
      <c r="B67" s="63" t="s">
        <v>157</v>
      </c>
      <c r="C67" s="36">
        <v>4301136018</v>
      </c>
      <c r="D67" s="345">
        <v>4607111037008</v>
      </c>
      <c r="E67" s="345"/>
      <c r="F67" s="62">
        <v>0.36</v>
      </c>
      <c r="G67" s="37">
        <v>4</v>
      </c>
      <c r="H67" s="62">
        <v>1.44</v>
      </c>
      <c r="I67" s="62">
        <v>1.74</v>
      </c>
      <c r="J67" s="37">
        <v>140</v>
      </c>
      <c r="K67" s="37" t="s">
        <v>97</v>
      </c>
      <c r="L67" s="37" t="s">
        <v>88</v>
      </c>
      <c r="M67" s="38" t="s">
        <v>86</v>
      </c>
      <c r="N67" s="38"/>
      <c r="O67" s="37">
        <v>365</v>
      </c>
      <c r="P67" s="46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7" s="347"/>
      <c r="R67" s="347"/>
      <c r="S67" s="347"/>
      <c r="T67" s="348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7" t="s">
        <v>158</v>
      </c>
      <c r="AG67" s="81"/>
      <c r="AJ67" s="87" t="s">
        <v>89</v>
      </c>
      <c r="AK67" s="87">
        <v>1</v>
      </c>
      <c r="BB67" s="128" t="s">
        <v>96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352"/>
      <c r="B68" s="352"/>
      <c r="C68" s="352"/>
      <c r="D68" s="352"/>
      <c r="E68" s="352"/>
      <c r="F68" s="352"/>
      <c r="G68" s="352"/>
      <c r="H68" s="352"/>
      <c r="I68" s="352"/>
      <c r="J68" s="352"/>
      <c r="K68" s="352"/>
      <c r="L68" s="352"/>
      <c r="M68" s="352"/>
      <c r="N68" s="352"/>
      <c r="O68" s="353"/>
      <c r="P68" s="349" t="s">
        <v>40</v>
      </c>
      <c r="Q68" s="350"/>
      <c r="R68" s="350"/>
      <c r="S68" s="350"/>
      <c r="T68" s="350"/>
      <c r="U68" s="350"/>
      <c r="V68" s="351"/>
      <c r="W68" s="42" t="s">
        <v>39</v>
      </c>
      <c r="X68" s="43">
        <f>IFERROR(SUM(X67:X67),"0")</f>
        <v>0</v>
      </c>
      <c r="Y68" s="43">
        <f>IFERROR(SUM(Y67:Y67),"0")</f>
        <v>0</v>
      </c>
      <c r="Z68" s="43">
        <f>IFERROR(IF(Z67="",0,Z67),"0")</f>
        <v>0</v>
      </c>
      <c r="AA68" s="67"/>
      <c r="AB68" s="67"/>
      <c r="AC68" s="67"/>
    </row>
    <row r="69" spans="1:68" x14ac:dyDescent="0.2">
      <c r="A69" s="352"/>
      <c r="B69" s="352"/>
      <c r="C69" s="352"/>
      <c r="D69" s="352"/>
      <c r="E69" s="352"/>
      <c r="F69" s="352"/>
      <c r="G69" s="352"/>
      <c r="H69" s="352"/>
      <c r="I69" s="352"/>
      <c r="J69" s="352"/>
      <c r="K69" s="352"/>
      <c r="L69" s="352"/>
      <c r="M69" s="352"/>
      <c r="N69" s="352"/>
      <c r="O69" s="353"/>
      <c r="P69" s="349" t="s">
        <v>40</v>
      </c>
      <c r="Q69" s="350"/>
      <c r="R69" s="350"/>
      <c r="S69" s="350"/>
      <c r="T69" s="350"/>
      <c r="U69" s="350"/>
      <c r="V69" s="351"/>
      <c r="W69" s="42" t="s">
        <v>0</v>
      </c>
      <c r="X69" s="43">
        <f>IFERROR(SUMPRODUCT(X67:X67*H67:H67),"0")</f>
        <v>0</v>
      </c>
      <c r="Y69" s="43">
        <f>IFERROR(SUMPRODUCT(Y67:Y67*H67:H67),"0")</f>
        <v>0</v>
      </c>
      <c r="Z69" s="42"/>
      <c r="AA69" s="67"/>
      <c r="AB69" s="67"/>
      <c r="AC69" s="67"/>
    </row>
    <row r="70" spans="1:68" ht="14.25" customHeight="1" x14ac:dyDescent="0.25">
      <c r="A70" s="361" t="s">
        <v>159</v>
      </c>
      <c r="B70" s="361"/>
      <c r="C70" s="361"/>
      <c r="D70" s="361"/>
      <c r="E70" s="361"/>
      <c r="F70" s="361"/>
      <c r="G70" s="361"/>
      <c r="H70" s="361"/>
      <c r="I70" s="361"/>
      <c r="J70" s="361"/>
      <c r="K70" s="361"/>
      <c r="L70" s="361"/>
      <c r="M70" s="361"/>
      <c r="N70" s="361"/>
      <c r="O70" s="361"/>
      <c r="P70" s="361"/>
      <c r="Q70" s="361"/>
      <c r="R70" s="361"/>
      <c r="S70" s="361"/>
      <c r="T70" s="361"/>
      <c r="U70" s="361"/>
      <c r="V70" s="361"/>
      <c r="W70" s="361"/>
      <c r="X70" s="361"/>
      <c r="Y70" s="361"/>
      <c r="Z70" s="361"/>
      <c r="AA70" s="66"/>
      <c r="AB70" s="66"/>
      <c r="AC70" s="83"/>
    </row>
    <row r="71" spans="1:68" ht="16.5" customHeight="1" x14ac:dyDescent="0.25">
      <c r="A71" s="63" t="s">
        <v>160</v>
      </c>
      <c r="B71" s="63" t="s">
        <v>161</v>
      </c>
      <c r="C71" s="36">
        <v>4301135664</v>
      </c>
      <c r="D71" s="345">
        <v>4607111039705</v>
      </c>
      <c r="E71" s="345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97</v>
      </c>
      <c r="L71" s="37" t="s">
        <v>88</v>
      </c>
      <c r="M71" s="38" t="s">
        <v>86</v>
      </c>
      <c r="N71" s="38"/>
      <c r="O71" s="37">
        <v>365</v>
      </c>
      <c r="P71" s="463" t="s">
        <v>162</v>
      </c>
      <c r="Q71" s="347"/>
      <c r="R71" s="347"/>
      <c r="S71" s="347"/>
      <c r="T71" s="348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158</v>
      </c>
      <c r="AG71" s="81"/>
      <c r="AJ71" s="87" t="s">
        <v>89</v>
      </c>
      <c r="AK71" s="87">
        <v>1</v>
      </c>
      <c r="BB71" s="130" t="s">
        <v>96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163</v>
      </c>
      <c r="B72" s="63" t="s">
        <v>164</v>
      </c>
      <c r="C72" s="36">
        <v>4301135665</v>
      </c>
      <c r="D72" s="345">
        <v>4607111039729</v>
      </c>
      <c r="E72" s="345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97</v>
      </c>
      <c r="L72" s="37" t="s">
        <v>88</v>
      </c>
      <c r="M72" s="38" t="s">
        <v>86</v>
      </c>
      <c r="N72" s="38"/>
      <c r="O72" s="37">
        <v>365</v>
      </c>
      <c r="P72" s="464" t="s">
        <v>165</v>
      </c>
      <c r="Q72" s="347"/>
      <c r="R72" s="347"/>
      <c r="S72" s="347"/>
      <c r="T72" s="348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166</v>
      </c>
      <c r="AG72" s="81"/>
      <c r="AJ72" s="87" t="s">
        <v>89</v>
      </c>
      <c r="AK72" s="87">
        <v>1</v>
      </c>
      <c r="BB72" s="132" t="s">
        <v>96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167</v>
      </c>
      <c r="B73" s="63" t="s">
        <v>168</v>
      </c>
      <c r="C73" s="36">
        <v>4301135702</v>
      </c>
      <c r="D73" s="345">
        <v>4620207490228</v>
      </c>
      <c r="E73" s="345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97</v>
      </c>
      <c r="L73" s="37" t="s">
        <v>88</v>
      </c>
      <c r="M73" s="38" t="s">
        <v>86</v>
      </c>
      <c r="N73" s="38"/>
      <c r="O73" s="37">
        <v>365</v>
      </c>
      <c r="P73" s="465" t="s">
        <v>169</v>
      </c>
      <c r="Q73" s="347"/>
      <c r="R73" s="347"/>
      <c r="S73" s="347"/>
      <c r="T73" s="348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166</v>
      </c>
      <c r="AG73" s="81"/>
      <c r="AJ73" s="87" t="s">
        <v>89</v>
      </c>
      <c r="AK73" s="87">
        <v>1</v>
      </c>
      <c r="BB73" s="134" t="s">
        <v>96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352"/>
      <c r="B74" s="352"/>
      <c r="C74" s="352"/>
      <c r="D74" s="352"/>
      <c r="E74" s="352"/>
      <c r="F74" s="352"/>
      <c r="G74" s="352"/>
      <c r="H74" s="352"/>
      <c r="I74" s="352"/>
      <c r="J74" s="352"/>
      <c r="K74" s="352"/>
      <c r="L74" s="352"/>
      <c r="M74" s="352"/>
      <c r="N74" s="352"/>
      <c r="O74" s="353"/>
      <c r="P74" s="349" t="s">
        <v>40</v>
      </c>
      <c r="Q74" s="350"/>
      <c r="R74" s="350"/>
      <c r="S74" s="350"/>
      <c r="T74" s="350"/>
      <c r="U74" s="350"/>
      <c r="V74" s="351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352"/>
      <c r="B75" s="352"/>
      <c r="C75" s="352"/>
      <c r="D75" s="352"/>
      <c r="E75" s="352"/>
      <c r="F75" s="352"/>
      <c r="G75" s="352"/>
      <c r="H75" s="352"/>
      <c r="I75" s="352"/>
      <c r="J75" s="352"/>
      <c r="K75" s="352"/>
      <c r="L75" s="352"/>
      <c r="M75" s="352"/>
      <c r="N75" s="352"/>
      <c r="O75" s="353"/>
      <c r="P75" s="349" t="s">
        <v>40</v>
      </c>
      <c r="Q75" s="350"/>
      <c r="R75" s="350"/>
      <c r="S75" s="350"/>
      <c r="T75" s="350"/>
      <c r="U75" s="350"/>
      <c r="V75" s="351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360" t="s">
        <v>170</v>
      </c>
      <c r="B76" s="360"/>
      <c r="C76" s="360"/>
      <c r="D76" s="360"/>
      <c r="E76" s="360"/>
      <c r="F76" s="360"/>
      <c r="G76" s="360"/>
      <c r="H76" s="360"/>
      <c r="I76" s="360"/>
      <c r="J76" s="360"/>
      <c r="K76" s="360"/>
      <c r="L76" s="360"/>
      <c r="M76" s="360"/>
      <c r="N76" s="360"/>
      <c r="O76" s="360"/>
      <c r="P76" s="360"/>
      <c r="Q76" s="360"/>
      <c r="R76" s="360"/>
      <c r="S76" s="360"/>
      <c r="T76" s="360"/>
      <c r="U76" s="360"/>
      <c r="V76" s="360"/>
      <c r="W76" s="360"/>
      <c r="X76" s="360"/>
      <c r="Y76" s="360"/>
      <c r="Z76" s="360"/>
      <c r="AA76" s="65"/>
      <c r="AB76" s="65"/>
      <c r="AC76" s="82"/>
    </row>
    <row r="77" spans="1:68" ht="14.25" customHeight="1" x14ac:dyDescent="0.25">
      <c r="A77" s="361" t="s">
        <v>82</v>
      </c>
      <c r="B77" s="361"/>
      <c r="C77" s="361"/>
      <c r="D77" s="361"/>
      <c r="E77" s="361"/>
      <c r="F77" s="361"/>
      <c r="G77" s="361"/>
      <c r="H77" s="361"/>
      <c r="I77" s="361"/>
      <c r="J77" s="361"/>
      <c r="K77" s="361"/>
      <c r="L77" s="361"/>
      <c r="M77" s="361"/>
      <c r="N77" s="361"/>
      <c r="O77" s="361"/>
      <c r="P77" s="361"/>
      <c r="Q77" s="361"/>
      <c r="R77" s="361"/>
      <c r="S77" s="361"/>
      <c r="T77" s="361"/>
      <c r="U77" s="361"/>
      <c r="V77" s="361"/>
      <c r="W77" s="361"/>
      <c r="X77" s="361"/>
      <c r="Y77" s="361"/>
      <c r="Z77" s="361"/>
      <c r="AA77" s="66"/>
      <c r="AB77" s="66"/>
      <c r="AC77" s="83"/>
    </row>
    <row r="78" spans="1:68" ht="27" customHeight="1" x14ac:dyDescent="0.25">
      <c r="A78" s="63" t="s">
        <v>171</v>
      </c>
      <c r="B78" s="63" t="s">
        <v>172</v>
      </c>
      <c r="C78" s="36">
        <v>4301070977</v>
      </c>
      <c r="D78" s="345">
        <v>4607111037411</v>
      </c>
      <c r="E78" s="345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174</v>
      </c>
      <c r="L78" s="37" t="s">
        <v>135</v>
      </c>
      <c r="M78" s="38" t="s">
        <v>86</v>
      </c>
      <c r="N78" s="38"/>
      <c r="O78" s="37">
        <v>180</v>
      </c>
      <c r="P78" s="46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7"/>
      <c r="R78" s="347"/>
      <c r="S78" s="347"/>
      <c r="T78" s="348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35" t="s">
        <v>173</v>
      </c>
      <c r="AG78" s="81"/>
      <c r="AJ78" s="87" t="s">
        <v>136</v>
      </c>
      <c r="AK78" s="87">
        <v>18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175</v>
      </c>
      <c r="B79" s="63" t="s">
        <v>176</v>
      </c>
      <c r="C79" s="36">
        <v>4301070981</v>
      </c>
      <c r="D79" s="345">
        <v>4607111036728</v>
      </c>
      <c r="E79" s="345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87</v>
      </c>
      <c r="L79" s="37" t="s">
        <v>135</v>
      </c>
      <c r="M79" s="38" t="s">
        <v>86</v>
      </c>
      <c r="N79" s="38"/>
      <c r="O79" s="37">
        <v>180</v>
      </c>
      <c r="P79" s="46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7"/>
      <c r="R79" s="347"/>
      <c r="S79" s="347"/>
      <c r="T79" s="348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37" t="s">
        <v>173</v>
      </c>
      <c r="AG79" s="81"/>
      <c r="AJ79" s="87" t="s">
        <v>136</v>
      </c>
      <c r="AK79" s="87">
        <v>12</v>
      </c>
      <c r="BB79" s="138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52"/>
      <c r="B80" s="352"/>
      <c r="C80" s="352"/>
      <c r="D80" s="352"/>
      <c r="E80" s="352"/>
      <c r="F80" s="352"/>
      <c r="G80" s="352"/>
      <c r="H80" s="352"/>
      <c r="I80" s="352"/>
      <c r="J80" s="352"/>
      <c r="K80" s="352"/>
      <c r="L80" s="352"/>
      <c r="M80" s="352"/>
      <c r="N80" s="352"/>
      <c r="O80" s="353"/>
      <c r="P80" s="349" t="s">
        <v>40</v>
      </c>
      <c r="Q80" s="350"/>
      <c r="R80" s="350"/>
      <c r="S80" s="350"/>
      <c r="T80" s="350"/>
      <c r="U80" s="350"/>
      <c r="V80" s="351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352"/>
      <c r="B81" s="352"/>
      <c r="C81" s="352"/>
      <c r="D81" s="352"/>
      <c r="E81" s="352"/>
      <c r="F81" s="352"/>
      <c r="G81" s="352"/>
      <c r="H81" s="352"/>
      <c r="I81" s="352"/>
      <c r="J81" s="352"/>
      <c r="K81" s="352"/>
      <c r="L81" s="352"/>
      <c r="M81" s="352"/>
      <c r="N81" s="352"/>
      <c r="O81" s="353"/>
      <c r="P81" s="349" t="s">
        <v>40</v>
      </c>
      <c r="Q81" s="350"/>
      <c r="R81" s="350"/>
      <c r="S81" s="350"/>
      <c r="T81" s="350"/>
      <c r="U81" s="350"/>
      <c r="V81" s="351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360" t="s">
        <v>177</v>
      </c>
      <c r="B82" s="360"/>
      <c r="C82" s="360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  <c r="Y82" s="360"/>
      <c r="Z82" s="360"/>
      <c r="AA82" s="65"/>
      <c r="AB82" s="65"/>
      <c r="AC82" s="82"/>
    </row>
    <row r="83" spans="1:68" ht="14.25" customHeight="1" x14ac:dyDescent="0.25">
      <c r="A83" s="361" t="s">
        <v>159</v>
      </c>
      <c r="B83" s="361"/>
      <c r="C83" s="361"/>
      <c r="D83" s="361"/>
      <c r="E83" s="361"/>
      <c r="F83" s="361"/>
      <c r="G83" s="361"/>
      <c r="H83" s="361"/>
      <c r="I83" s="361"/>
      <c r="J83" s="361"/>
      <c r="K83" s="361"/>
      <c r="L83" s="361"/>
      <c r="M83" s="361"/>
      <c r="N83" s="361"/>
      <c r="O83" s="361"/>
      <c r="P83" s="361"/>
      <c r="Q83" s="361"/>
      <c r="R83" s="361"/>
      <c r="S83" s="361"/>
      <c r="T83" s="361"/>
      <c r="U83" s="361"/>
      <c r="V83" s="361"/>
      <c r="W83" s="361"/>
      <c r="X83" s="361"/>
      <c r="Y83" s="361"/>
      <c r="Z83" s="361"/>
      <c r="AA83" s="66"/>
      <c r="AB83" s="66"/>
      <c r="AC83" s="83"/>
    </row>
    <row r="84" spans="1:68" ht="27" customHeight="1" x14ac:dyDescent="0.25">
      <c r="A84" s="63" t="s">
        <v>178</v>
      </c>
      <c r="B84" s="63" t="s">
        <v>179</v>
      </c>
      <c r="C84" s="36">
        <v>4301135584</v>
      </c>
      <c r="D84" s="345">
        <v>4607111033659</v>
      </c>
      <c r="E84" s="345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97</v>
      </c>
      <c r="L84" s="37" t="s">
        <v>88</v>
      </c>
      <c r="M84" s="38" t="s">
        <v>86</v>
      </c>
      <c r="N84" s="38"/>
      <c r="O84" s="37">
        <v>180</v>
      </c>
      <c r="P84" s="460" t="s">
        <v>180</v>
      </c>
      <c r="Q84" s="347"/>
      <c r="R84" s="347"/>
      <c r="S84" s="347"/>
      <c r="T84" s="348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181</v>
      </c>
      <c r="AG84" s="81"/>
      <c r="AJ84" s="87" t="s">
        <v>89</v>
      </c>
      <c r="AK84" s="87">
        <v>1</v>
      </c>
      <c r="BB84" s="140" t="s">
        <v>96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352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2"/>
      <c r="N85" s="352"/>
      <c r="O85" s="353"/>
      <c r="P85" s="349" t="s">
        <v>40</v>
      </c>
      <c r="Q85" s="350"/>
      <c r="R85" s="350"/>
      <c r="S85" s="350"/>
      <c r="T85" s="350"/>
      <c r="U85" s="350"/>
      <c r="V85" s="351"/>
      <c r="W85" s="42" t="s">
        <v>39</v>
      </c>
      <c r="X85" s="43">
        <f>IFERROR(SUM(X84:X84),"0")</f>
        <v>0</v>
      </c>
      <c r="Y85" s="43">
        <f>IFERROR(SUM(Y84:Y84),"0")</f>
        <v>0</v>
      </c>
      <c r="Z85" s="43">
        <f>IFERROR(IF(Z84="",0,Z84),"0")</f>
        <v>0</v>
      </c>
      <c r="AA85" s="67"/>
      <c r="AB85" s="67"/>
      <c r="AC85" s="67"/>
    </row>
    <row r="86" spans="1:68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2"/>
      <c r="N86" s="352"/>
      <c r="O86" s="353"/>
      <c r="P86" s="349" t="s">
        <v>40</v>
      </c>
      <c r="Q86" s="350"/>
      <c r="R86" s="350"/>
      <c r="S86" s="350"/>
      <c r="T86" s="350"/>
      <c r="U86" s="350"/>
      <c r="V86" s="351"/>
      <c r="W86" s="42" t="s">
        <v>0</v>
      </c>
      <c r="X86" s="43">
        <f>IFERROR(SUMPRODUCT(X84:X84*H84:H84),"0")</f>
        <v>0</v>
      </c>
      <c r="Y86" s="43">
        <f>IFERROR(SUMPRODUCT(Y84:Y84*H84:H84),"0")</f>
        <v>0</v>
      </c>
      <c r="Z86" s="42"/>
      <c r="AA86" s="67"/>
      <c r="AB86" s="67"/>
      <c r="AC86" s="67"/>
    </row>
    <row r="87" spans="1:68" ht="16.5" customHeight="1" x14ac:dyDescent="0.25">
      <c r="A87" s="360" t="s">
        <v>182</v>
      </c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360"/>
      <c r="Z87" s="360"/>
      <c r="AA87" s="65"/>
      <c r="AB87" s="65"/>
      <c r="AC87" s="82"/>
    </row>
    <row r="88" spans="1:68" ht="14.25" customHeight="1" x14ac:dyDescent="0.25">
      <c r="A88" s="361" t="s">
        <v>183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61"/>
      <c r="Z88" s="361"/>
      <c r="AA88" s="66"/>
      <c r="AB88" s="66"/>
      <c r="AC88" s="83"/>
    </row>
    <row r="89" spans="1:68" ht="27" customHeight="1" x14ac:dyDescent="0.25">
      <c r="A89" s="63" t="s">
        <v>184</v>
      </c>
      <c r="B89" s="63" t="s">
        <v>185</v>
      </c>
      <c r="C89" s="36">
        <v>4301131041</v>
      </c>
      <c r="D89" s="345">
        <v>4607111034120</v>
      </c>
      <c r="E89" s="345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97</v>
      </c>
      <c r="L89" s="37" t="s">
        <v>88</v>
      </c>
      <c r="M89" s="38" t="s">
        <v>86</v>
      </c>
      <c r="N89" s="38"/>
      <c r="O89" s="37">
        <v>180</v>
      </c>
      <c r="P89" s="458" t="s">
        <v>186</v>
      </c>
      <c r="Q89" s="347"/>
      <c r="R89" s="347"/>
      <c r="S89" s="347"/>
      <c r="T89" s="348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187</v>
      </c>
      <c r="AG89" s="81"/>
      <c r="AJ89" s="87" t="s">
        <v>89</v>
      </c>
      <c r="AK89" s="87">
        <v>1</v>
      </c>
      <c r="BB89" s="142" t="s">
        <v>96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188</v>
      </c>
      <c r="B90" s="63" t="s">
        <v>189</v>
      </c>
      <c r="C90" s="36">
        <v>4301131021</v>
      </c>
      <c r="D90" s="345">
        <v>4607111034137</v>
      </c>
      <c r="E90" s="345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97</v>
      </c>
      <c r="L90" s="37" t="s">
        <v>135</v>
      </c>
      <c r="M90" s="38" t="s">
        <v>86</v>
      </c>
      <c r="N90" s="38"/>
      <c r="O90" s="37">
        <v>180</v>
      </c>
      <c r="P90" s="45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0" s="347"/>
      <c r="R90" s="347"/>
      <c r="S90" s="347"/>
      <c r="T90" s="348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190</v>
      </c>
      <c r="AG90" s="81"/>
      <c r="AJ90" s="87" t="s">
        <v>136</v>
      </c>
      <c r="AK90" s="87">
        <v>14</v>
      </c>
      <c r="BB90" s="144" t="s">
        <v>96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352"/>
      <c r="B91" s="352"/>
      <c r="C91" s="352"/>
      <c r="D91" s="352"/>
      <c r="E91" s="352"/>
      <c r="F91" s="352"/>
      <c r="G91" s="352"/>
      <c r="H91" s="352"/>
      <c r="I91" s="352"/>
      <c r="J91" s="352"/>
      <c r="K91" s="352"/>
      <c r="L91" s="352"/>
      <c r="M91" s="352"/>
      <c r="N91" s="352"/>
      <c r="O91" s="353"/>
      <c r="P91" s="349" t="s">
        <v>40</v>
      </c>
      <c r="Q91" s="350"/>
      <c r="R91" s="350"/>
      <c r="S91" s="350"/>
      <c r="T91" s="350"/>
      <c r="U91" s="350"/>
      <c r="V91" s="351"/>
      <c r="W91" s="42" t="s">
        <v>39</v>
      </c>
      <c r="X91" s="43">
        <f>IFERROR(SUM(X89:X90),"0")</f>
        <v>0</v>
      </c>
      <c r="Y91" s="43">
        <f>IFERROR(SUM(Y89:Y90),"0")</f>
        <v>0</v>
      </c>
      <c r="Z91" s="43">
        <f>IFERROR(IF(Z89="",0,Z89),"0")+IFERROR(IF(Z90="",0,Z90),"0")</f>
        <v>0</v>
      </c>
      <c r="AA91" s="67"/>
      <c r="AB91" s="67"/>
      <c r="AC91" s="67"/>
    </row>
    <row r="92" spans="1:68" x14ac:dyDescent="0.2">
      <c r="A92" s="352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2"/>
      <c r="N92" s="352"/>
      <c r="O92" s="353"/>
      <c r="P92" s="349" t="s">
        <v>40</v>
      </c>
      <c r="Q92" s="350"/>
      <c r="R92" s="350"/>
      <c r="S92" s="350"/>
      <c r="T92" s="350"/>
      <c r="U92" s="350"/>
      <c r="V92" s="351"/>
      <c r="W92" s="42" t="s">
        <v>0</v>
      </c>
      <c r="X92" s="43">
        <f>IFERROR(SUMPRODUCT(X89:X90*H89:H90),"0")</f>
        <v>0</v>
      </c>
      <c r="Y92" s="43">
        <f>IFERROR(SUMPRODUCT(Y89:Y90*H89:H90),"0")</f>
        <v>0</v>
      </c>
      <c r="Z92" s="42"/>
      <c r="AA92" s="67"/>
      <c r="AB92" s="67"/>
      <c r="AC92" s="67"/>
    </row>
    <row r="93" spans="1:68" ht="16.5" customHeight="1" x14ac:dyDescent="0.25">
      <c r="A93" s="360" t="s">
        <v>191</v>
      </c>
      <c r="B93" s="360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0"/>
      <c r="U93" s="360"/>
      <c r="V93" s="360"/>
      <c r="W93" s="360"/>
      <c r="X93" s="360"/>
      <c r="Y93" s="360"/>
      <c r="Z93" s="360"/>
      <c r="AA93" s="65"/>
      <c r="AB93" s="65"/>
      <c r="AC93" s="82"/>
    </row>
    <row r="94" spans="1:68" ht="14.25" customHeight="1" x14ac:dyDescent="0.25">
      <c r="A94" s="361" t="s">
        <v>159</v>
      </c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1"/>
      <c r="N94" s="361"/>
      <c r="O94" s="361"/>
      <c r="P94" s="361"/>
      <c r="Q94" s="361"/>
      <c r="R94" s="361"/>
      <c r="S94" s="361"/>
      <c r="T94" s="361"/>
      <c r="U94" s="361"/>
      <c r="V94" s="361"/>
      <c r="W94" s="361"/>
      <c r="X94" s="361"/>
      <c r="Y94" s="361"/>
      <c r="Z94" s="361"/>
      <c r="AA94" s="66"/>
      <c r="AB94" s="66"/>
      <c r="AC94" s="83"/>
    </row>
    <row r="95" spans="1:68" ht="27" customHeight="1" x14ac:dyDescent="0.25">
      <c r="A95" s="63" t="s">
        <v>192</v>
      </c>
      <c r="B95" s="63" t="s">
        <v>193</v>
      </c>
      <c r="C95" s="36">
        <v>4301135569</v>
      </c>
      <c r="D95" s="345">
        <v>4607111033628</v>
      </c>
      <c r="E95" s="345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97</v>
      </c>
      <c r="L95" s="37" t="s">
        <v>88</v>
      </c>
      <c r="M95" s="38" t="s">
        <v>86</v>
      </c>
      <c r="N95" s="38"/>
      <c r="O95" s="37">
        <v>180</v>
      </c>
      <c r="P95" s="454" t="s">
        <v>194</v>
      </c>
      <c r="Q95" s="347"/>
      <c r="R95" s="347"/>
      <c r="S95" s="347"/>
      <c r="T95" s="348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ref="Y95:Y100" si="6">IFERROR(IF(X95="","",X95),"")</f>
        <v>0</v>
      </c>
      <c r="Z95" s="41">
        <f t="shared" ref="Z95:Z100" si="7">IFERROR(IF(X95="","",X95*0.01788),"")</f>
        <v>0</v>
      </c>
      <c r="AA95" s="68" t="s">
        <v>46</v>
      </c>
      <c r="AB95" s="69" t="s">
        <v>46</v>
      </c>
      <c r="AC95" s="145" t="s">
        <v>181</v>
      </c>
      <c r="AG95" s="81"/>
      <c r="AJ95" s="87" t="s">
        <v>89</v>
      </c>
      <c r="AK95" s="87">
        <v>1</v>
      </c>
      <c r="BB95" s="146" t="s">
        <v>96</v>
      </c>
      <c r="BM95" s="81">
        <f t="shared" ref="BM95:BM100" si="8">IFERROR(X95*I95,"0")</f>
        <v>0</v>
      </c>
      <c r="BN95" s="81">
        <f t="shared" ref="BN95:BN100" si="9">IFERROR(Y95*I95,"0")</f>
        <v>0</v>
      </c>
      <c r="BO95" s="81">
        <f t="shared" ref="BO95:BO100" si="10">IFERROR(X95/J95,"0")</f>
        <v>0</v>
      </c>
      <c r="BP95" s="81">
        <f t="shared" ref="BP95:BP100" si="11">IFERROR(Y95/J95,"0")</f>
        <v>0</v>
      </c>
    </row>
    <row r="96" spans="1:68" ht="27" customHeight="1" x14ac:dyDescent="0.25">
      <c r="A96" s="63" t="s">
        <v>195</v>
      </c>
      <c r="B96" s="63" t="s">
        <v>196</v>
      </c>
      <c r="C96" s="36">
        <v>4301135565</v>
      </c>
      <c r="D96" s="345">
        <v>4607111033451</v>
      </c>
      <c r="E96" s="345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97</v>
      </c>
      <c r="L96" s="37" t="s">
        <v>197</v>
      </c>
      <c r="M96" s="38" t="s">
        <v>86</v>
      </c>
      <c r="N96" s="38"/>
      <c r="O96" s="37">
        <v>180</v>
      </c>
      <c r="P96" s="45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47"/>
      <c r="R96" s="347"/>
      <c r="S96" s="347"/>
      <c r="T96" s="348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181</v>
      </c>
      <c r="AG96" s="81"/>
      <c r="AJ96" s="87" t="s">
        <v>198</v>
      </c>
      <c r="AK96" s="87">
        <v>70</v>
      </c>
      <c r="BB96" s="148" t="s">
        <v>96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199</v>
      </c>
      <c r="B97" s="63" t="s">
        <v>200</v>
      </c>
      <c r="C97" s="36">
        <v>4301135575</v>
      </c>
      <c r="D97" s="345">
        <v>4607111035141</v>
      </c>
      <c r="E97" s="345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97</v>
      </c>
      <c r="L97" s="37" t="s">
        <v>88</v>
      </c>
      <c r="M97" s="38" t="s">
        <v>86</v>
      </c>
      <c r="N97" s="38"/>
      <c r="O97" s="37">
        <v>180</v>
      </c>
      <c r="P97" s="456" t="s">
        <v>201</v>
      </c>
      <c r="Q97" s="347"/>
      <c r="R97" s="347"/>
      <c r="S97" s="347"/>
      <c r="T97" s="348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202</v>
      </c>
      <c r="AG97" s="81"/>
      <c r="AJ97" s="87" t="s">
        <v>89</v>
      </c>
      <c r="AK97" s="87">
        <v>1</v>
      </c>
      <c r="BB97" s="150" t="s">
        <v>96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203</v>
      </c>
      <c r="B98" s="63" t="s">
        <v>204</v>
      </c>
      <c r="C98" s="36">
        <v>4301135578</v>
      </c>
      <c r="D98" s="345">
        <v>4607111033444</v>
      </c>
      <c r="E98" s="345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97</v>
      </c>
      <c r="L98" s="37" t="s">
        <v>88</v>
      </c>
      <c r="M98" s="38" t="s">
        <v>86</v>
      </c>
      <c r="N98" s="38"/>
      <c r="O98" s="37">
        <v>180</v>
      </c>
      <c r="P98" s="45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47"/>
      <c r="R98" s="347"/>
      <c r="S98" s="347"/>
      <c r="T98" s="348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181</v>
      </c>
      <c r="AG98" s="81"/>
      <c r="AJ98" s="87" t="s">
        <v>89</v>
      </c>
      <c r="AK98" s="87">
        <v>1</v>
      </c>
      <c r="BB98" s="152" t="s">
        <v>96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205</v>
      </c>
      <c r="B99" s="63" t="s">
        <v>206</v>
      </c>
      <c r="C99" s="36">
        <v>4301135290</v>
      </c>
      <c r="D99" s="345">
        <v>4607111035028</v>
      </c>
      <c r="E99" s="345"/>
      <c r="F99" s="62">
        <v>0.48</v>
      </c>
      <c r="G99" s="37">
        <v>8</v>
      </c>
      <c r="H99" s="62">
        <v>3.84</v>
      </c>
      <c r="I99" s="62">
        <v>4.4488000000000003</v>
      </c>
      <c r="J99" s="37">
        <v>70</v>
      </c>
      <c r="K99" s="37" t="s">
        <v>97</v>
      </c>
      <c r="L99" s="37" t="s">
        <v>88</v>
      </c>
      <c r="M99" s="38" t="s">
        <v>86</v>
      </c>
      <c r="N99" s="38"/>
      <c r="O99" s="37">
        <v>180</v>
      </c>
      <c r="P99" s="45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9" s="347"/>
      <c r="R99" s="347"/>
      <c r="S99" s="347"/>
      <c r="T99" s="348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202</v>
      </c>
      <c r="AG99" s="81"/>
      <c r="AJ99" s="87" t="s">
        <v>89</v>
      </c>
      <c r="AK99" s="87">
        <v>1</v>
      </c>
      <c r="BB99" s="154" t="s">
        <v>96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207</v>
      </c>
      <c r="B100" s="63" t="s">
        <v>208</v>
      </c>
      <c r="C100" s="36">
        <v>4301135285</v>
      </c>
      <c r="D100" s="345">
        <v>4607111036407</v>
      </c>
      <c r="E100" s="345"/>
      <c r="F100" s="62">
        <v>0.3</v>
      </c>
      <c r="G100" s="37">
        <v>14</v>
      </c>
      <c r="H100" s="62">
        <v>4.2</v>
      </c>
      <c r="I100" s="62">
        <v>4.5292000000000003</v>
      </c>
      <c r="J100" s="37">
        <v>70</v>
      </c>
      <c r="K100" s="37" t="s">
        <v>97</v>
      </c>
      <c r="L100" s="37" t="s">
        <v>197</v>
      </c>
      <c r="M100" s="38" t="s">
        <v>86</v>
      </c>
      <c r="N100" s="38"/>
      <c r="O100" s="37">
        <v>180</v>
      </c>
      <c r="P100" s="45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47"/>
      <c r="R100" s="347"/>
      <c r="S100" s="347"/>
      <c r="T100" s="348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209</v>
      </c>
      <c r="AG100" s="81"/>
      <c r="AJ100" s="87" t="s">
        <v>198</v>
      </c>
      <c r="AK100" s="87">
        <v>70</v>
      </c>
      <c r="BB100" s="156" t="s">
        <v>96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x14ac:dyDescent="0.2">
      <c r="A101" s="352"/>
      <c r="B101" s="352"/>
      <c r="C101" s="352"/>
      <c r="D101" s="352"/>
      <c r="E101" s="352"/>
      <c r="F101" s="352"/>
      <c r="G101" s="352"/>
      <c r="H101" s="352"/>
      <c r="I101" s="352"/>
      <c r="J101" s="352"/>
      <c r="K101" s="352"/>
      <c r="L101" s="352"/>
      <c r="M101" s="352"/>
      <c r="N101" s="352"/>
      <c r="O101" s="353"/>
      <c r="P101" s="349" t="s">
        <v>40</v>
      </c>
      <c r="Q101" s="350"/>
      <c r="R101" s="350"/>
      <c r="S101" s="350"/>
      <c r="T101" s="350"/>
      <c r="U101" s="350"/>
      <c r="V101" s="351"/>
      <c r="W101" s="42" t="s">
        <v>39</v>
      </c>
      <c r="X101" s="43">
        <f>IFERROR(SUM(X95:X100),"0")</f>
        <v>0</v>
      </c>
      <c r="Y101" s="43">
        <f>IFERROR(SUM(Y95:Y100),"0")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352"/>
      <c r="B102" s="352"/>
      <c r="C102" s="352"/>
      <c r="D102" s="352"/>
      <c r="E102" s="352"/>
      <c r="F102" s="352"/>
      <c r="G102" s="352"/>
      <c r="H102" s="352"/>
      <c r="I102" s="352"/>
      <c r="J102" s="352"/>
      <c r="K102" s="352"/>
      <c r="L102" s="352"/>
      <c r="M102" s="352"/>
      <c r="N102" s="352"/>
      <c r="O102" s="353"/>
      <c r="P102" s="349" t="s">
        <v>40</v>
      </c>
      <c r="Q102" s="350"/>
      <c r="R102" s="350"/>
      <c r="S102" s="350"/>
      <c r="T102" s="350"/>
      <c r="U102" s="350"/>
      <c r="V102" s="351"/>
      <c r="W102" s="42" t="s">
        <v>0</v>
      </c>
      <c r="X102" s="43">
        <f>IFERROR(SUMPRODUCT(X95:X100*H95:H100),"0")</f>
        <v>0</v>
      </c>
      <c r="Y102" s="43">
        <f>IFERROR(SUMPRODUCT(Y95:Y100*H95:H100),"0")</f>
        <v>0</v>
      </c>
      <c r="Z102" s="42"/>
      <c r="AA102" s="67"/>
      <c r="AB102" s="67"/>
      <c r="AC102" s="67"/>
    </row>
    <row r="103" spans="1:68" ht="16.5" customHeight="1" x14ac:dyDescent="0.25">
      <c r="A103" s="360" t="s">
        <v>210</v>
      </c>
      <c r="B103" s="360"/>
      <c r="C103" s="360"/>
      <c r="D103" s="360"/>
      <c r="E103" s="360"/>
      <c r="F103" s="360"/>
      <c r="G103" s="360"/>
      <c r="H103" s="360"/>
      <c r="I103" s="360"/>
      <c r="J103" s="360"/>
      <c r="K103" s="360"/>
      <c r="L103" s="360"/>
      <c r="M103" s="360"/>
      <c r="N103" s="360"/>
      <c r="O103" s="360"/>
      <c r="P103" s="360"/>
      <c r="Q103" s="360"/>
      <c r="R103" s="360"/>
      <c r="S103" s="360"/>
      <c r="T103" s="360"/>
      <c r="U103" s="360"/>
      <c r="V103" s="360"/>
      <c r="W103" s="360"/>
      <c r="X103" s="360"/>
      <c r="Y103" s="360"/>
      <c r="Z103" s="360"/>
      <c r="AA103" s="65"/>
      <c r="AB103" s="65"/>
      <c r="AC103" s="82"/>
    </row>
    <row r="104" spans="1:68" ht="14.25" customHeight="1" x14ac:dyDescent="0.25">
      <c r="A104" s="361" t="s">
        <v>155</v>
      </c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1"/>
      <c r="N104" s="361"/>
      <c r="O104" s="361"/>
      <c r="P104" s="361"/>
      <c r="Q104" s="361"/>
      <c r="R104" s="361"/>
      <c r="S104" s="361"/>
      <c r="T104" s="361"/>
      <c r="U104" s="361"/>
      <c r="V104" s="361"/>
      <c r="W104" s="361"/>
      <c r="X104" s="361"/>
      <c r="Y104" s="361"/>
      <c r="Z104" s="361"/>
      <c r="AA104" s="66"/>
      <c r="AB104" s="66"/>
      <c r="AC104" s="83"/>
    </row>
    <row r="105" spans="1:68" ht="27" customHeight="1" x14ac:dyDescent="0.25">
      <c r="A105" s="63" t="s">
        <v>211</v>
      </c>
      <c r="B105" s="63" t="s">
        <v>212</v>
      </c>
      <c r="C105" s="36">
        <v>4301136042</v>
      </c>
      <c r="D105" s="345">
        <v>4607025784012</v>
      </c>
      <c r="E105" s="345"/>
      <c r="F105" s="62">
        <v>0.09</v>
      </c>
      <c r="G105" s="37">
        <v>24</v>
      </c>
      <c r="H105" s="62">
        <v>2.16</v>
      </c>
      <c r="I105" s="62">
        <v>2.4912000000000001</v>
      </c>
      <c r="J105" s="37">
        <v>126</v>
      </c>
      <c r="K105" s="37" t="s">
        <v>97</v>
      </c>
      <c r="L105" s="37" t="s">
        <v>135</v>
      </c>
      <c r="M105" s="38" t="s">
        <v>86</v>
      </c>
      <c r="N105" s="38"/>
      <c r="O105" s="37">
        <v>180</v>
      </c>
      <c r="P105" s="44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47"/>
      <c r="R105" s="347"/>
      <c r="S105" s="347"/>
      <c r="T105" s="348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IFERROR(IF(X105="","",X105*0.00936),"")</f>
        <v>0</v>
      </c>
      <c r="AA105" s="68" t="s">
        <v>46</v>
      </c>
      <c r="AB105" s="69" t="s">
        <v>46</v>
      </c>
      <c r="AC105" s="157" t="s">
        <v>213</v>
      </c>
      <c r="AG105" s="81"/>
      <c r="AJ105" s="87" t="s">
        <v>136</v>
      </c>
      <c r="AK105" s="87">
        <v>14</v>
      </c>
      <c r="BB105" s="158" t="s">
        <v>96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27" customHeight="1" x14ac:dyDescent="0.25">
      <c r="A106" s="63" t="s">
        <v>214</v>
      </c>
      <c r="B106" s="63" t="s">
        <v>215</v>
      </c>
      <c r="C106" s="36">
        <v>4301136077</v>
      </c>
      <c r="D106" s="345">
        <v>4607025784319</v>
      </c>
      <c r="E106" s="345"/>
      <c r="F106" s="62">
        <v>0.36</v>
      </c>
      <c r="G106" s="37">
        <v>10</v>
      </c>
      <c r="H106" s="62">
        <v>3.6</v>
      </c>
      <c r="I106" s="62">
        <v>4.2439999999999998</v>
      </c>
      <c r="J106" s="37">
        <v>70</v>
      </c>
      <c r="K106" s="37" t="s">
        <v>97</v>
      </c>
      <c r="L106" s="37" t="s">
        <v>88</v>
      </c>
      <c r="M106" s="38" t="s">
        <v>86</v>
      </c>
      <c r="N106" s="38"/>
      <c r="O106" s="37">
        <v>180</v>
      </c>
      <c r="P106" s="450" t="s">
        <v>216</v>
      </c>
      <c r="Q106" s="347"/>
      <c r="R106" s="347"/>
      <c r="S106" s="347"/>
      <c r="T106" s="348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IFERROR(IF(X106="","",X106*0.01788),"")</f>
        <v>0</v>
      </c>
      <c r="AA106" s="68" t="s">
        <v>46</v>
      </c>
      <c r="AB106" s="69" t="s">
        <v>46</v>
      </c>
      <c r="AC106" s="159" t="s">
        <v>181</v>
      </c>
      <c r="AG106" s="81"/>
      <c r="AJ106" s="87" t="s">
        <v>89</v>
      </c>
      <c r="AK106" s="87">
        <v>1</v>
      </c>
      <c r="BB106" s="160" t="s">
        <v>96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16.5" customHeight="1" x14ac:dyDescent="0.25">
      <c r="A107" s="63" t="s">
        <v>217</v>
      </c>
      <c r="B107" s="63" t="s">
        <v>218</v>
      </c>
      <c r="C107" s="36">
        <v>4301136039</v>
      </c>
      <c r="D107" s="345">
        <v>4607111035370</v>
      </c>
      <c r="E107" s="345"/>
      <c r="F107" s="62">
        <v>0.14000000000000001</v>
      </c>
      <c r="G107" s="37">
        <v>22</v>
      </c>
      <c r="H107" s="62">
        <v>3.08</v>
      </c>
      <c r="I107" s="62">
        <v>3.464</v>
      </c>
      <c r="J107" s="37">
        <v>84</v>
      </c>
      <c r="K107" s="37" t="s">
        <v>87</v>
      </c>
      <c r="L107" s="37" t="s">
        <v>197</v>
      </c>
      <c r="M107" s="38" t="s">
        <v>86</v>
      </c>
      <c r="N107" s="38"/>
      <c r="O107" s="37">
        <v>180</v>
      </c>
      <c r="P107" s="45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47"/>
      <c r="R107" s="347"/>
      <c r="S107" s="347"/>
      <c r="T107" s="348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61" t="s">
        <v>219</v>
      </c>
      <c r="AG107" s="81"/>
      <c r="AJ107" s="87" t="s">
        <v>198</v>
      </c>
      <c r="AK107" s="87">
        <v>84</v>
      </c>
      <c r="BB107" s="162" t="s">
        <v>96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x14ac:dyDescent="0.2">
      <c r="A108" s="352"/>
      <c r="B108" s="352"/>
      <c r="C108" s="352"/>
      <c r="D108" s="352"/>
      <c r="E108" s="352"/>
      <c r="F108" s="352"/>
      <c r="G108" s="352"/>
      <c r="H108" s="352"/>
      <c r="I108" s="352"/>
      <c r="J108" s="352"/>
      <c r="K108" s="352"/>
      <c r="L108" s="352"/>
      <c r="M108" s="352"/>
      <c r="N108" s="352"/>
      <c r="O108" s="353"/>
      <c r="P108" s="349" t="s">
        <v>40</v>
      </c>
      <c r="Q108" s="350"/>
      <c r="R108" s="350"/>
      <c r="S108" s="350"/>
      <c r="T108" s="350"/>
      <c r="U108" s="350"/>
      <c r="V108" s="351"/>
      <c r="W108" s="42" t="s">
        <v>39</v>
      </c>
      <c r="X108" s="43">
        <f>IFERROR(SUM(X105:X107),"0")</f>
        <v>0</v>
      </c>
      <c r="Y108" s="43">
        <f>IFERROR(SUM(Y105:Y107),"0")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352"/>
      <c r="B109" s="352"/>
      <c r="C109" s="352"/>
      <c r="D109" s="352"/>
      <c r="E109" s="352"/>
      <c r="F109" s="352"/>
      <c r="G109" s="352"/>
      <c r="H109" s="352"/>
      <c r="I109" s="352"/>
      <c r="J109" s="352"/>
      <c r="K109" s="352"/>
      <c r="L109" s="352"/>
      <c r="M109" s="352"/>
      <c r="N109" s="352"/>
      <c r="O109" s="353"/>
      <c r="P109" s="349" t="s">
        <v>40</v>
      </c>
      <c r="Q109" s="350"/>
      <c r="R109" s="350"/>
      <c r="S109" s="350"/>
      <c r="T109" s="350"/>
      <c r="U109" s="350"/>
      <c r="V109" s="351"/>
      <c r="W109" s="42" t="s">
        <v>0</v>
      </c>
      <c r="X109" s="43">
        <f>IFERROR(SUMPRODUCT(X105:X107*H105:H107),"0")</f>
        <v>0</v>
      </c>
      <c r="Y109" s="43">
        <f>IFERROR(SUMPRODUCT(Y105:Y107*H105:H107),"0")</f>
        <v>0</v>
      </c>
      <c r="Z109" s="42"/>
      <c r="AA109" s="67"/>
      <c r="AB109" s="67"/>
      <c r="AC109" s="67"/>
    </row>
    <row r="110" spans="1:68" ht="16.5" customHeight="1" x14ac:dyDescent="0.25">
      <c r="A110" s="360" t="s">
        <v>220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360"/>
      <c r="V110" s="360"/>
      <c r="W110" s="360"/>
      <c r="X110" s="360"/>
      <c r="Y110" s="360"/>
      <c r="Z110" s="360"/>
      <c r="AA110" s="65"/>
      <c r="AB110" s="65"/>
      <c r="AC110" s="82"/>
    </row>
    <row r="111" spans="1:68" ht="14.25" customHeight="1" x14ac:dyDescent="0.25">
      <c r="A111" s="361" t="s">
        <v>82</v>
      </c>
      <c r="B111" s="361"/>
      <c r="C111" s="361"/>
      <c r="D111" s="361"/>
      <c r="E111" s="361"/>
      <c r="F111" s="361"/>
      <c r="G111" s="361"/>
      <c r="H111" s="361"/>
      <c r="I111" s="361"/>
      <c r="J111" s="361"/>
      <c r="K111" s="361"/>
      <c r="L111" s="361"/>
      <c r="M111" s="361"/>
      <c r="N111" s="361"/>
      <c r="O111" s="361"/>
      <c r="P111" s="361"/>
      <c r="Q111" s="361"/>
      <c r="R111" s="361"/>
      <c r="S111" s="361"/>
      <c r="T111" s="361"/>
      <c r="U111" s="361"/>
      <c r="V111" s="361"/>
      <c r="W111" s="361"/>
      <c r="X111" s="361"/>
      <c r="Y111" s="361"/>
      <c r="Z111" s="361"/>
      <c r="AA111" s="66"/>
      <c r="AB111" s="66"/>
      <c r="AC111" s="83"/>
    </row>
    <row r="112" spans="1:68" ht="27" customHeight="1" x14ac:dyDescent="0.25">
      <c r="A112" s="63" t="s">
        <v>221</v>
      </c>
      <c r="B112" s="63" t="s">
        <v>222</v>
      </c>
      <c r="C112" s="36">
        <v>4301071051</v>
      </c>
      <c r="D112" s="345">
        <v>4607111039262</v>
      </c>
      <c r="E112" s="345"/>
      <c r="F112" s="62">
        <v>0.4</v>
      </c>
      <c r="G112" s="37">
        <v>16</v>
      </c>
      <c r="H112" s="62">
        <v>6.4</v>
      </c>
      <c r="I112" s="62">
        <v>6.7195999999999998</v>
      </c>
      <c r="J112" s="37">
        <v>84</v>
      </c>
      <c r="K112" s="37" t="s">
        <v>87</v>
      </c>
      <c r="L112" s="37" t="s">
        <v>135</v>
      </c>
      <c r="M112" s="38" t="s">
        <v>86</v>
      </c>
      <c r="N112" s="38"/>
      <c r="O112" s="37">
        <v>180</v>
      </c>
      <c r="P112" s="44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2" s="347"/>
      <c r="R112" s="347"/>
      <c r="S112" s="347"/>
      <c r="T112" s="348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ref="Y112:Y117" si="12">IFERROR(IF(X112="","",X112),"")</f>
        <v>0</v>
      </c>
      <c r="Z112" s="41">
        <f t="shared" ref="Z112:Z117" si="13">IFERROR(IF(X112="","",X112*0.0155),"")</f>
        <v>0</v>
      </c>
      <c r="AA112" s="68" t="s">
        <v>46</v>
      </c>
      <c r="AB112" s="69" t="s">
        <v>46</v>
      </c>
      <c r="AC112" s="163" t="s">
        <v>173</v>
      </c>
      <c r="AG112" s="81"/>
      <c r="AJ112" s="87" t="s">
        <v>136</v>
      </c>
      <c r="AK112" s="87">
        <v>12</v>
      </c>
      <c r="BB112" s="164" t="s">
        <v>70</v>
      </c>
      <c r="BM112" s="81">
        <f t="shared" ref="BM112:BM117" si="14">IFERROR(X112*I112,"0")</f>
        <v>0</v>
      </c>
      <c r="BN112" s="81">
        <f t="shared" ref="BN112:BN117" si="15">IFERROR(Y112*I112,"0")</f>
        <v>0</v>
      </c>
      <c r="BO112" s="81">
        <f t="shared" ref="BO112:BO117" si="16">IFERROR(X112/J112,"0")</f>
        <v>0</v>
      </c>
      <c r="BP112" s="81">
        <f t="shared" ref="BP112:BP117" si="17">IFERROR(Y112/J112,"0")</f>
        <v>0</v>
      </c>
    </row>
    <row r="113" spans="1:68" ht="27" customHeight="1" x14ac:dyDescent="0.25">
      <c r="A113" s="63" t="s">
        <v>223</v>
      </c>
      <c r="B113" s="63" t="s">
        <v>224</v>
      </c>
      <c r="C113" s="36">
        <v>4301071038</v>
      </c>
      <c r="D113" s="345">
        <v>4607111039248</v>
      </c>
      <c r="E113" s="345"/>
      <c r="F113" s="62">
        <v>0.7</v>
      </c>
      <c r="G113" s="37">
        <v>10</v>
      </c>
      <c r="H113" s="62">
        <v>7</v>
      </c>
      <c r="I113" s="62">
        <v>7.3</v>
      </c>
      <c r="J113" s="37">
        <v>84</v>
      </c>
      <c r="K113" s="37" t="s">
        <v>87</v>
      </c>
      <c r="L113" s="37" t="s">
        <v>135</v>
      </c>
      <c r="M113" s="38" t="s">
        <v>86</v>
      </c>
      <c r="N113" s="38"/>
      <c r="O113" s="37">
        <v>180</v>
      </c>
      <c r="P113" s="44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3" s="347"/>
      <c r="R113" s="347"/>
      <c r="S113" s="347"/>
      <c r="T113" s="348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173</v>
      </c>
      <c r="AG113" s="81"/>
      <c r="AJ113" s="87" t="s">
        <v>136</v>
      </c>
      <c r="AK113" s="87">
        <v>12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225</v>
      </c>
      <c r="B114" s="63" t="s">
        <v>226</v>
      </c>
      <c r="C114" s="36">
        <v>4301070976</v>
      </c>
      <c r="D114" s="345">
        <v>4607111034144</v>
      </c>
      <c r="E114" s="345"/>
      <c r="F114" s="62">
        <v>0.9</v>
      </c>
      <c r="G114" s="37">
        <v>8</v>
      </c>
      <c r="H114" s="62">
        <v>7.2</v>
      </c>
      <c r="I114" s="62">
        <v>7.4859999999999998</v>
      </c>
      <c r="J114" s="37">
        <v>84</v>
      </c>
      <c r="K114" s="37" t="s">
        <v>87</v>
      </c>
      <c r="L114" s="37" t="s">
        <v>197</v>
      </c>
      <c r="M114" s="38" t="s">
        <v>86</v>
      </c>
      <c r="N114" s="38"/>
      <c r="O114" s="37">
        <v>180</v>
      </c>
      <c r="P114" s="44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347"/>
      <c r="R114" s="347"/>
      <c r="S114" s="347"/>
      <c r="T114" s="348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173</v>
      </c>
      <c r="AG114" s="81"/>
      <c r="AJ114" s="87" t="s">
        <v>198</v>
      </c>
      <c r="AK114" s="87">
        <v>84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227</v>
      </c>
      <c r="B115" s="63" t="s">
        <v>228</v>
      </c>
      <c r="C115" s="36">
        <v>4301071049</v>
      </c>
      <c r="D115" s="345">
        <v>4607111039293</v>
      </c>
      <c r="E115" s="345"/>
      <c r="F115" s="62">
        <v>0.4</v>
      </c>
      <c r="G115" s="37">
        <v>16</v>
      </c>
      <c r="H115" s="62">
        <v>6.4</v>
      </c>
      <c r="I115" s="62">
        <v>6.7195999999999998</v>
      </c>
      <c r="J115" s="37">
        <v>84</v>
      </c>
      <c r="K115" s="37" t="s">
        <v>87</v>
      </c>
      <c r="L115" s="37" t="s">
        <v>135</v>
      </c>
      <c r="M115" s="38" t="s">
        <v>86</v>
      </c>
      <c r="N115" s="38"/>
      <c r="O115" s="37">
        <v>180</v>
      </c>
      <c r="P115" s="44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5" s="347"/>
      <c r="R115" s="347"/>
      <c r="S115" s="347"/>
      <c r="T115" s="348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173</v>
      </c>
      <c r="AG115" s="81"/>
      <c r="AJ115" s="87" t="s">
        <v>136</v>
      </c>
      <c r="AK115" s="87">
        <v>12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229</v>
      </c>
      <c r="B116" s="63" t="s">
        <v>230</v>
      </c>
      <c r="C116" s="36">
        <v>4301071039</v>
      </c>
      <c r="D116" s="345">
        <v>4607111039279</v>
      </c>
      <c r="E116" s="345"/>
      <c r="F116" s="62">
        <v>0.7</v>
      </c>
      <c r="G116" s="37">
        <v>10</v>
      </c>
      <c r="H116" s="62">
        <v>7</v>
      </c>
      <c r="I116" s="62">
        <v>7.3</v>
      </c>
      <c r="J116" s="37">
        <v>84</v>
      </c>
      <c r="K116" s="37" t="s">
        <v>87</v>
      </c>
      <c r="L116" s="37" t="s">
        <v>135</v>
      </c>
      <c r="M116" s="38" t="s">
        <v>86</v>
      </c>
      <c r="N116" s="38"/>
      <c r="O116" s="37">
        <v>180</v>
      </c>
      <c r="P116" s="4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6" s="347"/>
      <c r="R116" s="347"/>
      <c r="S116" s="347"/>
      <c r="T116" s="348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173</v>
      </c>
      <c r="AG116" s="81"/>
      <c r="AJ116" s="87" t="s">
        <v>136</v>
      </c>
      <c r="AK116" s="87">
        <v>12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customHeight="1" x14ac:dyDescent="0.25">
      <c r="A117" s="63" t="s">
        <v>231</v>
      </c>
      <c r="B117" s="63" t="s">
        <v>232</v>
      </c>
      <c r="C117" s="36">
        <v>4301070958</v>
      </c>
      <c r="D117" s="345">
        <v>4607111038098</v>
      </c>
      <c r="E117" s="345"/>
      <c r="F117" s="62">
        <v>0.8</v>
      </c>
      <c r="G117" s="37">
        <v>8</v>
      </c>
      <c r="H117" s="62">
        <v>6.4</v>
      </c>
      <c r="I117" s="62">
        <v>6.6859999999999999</v>
      </c>
      <c r="J117" s="37">
        <v>84</v>
      </c>
      <c r="K117" s="37" t="s">
        <v>87</v>
      </c>
      <c r="L117" s="37" t="s">
        <v>88</v>
      </c>
      <c r="M117" s="38" t="s">
        <v>86</v>
      </c>
      <c r="N117" s="38"/>
      <c r="O117" s="37">
        <v>180</v>
      </c>
      <c r="P117" s="44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7" s="347"/>
      <c r="R117" s="347"/>
      <c r="S117" s="347"/>
      <c r="T117" s="348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233</v>
      </c>
      <c r="AG117" s="81"/>
      <c r="AJ117" s="87" t="s">
        <v>89</v>
      </c>
      <c r="AK117" s="87">
        <v>1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x14ac:dyDescent="0.2">
      <c r="A118" s="352"/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3"/>
      <c r="P118" s="349" t="s">
        <v>40</v>
      </c>
      <c r="Q118" s="350"/>
      <c r="R118" s="350"/>
      <c r="S118" s="350"/>
      <c r="T118" s="350"/>
      <c r="U118" s="350"/>
      <c r="V118" s="351"/>
      <c r="W118" s="42" t="s">
        <v>39</v>
      </c>
      <c r="X118" s="43">
        <f>IFERROR(SUM(X112:X117),"0")</f>
        <v>0</v>
      </c>
      <c r="Y118" s="43">
        <f>IFERROR(SUM(Y112:Y117),"0")</f>
        <v>0</v>
      </c>
      <c r="Z118" s="43">
        <f>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352"/>
      <c r="B119" s="352"/>
      <c r="C119" s="352"/>
      <c r="D119" s="352"/>
      <c r="E119" s="352"/>
      <c r="F119" s="352"/>
      <c r="G119" s="352"/>
      <c r="H119" s="352"/>
      <c r="I119" s="352"/>
      <c r="J119" s="352"/>
      <c r="K119" s="352"/>
      <c r="L119" s="352"/>
      <c r="M119" s="352"/>
      <c r="N119" s="352"/>
      <c r="O119" s="353"/>
      <c r="P119" s="349" t="s">
        <v>40</v>
      </c>
      <c r="Q119" s="350"/>
      <c r="R119" s="350"/>
      <c r="S119" s="350"/>
      <c r="T119" s="350"/>
      <c r="U119" s="350"/>
      <c r="V119" s="351"/>
      <c r="W119" s="42" t="s">
        <v>0</v>
      </c>
      <c r="X119" s="43">
        <f>IFERROR(SUMPRODUCT(X112:X117*H112:H117),"0")</f>
        <v>0</v>
      </c>
      <c r="Y119" s="43">
        <f>IFERROR(SUMPRODUCT(Y112:Y117*H112:H117),"0")</f>
        <v>0</v>
      </c>
      <c r="Z119" s="42"/>
      <c r="AA119" s="67"/>
      <c r="AB119" s="67"/>
      <c r="AC119" s="67"/>
    </row>
    <row r="120" spans="1:68" ht="16.5" customHeight="1" x14ac:dyDescent="0.25">
      <c r="A120" s="360" t="s">
        <v>234</v>
      </c>
      <c r="B120" s="360"/>
      <c r="C120" s="360"/>
      <c r="D120" s="360"/>
      <c r="E120" s="360"/>
      <c r="F120" s="360"/>
      <c r="G120" s="360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  <c r="Y120" s="360"/>
      <c r="Z120" s="360"/>
      <c r="AA120" s="65"/>
      <c r="AB120" s="65"/>
      <c r="AC120" s="82"/>
    </row>
    <row r="121" spans="1:68" ht="14.25" customHeight="1" x14ac:dyDescent="0.25">
      <c r="A121" s="361" t="s">
        <v>159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61"/>
      <c r="Z121" s="361"/>
      <c r="AA121" s="66"/>
      <c r="AB121" s="66"/>
      <c r="AC121" s="83"/>
    </row>
    <row r="122" spans="1:68" ht="27" customHeight="1" x14ac:dyDescent="0.25">
      <c r="A122" s="63" t="s">
        <v>235</v>
      </c>
      <c r="B122" s="63" t="s">
        <v>236</v>
      </c>
      <c r="C122" s="36">
        <v>4301135533</v>
      </c>
      <c r="D122" s="345">
        <v>4607111034014</v>
      </c>
      <c r="E122" s="345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97</v>
      </c>
      <c r="L122" s="37" t="s">
        <v>197</v>
      </c>
      <c r="M122" s="38" t="s">
        <v>86</v>
      </c>
      <c r="N122" s="38"/>
      <c r="O122" s="37">
        <v>180</v>
      </c>
      <c r="P122" s="44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47"/>
      <c r="R122" s="347"/>
      <c r="S122" s="347"/>
      <c r="T122" s="348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75" t="s">
        <v>237</v>
      </c>
      <c r="AG122" s="81"/>
      <c r="AJ122" s="87" t="s">
        <v>198</v>
      </c>
      <c r="AK122" s="87">
        <v>70</v>
      </c>
      <c r="BB122" s="176" t="s">
        <v>96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238</v>
      </c>
      <c r="B123" s="63" t="s">
        <v>239</v>
      </c>
      <c r="C123" s="36">
        <v>4301135532</v>
      </c>
      <c r="D123" s="345">
        <v>4607111033994</v>
      </c>
      <c r="E123" s="345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97</v>
      </c>
      <c r="L123" s="37" t="s">
        <v>197</v>
      </c>
      <c r="M123" s="38" t="s">
        <v>86</v>
      </c>
      <c r="N123" s="38"/>
      <c r="O123" s="37">
        <v>180</v>
      </c>
      <c r="P123" s="44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47"/>
      <c r="R123" s="347"/>
      <c r="S123" s="347"/>
      <c r="T123" s="348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7" t="s">
        <v>181</v>
      </c>
      <c r="AG123" s="81"/>
      <c r="AJ123" s="87" t="s">
        <v>198</v>
      </c>
      <c r="AK123" s="87">
        <v>70</v>
      </c>
      <c r="BB123" s="178" t="s">
        <v>96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352"/>
      <c r="B124" s="352"/>
      <c r="C124" s="352"/>
      <c r="D124" s="352"/>
      <c r="E124" s="352"/>
      <c r="F124" s="352"/>
      <c r="G124" s="352"/>
      <c r="H124" s="352"/>
      <c r="I124" s="352"/>
      <c r="J124" s="352"/>
      <c r="K124" s="352"/>
      <c r="L124" s="352"/>
      <c r="M124" s="352"/>
      <c r="N124" s="352"/>
      <c r="O124" s="353"/>
      <c r="P124" s="349" t="s">
        <v>40</v>
      </c>
      <c r="Q124" s="350"/>
      <c r="R124" s="350"/>
      <c r="S124" s="350"/>
      <c r="T124" s="350"/>
      <c r="U124" s="350"/>
      <c r="V124" s="351"/>
      <c r="W124" s="42" t="s">
        <v>39</v>
      </c>
      <c r="X124" s="43">
        <f>IFERROR(SUM(X122:X123),"0")</f>
        <v>0</v>
      </c>
      <c r="Y124" s="43">
        <f>IFERROR(SUM(Y122:Y123),"0")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352"/>
      <c r="B125" s="352"/>
      <c r="C125" s="352"/>
      <c r="D125" s="352"/>
      <c r="E125" s="352"/>
      <c r="F125" s="352"/>
      <c r="G125" s="352"/>
      <c r="H125" s="352"/>
      <c r="I125" s="352"/>
      <c r="J125" s="352"/>
      <c r="K125" s="352"/>
      <c r="L125" s="352"/>
      <c r="M125" s="352"/>
      <c r="N125" s="352"/>
      <c r="O125" s="353"/>
      <c r="P125" s="349" t="s">
        <v>40</v>
      </c>
      <c r="Q125" s="350"/>
      <c r="R125" s="350"/>
      <c r="S125" s="350"/>
      <c r="T125" s="350"/>
      <c r="U125" s="350"/>
      <c r="V125" s="351"/>
      <c r="W125" s="42" t="s">
        <v>0</v>
      </c>
      <c r="X125" s="43">
        <f>IFERROR(SUMPRODUCT(X122:X123*H122:H123),"0")</f>
        <v>0</v>
      </c>
      <c r="Y125" s="43">
        <f>IFERROR(SUMPRODUCT(Y122:Y123*H122:H123),"0")</f>
        <v>0</v>
      </c>
      <c r="Z125" s="42"/>
      <c r="AA125" s="67"/>
      <c r="AB125" s="67"/>
      <c r="AC125" s="67"/>
    </row>
    <row r="126" spans="1:68" ht="16.5" customHeight="1" x14ac:dyDescent="0.25">
      <c r="A126" s="360" t="s">
        <v>240</v>
      </c>
      <c r="B126" s="360"/>
      <c r="C126" s="360"/>
      <c r="D126" s="360"/>
      <c r="E126" s="360"/>
      <c r="F126" s="360"/>
      <c r="G126" s="360"/>
      <c r="H126" s="360"/>
      <c r="I126" s="360"/>
      <c r="J126" s="360"/>
      <c r="K126" s="360"/>
      <c r="L126" s="360"/>
      <c r="M126" s="360"/>
      <c r="N126" s="360"/>
      <c r="O126" s="360"/>
      <c r="P126" s="360"/>
      <c r="Q126" s="360"/>
      <c r="R126" s="360"/>
      <c r="S126" s="360"/>
      <c r="T126" s="360"/>
      <c r="U126" s="360"/>
      <c r="V126" s="360"/>
      <c r="W126" s="360"/>
      <c r="X126" s="360"/>
      <c r="Y126" s="360"/>
      <c r="Z126" s="360"/>
      <c r="AA126" s="65"/>
      <c r="AB126" s="65"/>
      <c r="AC126" s="82"/>
    </row>
    <row r="127" spans="1:68" ht="14.25" customHeight="1" x14ac:dyDescent="0.25">
      <c r="A127" s="361" t="s">
        <v>159</v>
      </c>
      <c r="B127" s="361"/>
      <c r="C127" s="361"/>
      <c r="D127" s="361"/>
      <c r="E127" s="361"/>
      <c r="F127" s="361"/>
      <c r="G127" s="361"/>
      <c r="H127" s="361"/>
      <c r="I127" s="361"/>
      <c r="J127" s="361"/>
      <c r="K127" s="361"/>
      <c r="L127" s="361"/>
      <c r="M127" s="361"/>
      <c r="N127" s="361"/>
      <c r="O127" s="361"/>
      <c r="P127" s="361"/>
      <c r="Q127" s="361"/>
      <c r="R127" s="361"/>
      <c r="S127" s="361"/>
      <c r="T127" s="361"/>
      <c r="U127" s="361"/>
      <c r="V127" s="361"/>
      <c r="W127" s="361"/>
      <c r="X127" s="361"/>
      <c r="Y127" s="361"/>
      <c r="Z127" s="361"/>
      <c r="AA127" s="66"/>
      <c r="AB127" s="66"/>
      <c r="AC127" s="83"/>
    </row>
    <row r="128" spans="1:68" ht="27" customHeight="1" x14ac:dyDescent="0.25">
      <c r="A128" s="63" t="s">
        <v>241</v>
      </c>
      <c r="B128" s="63" t="s">
        <v>242</v>
      </c>
      <c r="C128" s="36">
        <v>4301135311</v>
      </c>
      <c r="D128" s="345">
        <v>4607111039095</v>
      </c>
      <c r="E128" s="345"/>
      <c r="F128" s="62">
        <v>0.25</v>
      </c>
      <c r="G128" s="37">
        <v>12</v>
      </c>
      <c r="H128" s="62">
        <v>3</v>
      </c>
      <c r="I128" s="62">
        <v>3.7480000000000002</v>
      </c>
      <c r="J128" s="37">
        <v>70</v>
      </c>
      <c r="K128" s="37" t="s">
        <v>97</v>
      </c>
      <c r="L128" s="37" t="s">
        <v>88</v>
      </c>
      <c r="M128" s="38" t="s">
        <v>86</v>
      </c>
      <c r="N128" s="38"/>
      <c r="O128" s="37">
        <v>180</v>
      </c>
      <c r="P128" s="4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47"/>
      <c r="R128" s="347"/>
      <c r="S128" s="347"/>
      <c r="T128" s="348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79" t="s">
        <v>243</v>
      </c>
      <c r="AG128" s="81"/>
      <c r="AJ128" s="87" t="s">
        <v>89</v>
      </c>
      <c r="AK128" s="87">
        <v>1</v>
      </c>
      <c r="BB128" s="180" t="s">
        <v>96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16.5" customHeight="1" x14ac:dyDescent="0.25">
      <c r="A129" s="63" t="s">
        <v>244</v>
      </c>
      <c r="B129" s="63" t="s">
        <v>245</v>
      </c>
      <c r="C129" s="36">
        <v>4301135534</v>
      </c>
      <c r="D129" s="345">
        <v>4607111034199</v>
      </c>
      <c r="E129" s="345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97</v>
      </c>
      <c r="L129" s="37" t="s">
        <v>88</v>
      </c>
      <c r="M129" s="38" t="s">
        <v>86</v>
      </c>
      <c r="N129" s="38"/>
      <c r="O129" s="37">
        <v>180</v>
      </c>
      <c r="P129" s="44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47"/>
      <c r="R129" s="347"/>
      <c r="S129" s="347"/>
      <c r="T129" s="348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1" t="s">
        <v>246</v>
      </c>
      <c r="AG129" s="81"/>
      <c r="AJ129" s="87" t="s">
        <v>89</v>
      </c>
      <c r="AK129" s="87">
        <v>1</v>
      </c>
      <c r="BB129" s="182" t="s">
        <v>96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352"/>
      <c r="B130" s="352"/>
      <c r="C130" s="352"/>
      <c r="D130" s="352"/>
      <c r="E130" s="352"/>
      <c r="F130" s="352"/>
      <c r="G130" s="352"/>
      <c r="H130" s="352"/>
      <c r="I130" s="352"/>
      <c r="J130" s="352"/>
      <c r="K130" s="352"/>
      <c r="L130" s="352"/>
      <c r="M130" s="352"/>
      <c r="N130" s="352"/>
      <c r="O130" s="353"/>
      <c r="P130" s="349" t="s">
        <v>40</v>
      </c>
      <c r="Q130" s="350"/>
      <c r="R130" s="350"/>
      <c r="S130" s="350"/>
      <c r="T130" s="350"/>
      <c r="U130" s="350"/>
      <c r="V130" s="351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352"/>
      <c r="B131" s="352"/>
      <c r="C131" s="352"/>
      <c r="D131" s="352"/>
      <c r="E131" s="352"/>
      <c r="F131" s="352"/>
      <c r="G131" s="352"/>
      <c r="H131" s="352"/>
      <c r="I131" s="352"/>
      <c r="J131" s="352"/>
      <c r="K131" s="352"/>
      <c r="L131" s="352"/>
      <c r="M131" s="352"/>
      <c r="N131" s="352"/>
      <c r="O131" s="353"/>
      <c r="P131" s="349" t="s">
        <v>40</v>
      </c>
      <c r="Q131" s="350"/>
      <c r="R131" s="350"/>
      <c r="S131" s="350"/>
      <c r="T131" s="350"/>
      <c r="U131" s="350"/>
      <c r="V131" s="351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360" t="s">
        <v>247</v>
      </c>
      <c r="B132" s="360"/>
      <c r="C132" s="360"/>
      <c r="D132" s="360"/>
      <c r="E132" s="360"/>
      <c r="F132" s="360"/>
      <c r="G132" s="360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Z132" s="360"/>
      <c r="AA132" s="65"/>
      <c r="AB132" s="65"/>
      <c r="AC132" s="82"/>
    </row>
    <row r="133" spans="1:68" ht="14.25" customHeight="1" x14ac:dyDescent="0.25">
      <c r="A133" s="361" t="s">
        <v>159</v>
      </c>
      <c r="B133" s="361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61"/>
      <c r="N133" s="361"/>
      <c r="O133" s="361"/>
      <c r="P133" s="361"/>
      <c r="Q133" s="361"/>
      <c r="R133" s="361"/>
      <c r="S133" s="361"/>
      <c r="T133" s="361"/>
      <c r="U133" s="361"/>
      <c r="V133" s="361"/>
      <c r="W133" s="361"/>
      <c r="X133" s="361"/>
      <c r="Y133" s="361"/>
      <c r="Z133" s="361"/>
      <c r="AA133" s="66"/>
      <c r="AB133" s="66"/>
      <c r="AC133" s="83"/>
    </row>
    <row r="134" spans="1:68" ht="27" customHeight="1" x14ac:dyDescent="0.25">
      <c r="A134" s="63" t="s">
        <v>248</v>
      </c>
      <c r="B134" s="63" t="s">
        <v>249</v>
      </c>
      <c r="C134" s="36">
        <v>4301135275</v>
      </c>
      <c r="D134" s="345">
        <v>4607111034380</v>
      </c>
      <c r="E134" s="345"/>
      <c r="F134" s="62">
        <v>0.25</v>
      </c>
      <c r="G134" s="37">
        <v>12</v>
      </c>
      <c r="H134" s="62">
        <v>3</v>
      </c>
      <c r="I134" s="62">
        <v>3.28</v>
      </c>
      <c r="J134" s="37">
        <v>70</v>
      </c>
      <c r="K134" s="37" t="s">
        <v>97</v>
      </c>
      <c r="L134" s="37" t="s">
        <v>135</v>
      </c>
      <c r="M134" s="38" t="s">
        <v>86</v>
      </c>
      <c r="N134" s="38"/>
      <c r="O134" s="37">
        <v>180</v>
      </c>
      <c r="P134" s="43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347"/>
      <c r="R134" s="347"/>
      <c r="S134" s="347"/>
      <c r="T134" s="348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83" t="s">
        <v>250</v>
      </c>
      <c r="AG134" s="81"/>
      <c r="AJ134" s="87" t="s">
        <v>136</v>
      </c>
      <c r="AK134" s="87">
        <v>14</v>
      </c>
      <c r="BB134" s="184" t="s">
        <v>96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251</v>
      </c>
      <c r="B135" s="63" t="s">
        <v>252</v>
      </c>
      <c r="C135" s="36">
        <v>4301135277</v>
      </c>
      <c r="D135" s="345">
        <v>4607111034397</v>
      </c>
      <c r="E135" s="345"/>
      <c r="F135" s="62">
        <v>0.25</v>
      </c>
      <c r="G135" s="37">
        <v>12</v>
      </c>
      <c r="H135" s="62">
        <v>3</v>
      </c>
      <c r="I135" s="62">
        <v>3.28</v>
      </c>
      <c r="J135" s="37">
        <v>70</v>
      </c>
      <c r="K135" s="37" t="s">
        <v>97</v>
      </c>
      <c r="L135" s="37" t="s">
        <v>135</v>
      </c>
      <c r="M135" s="38" t="s">
        <v>86</v>
      </c>
      <c r="N135" s="38"/>
      <c r="O135" s="37">
        <v>180</v>
      </c>
      <c r="P135" s="43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347"/>
      <c r="R135" s="347"/>
      <c r="S135" s="347"/>
      <c r="T135" s="348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85" t="s">
        <v>237</v>
      </c>
      <c r="AG135" s="81"/>
      <c r="AJ135" s="87" t="s">
        <v>136</v>
      </c>
      <c r="AK135" s="87">
        <v>14</v>
      </c>
      <c r="BB135" s="186" t="s">
        <v>96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352"/>
      <c r="B136" s="352"/>
      <c r="C136" s="352"/>
      <c r="D136" s="352"/>
      <c r="E136" s="352"/>
      <c r="F136" s="352"/>
      <c r="G136" s="352"/>
      <c r="H136" s="352"/>
      <c r="I136" s="352"/>
      <c r="J136" s="352"/>
      <c r="K136" s="352"/>
      <c r="L136" s="352"/>
      <c r="M136" s="352"/>
      <c r="N136" s="352"/>
      <c r="O136" s="353"/>
      <c r="P136" s="349" t="s">
        <v>40</v>
      </c>
      <c r="Q136" s="350"/>
      <c r="R136" s="350"/>
      <c r="S136" s="350"/>
      <c r="T136" s="350"/>
      <c r="U136" s="350"/>
      <c r="V136" s="351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352"/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3"/>
      <c r="P137" s="349" t="s">
        <v>40</v>
      </c>
      <c r="Q137" s="350"/>
      <c r="R137" s="350"/>
      <c r="S137" s="350"/>
      <c r="T137" s="350"/>
      <c r="U137" s="350"/>
      <c r="V137" s="351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360" t="s">
        <v>253</v>
      </c>
      <c r="B138" s="360"/>
      <c r="C138" s="360"/>
      <c r="D138" s="360"/>
      <c r="E138" s="360"/>
      <c r="F138" s="360"/>
      <c r="G138" s="360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0"/>
      <c r="S138" s="360"/>
      <c r="T138" s="360"/>
      <c r="U138" s="360"/>
      <c r="V138" s="360"/>
      <c r="W138" s="360"/>
      <c r="X138" s="360"/>
      <c r="Y138" s="360"/>
      <c r="Z138" s="360"/>
      <c r="AA138" s="65"/>
      <c r="AB138" s="65"/>
      <c r="AC138" s="82"/>
    </row>
    <row r="139" spans="1:68" ht="14.25" customHeight="1" x14ac:dyDescent="0.25">
      <c r="A139" s="361" t="s">
        <v>159</v>
      </c>
      <c r="B139" s="361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1"/>
      <c r="N139" s="361"/>
      <c r="O139" s="361"/>
      <c r="P139" s="361"/>
      <c r="Q139" s="361"/>
      <c r="R139" s="361"/>
      <c r="S139" s="361"/>
      <c r="T139" s="361"/>
      <c r="U139" s="361"/>
      <c r="V139" s="361"/>
      <c r="W139" s="361"/>
      <c r="X139" s="361"/>
      <c r="Y139" s="361"/>
      <c r="Z139" s="361"/>
      <c r="AA139" s="66"/>
      <c r="AB139" s="66"/>
      <c r="AC139" s="83"/>
    </row>
    <row r="140" spans="1:68" ht="27" customHeight="1" x14ac:dyDescent="0.25">
      <c r="A140" s="63" t="s">
        <v>254</v>
      </c>
      <c r="B140" s="63" t="s">
        <v>255</v>
      </c>
      <c r="C140" s="36">
        <v>4301135570</v>
      </c>
      <c r="D140" s="345">
        <v>4607111035806</v>
      </c>
      <c r="E140" s="345"/>
      <c r="F140" s="62">
        <v>0.25</v>
      </c>
      <c r="G140" s="37">
        <v>12</v>
      </c>
      <c r="H140" s="62">
        <v>3</v>
      </c>
      <c r="I140" s="62">
        <v>3.7035999999999998</v>
      </c>
      <c r="J140" s="37">
        <v>70</v>
      </c>
      <c r="K140" s="37" t="s">
        <v>97</v>
      </c>
      <c r="L140" s="37" t="s">
        <v>88</v>
      </c>
      <c r="M140" s="38" t="s">
        <v>86</v>
      </c>
      <c r="N140" s="38"/>
      <c r="O140" s="37">
        <v>180</v>
      </c>
      <c r="P140" s="435" t="s">
        <v>256</v>
      </c>
      <c r="Q140" s="347"/>
      <c r="R140" s="347"/>
      <c r="S140" s="347"/>
      <c r="T140" s="348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7" t="s">
        <v>257</v>
      </c>
      <c r="AG140" s="81"/>
      <c r="AJ140" s="87" t="s">
        <v>89</v>
      </c>
      <c r="AK140" s="87">
        <v>1</v>
      </c>
      <c r="BB140" s="188" t="s">
        <v>96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352"/>
      <c r="B141" s="352"/>
      <c r="C141" s="352"/>
      <c r="D141" s="352"/>
      <c r="E141" s="352"/>
      <c r="F141" s="352"/>
      <c r="G141" s="352"/>
      <c r="H141" s="352"/>
      <c r="I141" s="352"/>
      <c r="J141" s="352"/>
      <c r="K141" s="352"/>
      <c r="L141" s="352"/>
      <c r="M141" s="352"/>
      <c r="N141" s="352"/>
      <c r="O141" s="353"/>
      <c r="P141" s="349" t="s">
        <v>40</v>
      </c>
      <c r="Q141" s="350"/>
      <c r="R141" s="350"/>
      <c r="S141" s="350"/>
      <c r="T141" s="350"/>
      <c r="U141" s="350"/>
      <c r="V141" s="351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352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2"/>
      <c r="N142" s="352"/>
      <c r="O142" s="353"/>
      <c r="P142" s="349" t="s">
        <v>40</v>
      </c>
      <c r="Q142" s="350"/>
      <c r="R142" s="350"/>
      <c r="S142" s="350"/>
      <c r="T142" s="350"/>
      <c r="U142" s="350"/>
      <c r="V142" s="351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16.5" customHeight="1" x14ac:dyDescent="0.25">
      <c r="A143" s="360" t="s">
        <v>258</v>
      </c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0"/>
      <c r="P143" s="360"/>
      <c r="Q143" s="360"/>
      <c r="R143" s="360"/>
      <c r="S143" s="360"/>
      <c r="T143" s="360"/>
      <c r="U143" s="360"/>
      <c r="V143" s="360"/>
      <c r="W143" s="360"/>
      <c r="X143" s="360"/>
      <c r="Y143" s="360"/>
      <c r="Z143" s="360"/>
      <c r="AA143" s="65"/>
      <c r="AB143" s="65"/>
      <c r="AC143" s="82"/>
    </row>
    <row r="144" spans="1:68" ht="14.25" customHeight="1" x14ac:dyDescent="0.25">
      <c r="A144" s="361" t="s">
        <v>159</v>
      </c>
      <c r="B144" s="361"/>
      <c r="C144" s="361"/>
      <c r="D144" s="361"/>
      <c r="E144" s="361"/>
      <c r="F144" s="361"/>
      <c r="G144" s="361"/>
      <c r="H144" s="361"/>
      <c r="I144" s="361"/>
      <c r="J144" s="361"/>
      <c r="K144" s="361"/>
      <c r="L144" s="361"/>
      <c r="M144" s="361"/>
      <c r="N144" s="361"/>
      <c r="O144" s="361"/>
      <c r="P144" s="361"/>
      <c r="Q144" s="361"/>
      <c r="R144" s="361"/>
      <c r="S144" s="361"/>
      <c r="T144" s="361"/>
      <c r="U144" s="361"/>
      <c r="V144" s="361"/>
      <c r="W144" s="361"/>
      <c r="X144" s="361"/>
      <c r="Y144" s="361"/>
      <c r="Z144" s="361"/>
      <c r="AA144" s="66"/>
      <c r="AB144" s="66"/>
      <c r="AC144" s="83"/>
    </row>
    <row r="145" spans="1:68" ht="16.5" customHeight="1" x14ac:dyDescent="0.25">
      <c r="A145" s="63" t="s">
        <v>259</v>
      </c>
      <c r="B145" s="63" t="s">
        <v>260</v>
      </c>
      <c r="C145" s="36">
        <v>4301135596</v>
      </c>
      <c r="D145" s="345">
        <v>4607111039613</v>
      </c>
      <c r="E145" s="345"/>
      <c r="F145" s="62">
        <v>0.09</v>
      </c>
      <c r="G145" s="37">
        <v>30</v>
      </c>
      <c r="H145" s="62">
        <v>2.7</v>
      </c>
      <c r="I145" s="62">
        <v>3.09</v>
      </c>
      <c r="J145" s="37">
        <v>126</v>
      </c>
      <c r="K145" s="37" t="s">
        <v>97</v>
      </c>
      <c r="L145" s="37" t="s">
        <v>88</v>
      </c>
      <c r="M145" s="38" t="s">
        <v>86</v>
      </c>
      <c r="N145" s="38"/>
      <c r="O145" s="37">
        <v>180</v>
      </c>
      <c r="P145" s="43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47"/>
      <c r="R145" s="347"/>
      <c r="S145" s="347"/>
      <c r="T145" s="348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IFERROR(IF(X145="","",X145*0.00936),"")</f>
        <v>0</v>
      </c>
      <c r="AA145" s="68" t="s">
        <v>46</v>
      </c>
      <c r="AB145" s="69" t="s">
        <v>46</v>
      </c>
      <c r="AC145" s="189" t="s">
        <v>243</v>
      </c>
      <c r="AG145" s="81"/>
      <c r="AJ145" s="87" t="s">
        <v>89</v>
      </c>
      <c r="AK145" s="87">
        <v>1</v>
      </c>
      <c r="BB145" s="190" t="s">
        <v>96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352"/>
      <c r="B146" s="352"/>
      <c r="C146" s="352"/>
      <c r="D146" s="352"/>
      <c r="E146" s="352"/>
      <c r="F146" s="352"/>
      <c r="G146" s="352"/>
      <c r="H146" s="352"/>
      <c r="I146" s="352"/>
      <c r="J146" s="352"/>
      <c r="K146" s="352"/>
      <c r="L146" s="352"/>
      <c r="M146" s="352"/>
      <c r="N146" s="352"/>
      <c r="O146" s="353"/>
      <c r="P146" s="349" t="s">
        <v>40</v>
      </c>
      <c r="Q146" s="350"/>
      <c r="R146" s="350"/>
      <c r="S146" s="350"/>
      <c r="T146" s="350"/>
      <c r="U146" s="350"/>
      <c r="V146" s="351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352"/>
      <c r="B147" s="352"/>
      <c r="C147" s="352"/>
      <c r="D147" s="352"/>
      <c r="E147" s="352"/>
      <c r="F147" s="352"/>
      <c r="G147" s="352"/>
      <c r="H147" s="352"/>
      <c r="I147" s="352"/>
      <c r="J147" s="352"/>
      <c r="K147" s="352"/>
      <c r="L147" s="352"/>
      <c r="M147" s="352"/>
      <c r="N147" s="352"/>
      <c r="O147" s="353"/>
      <c r="P147" s="349" t="s">
        <v>40</v>
      </c>
      <c r="Q147" s="350"/>
      <c r="R147" s="350"/>
      <c r="S147" s="350"/>
      <c r="T147" s="350"/>
      <c r="U147" s="350"/>
      <c r="V147" s="351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360" t="s">
        <v>261</v>
      </c>
      <c r="B148" s="360"/>
      <c r="C148" s="360"/>
      <c r="D148" s="360"/>
      <c r="E148" s="360"/>
      <c r="F148" s="360"/>
      <c r="G148" s="360"/>
      <c r="H148" s="360"/>
      <c r="I148" s="360"/>
      <c r="J148" s="360"/>
      <c r="K148" s="360"/>
      <c r="L148" s="360"/>
      <c r="M148" s="360"/>
      <c r="N148" s="360"/>
      <c r="O148" s="360"/>
      <c r="P148" s="360"/>
      <c r="Q148" s="360"/>
      <c r="R148" s="360"/>
      <c r="S148" s="360"/>
      <c r="T148" s="360"/>
      <c r="U148" s="360"/>
      <c r="V148" s="360"/>
      <c r="W148" s="360"/>
      <c r="X148" s="360"/>
      <c r="Y148" s="360"/>
      <c r="Z148" s="360"/>
      <c r="AA148" s="65"/>
      <c r="AB148" s="65"/>
      <c r="AC148" s="82"/>
    </row>
    <row r="149" spans="1:68" ht="14.25" customHeight="1" x14ac:dyDescent="0.25">
      <c r="A149" s="361" t="s">
        <v>262</v>
      </c>
      <c r="B149" s="361"/>
      <c r="C149" s="361"/>
      <c r="D149" s="361"/>
      <c r="E149" s="361"/>
      <c r="F149" s="361"/>
      <c r="G149" s="361"/>
      <c r="H149" s="361"/>
      <c r="I149" s="361"/>
      <c r="J149" s="361"/>
      <c r="K149" s="361"/>
      <c r="L149" s="361"/>
      <c r="M149" s="361"/>
      <c r="N149" s="361"/>
      <c r="O149" s="361"/>
      <c r="P149" s="361"/>
      <c r="Q149" s="361"/>
      <c r="R149" s="361"/>
      <c r="S149" s="361"/>
      <c r="T149" s="361"/>
      <c r="U149" s="361"/>
      <c r="V149" s="361"/>
      <c r="W149" s="361"/>
      <c r="X149" s="361"/>
      <c r="Y149" s="361"/>
      <c r="Z149" s="361"/>
      <c r="AA149" s="66"/>
      <c r="AB149" s="66"/>
      <c r="AC149" s="83"/>
    </row>
    <row r="150" spans="1:68" ht="27" customHeight="1" x14ac:dyDescent="0.25">
      <c r="A150" s="63" t="s">
        <v>263</v>
      </c>
      <c r="B150" s="63" t="s">
        <v>264</v>
      </c>
      <c r="C150" s="36">
        <v>4301071054</v>
      </c>
      <c r="D150" s="345">
        <v>4607111035639</v>
      </c>
      <c r="E150" s="345"/>
      <c r="F150" s="62">
        <v>0.2</v>
      </c>
      <c r="G150" s="37">
        <v>8</v>
      </c>
      <c r="H150" s="62">
        <v>1.6</v>
      </c>
      <c r="I150" s="62">
        <v>2.12</v>
      </c>
      <c r="J150" s="37">
        <v>72</v>
      </c>
      <c r="K150" s="37" t="s">
        <v>266</v>
      </c>
      <c r="L150" s="37" t="s">
        <v>88</v>
      </c>
      <c r="M150" s="38" t="s">
        <v>86</v>
      </c>
      <c r="N150" s="38"/>
      <c r="O150" s="37">
        <v>180</v>
      </c>
      <c r="P150" s="43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347"/>
      <c r="R150" s="347"/>
      <c r="S150" s="347"/>
      <c r="T150" s="348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IFERROR(IF(X150="","",X150*0.01157),"")</f>
        <v>0</v>
      </c>
      <c r="AA150" s="68" t="s">
        <v>46</v>
      </c>
      <c r="AB150" s="69" t="s">
        <v>46</v>
      </c>
      <c r="AC150" s="191" t="s">
        <v>265</v>
      </c>
      <c r="AG150" s="81"/>
      <c r="AJ150" s="87" t="s">
        <v>89</v>
      </c>
      <c r="AK150" s="87">
        <v>1</v>
      </c>
      <c r="BB150" s="192" t="s">
        <v>96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ht="27" customHeight="1" x14ac:dyDescent="0.25">
      <c r="A151" s="63" t="s">
        <v>267</v>
      </c>
      <c r="B151" s="63" t="s">
        <v>268</v>
      </c>
      <c r="C151" s="36">
        <v>4301135540</v>
      </c>
      <c r="D151" s="345">
        <v>4607111035646</v>
      </c>
      <c r="E151" s="345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266</v>
      </c>
      <c r="L151" s="37" t="s">
        <v>88</v>
      </c>
      <c r="M151" s="38" t="s">
        <v>86</v>
      </c>
      <c r="N151" s="38"/>
      <c r="O151" s="37">
        <v>180</v>
      </c>
      <c r="P151" s="43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47"/>
      <c r="R151" s="347"/>
      <c r="S151" s="347"/>
      <c r="T151" s="348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93" t="s">
        <v>265</v>
      </c>
      <c r="AG151" s="81"/>
      <c r="AJ151" s="87" t="s">
        <v>89</v>
      </c>
      <c r="AK151" s="87">
        <v>1</v>
      </c>
      <c r="BB151" s="194" t="s">
        <v>96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52"/>
      <c r="B152" s="352"/>
      <c r="C152" s="352"/>
      <c r="D152" s="352"/>
      <c r="E152" s="352"/>
      <c r="F152" s="352"/>
      <c r="G152" s="352"/>
      <c r="H152" s="352"/>
      <c r="I152" s="352"/>
      <c r="J152" s="352"/>
      <c r="K152" s="352"/>
      <c r="L152" s="352"/>
      <c r="M152" s="352"/>
      <c r="N152" s="352"/>
      <c r="O152" s="353"/>
      <c r="P152" s="349" t="s">
        <v>40</v>
      </c>
      <c r="Q152" s="350"/>
      <c r="R152" s="350"/>
      <c r="S152" s="350"/>
      <c r="T152" s="350"/>
      <c r="U152" s="350"/>
      <c r="V152" s="351"/>
      <c r="W152" s="42" t="s">
        <v>39</v>
      </c>
      <c r="X152" s="43">
        <f>IFERROR(SUM(X150:X151),"0")</f>
        <v>0</v>
      </c>
      <c r="Y152" s="43">
        <f>IFERROR(SUM(Y150:Y151),"0")</f>
        <v>0</v>
      </c>
      <c r="Z152" s="43">
        <f>IFERROR(IF(Z150="",0,Z150),"0")+IFERROR(IF(Z151="",0,Z151),"0")</f>
        <v>0</v>
      </c>
      <c r="AA152" s="67"/>
      <c r="AB152" s="67"/>
      <c r="AC152" s="67"/>
    </row>
    <row r="153" spans="1:68" x14ac:dyDescent="0.2">
      <c r="A153" s="352"/>
      <c r="B153" s="352"/>
      <c r="C153" s="352"/>
      <c r="D153" s="352"/>
      <c r="E153" s="352"/>
      <c r="F153" s="352"/>
      <c r="G153" s="352"/>
      <c r="H153" s="352"/>
      <c r="I153" s="352"/>
      <c r="J153" s="352"/>
      <c r="K153" s="352"/>
      <c r="L153" s="352"/>
      <c r="M153" s="352"/>
      <c r="N153" s="352"/>
      <c r="O153" s="353"/>
      <c r="P153" s="349" t="s">
        <v>40</v>
      </c>
      <c r="Q153" s="350"/>
      <c r="R153" s="350"/>
      <c r="S153" s="350"/>
      <c r="T153" s="350"/>
      <c r="U153" s="350"/>
      <c r="V153" s="351"/>
      <c r="W153" s="42" t="s">
        <v>0</v>
      </c>
      <c r="X153" s="43">
        <f>IFERROR(SUMPRODUCT(X150:X151*H150:H151),"0")</f>
        <v>0</v>
      </c>
      <c r="Y153" s="43">
        <f>IFERROR(SUMPRODUCT(Y150:Y151*H150:H151),"0")</f>
        <v>0</v>
      </c>
      <c r="Z153" s="42"/>
      <c r="AA153" s="67"/>
      <c r="AB153" s="67"/>
      <c r="AC153" s="67"/>
    </row>
    <row r="154" spans="1:68" ht="16.5" customHeight="1" x14ac:dyDescent="0.25">
      <c r="A154" s="360" t="s">
        <v>269</v>
      </c>
      <c r="B154" s="360"/>
      <c r="C154" s="360"/>
      <c r="D154" s="360"/>
      <c r="E154" s="360"/>
      <c r="F154" s="360"/>
      <c r="G154" s="360"/>
      <c r="H154" s="360"/>
      <c r="I154" s="360"/>
      <c r="J154" s="360"/>
      <c r="K154" s="360"/>
      <c r="L154" s="360"/>
      <c r="M154" s="360"/>
      <c r="N154" s="360"/>
      <c r="O154" s="360"/>
      <c r="P154" s="360"/>
      <c r="Q154" s="360"/>
      <c r="R154" s="360"/>
      <c r="S154" s="360"/>
      <c r="T154" s="360"/>
      <c r="U154" s="360"/>
      <c r="V154" s="360"/>
      <c r="W154" s="360"/>
      <c r="X154" s="360"/>
      <c r="Y154" s="360"/>
      <c r="Z154" s="360"/>
      <c r="AA154" s="65"/>
      <c r="AB154" s="65"/>
      <c r="AC154" s="82"/>
    </row>
    <row r="155" spans="1:68" ht="14.25" customHeight="1" x14ac:dyDescent="0.25">
      <c r="A155" s="361" t="s">
        <v>159</v>
      </c>
      <c r="B155" s="361"/>
      <c r="C155" s="361"/>
      <c r="D155" s="361"/>
      <c r="E155" s="361"/>
      <c r="F155" s="361"/>
      <c r="G155" s="361"/>
      <c r="H155" s="361"/>
      <c r="I155" s="361"/>
      <c r="J155" s="361"/>
      <c r="K155" s="361"/>
      <c r="L155" s="361"/>
      <c r="M155" s="361"/>
      <c r="N155" s="361"/>
      <c r="O155" s="361"/>
      <c r="P155" s="361"/>
      <c r="Q155" s="361"/>
      <c r="R155" s="361"/>
      <c r="S155" s="361"/>
      <c r="T155" s="361"/>
      <c r="U155" s="361"/>
      <c r="V155" s="361"/>
      <c r="W155" s="361"/>
      <c r="X155" s="361"/>
      <c r="Y155" s="361"/>
      <c r="Z155" s="361"/>
      <c r="AA155" s="66"/>
      <c r="AB155" s="66"/>
      <c r="AC155" s="83"/>
    </row>
    <row r="156" spans="1:68" ht="27" customHeight="1" x14ac:dyDescent="0.25">
      <c r="A156" s="63" t="s">
        <v>270</v>
      </c>
      <c r="B156" s="63" t="s">
        <v>271</v>
      </c>
      <c r="C156" s="36">
        <v>4301135281</v>
      </c>
      <c r="D156" s="345">
        <v>4607111036568</v>
      </c>
      <c r="E156" s="345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97</v>
      </c>
      <c r="L156" s="37" t="s">
        <v>88</v>
      </c>
      <c r="M156" s="38" t="s">
        <v>86</v>
      </c>
      <c r="N156" s="38"/>
      <c r="O156" s="37">
        <v>180</v>
      </c>
      <c r="P156" s="43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347"/>
      <c r="R156" s="347"/>
      <c r="S156" s="347"/>
      <c r="T156" s="348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95" t="s">
        <v>272</v>
      </c>
      <c r="AG156" s="81"/>
      <c r="AJ156" s="87" t="s">
        <v>89</v>
      </c>
      <c r="AK156" s="87">
        <v>1</v>
      </c>
      <c r="BB156" s="196" t="s">
        <v>96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52"/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3"/>
      <c r="P157" s="349" t="s">
        <v>40</v>
      </c>
      <c r="Q157" s="350"/>
      <c r="R157" s="350"/>
      <c r="S157" s="350"/>
      <c r="T157" s="350"/>
      <c r="U157" s="350"/>
      <c r="V157" s="351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352"/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3"/>
      <c r="P158" s="349" t="s">
        <v>40</v>
      </c>
      <c r="Q158" s="350"/>
      <c r="R158" s="350"/>
      <c r="S158" s="350"/>
      <c r="T158" s="350"/>
      <c r="U158" s="350"/>
      <c r="V158" s="351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90" t="s">
        <v>273</v>
      </c>
      <c r="B159" s="390"/>
      <c r="C159" s="390"/>
      <c r="D159" s="390"/>
      <c r="E159" s="390"/>
      <c r="F159" s="390"/>
      <c r="G159" s="390"/>
      <c r="H159" s="390"/>
      <c r="I159" s="390"/>
      <c r="J159" s="390"/>
      <c r="K159" s="390"/>
      <c r="L159" s="390"/>
      <c r="M159" s="390"/>
      <c r="N159" s="390"/>
      <c r="O159" s="390"/>
      <c r="P159" s="390"/>
      <c r="Q159" s="390"/>
      <c r="R159" s="390"/>
      <c r="S159" s="390"/>
      <c r="T159" s="390"/>
      <c r="U159" s="390"/>
      <c r="V159" s="390"/>
      <c r="W159" s="390"/>
      <c r="X159" s="390"/>
      <c r="Y159" s="390"/>
      <c r="Z159" s="390"/>
      <c r="AA159" s="54"/>
      <c r="AB159" s="54"/>
      <c r="AC159" s="54"/>
    </row>
    <row r="160" spans="1:68" ht="16.5" customHeight="1" x14ac:dyDescent="0.25">
      <c r="A160" s="360" t="s">
        <v>274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360"/>
      <c r="Z160" s="360"/>
      <c r="AA160" s="65"/>
      <c r="AB160" s="65"/>
      <c r="AC160" s="82"/>
    </row>
    <row r="161" spans="1:68" ht="14.25" customHeight="1" x14ac:dyDescent="0.25">
      <c r="A161" s="361" t="s">
        <v>159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61"/>
      <c r="Z161" s="361"/>
      <c r="AA161" s="66"/>
      <c r="AB161" s="66"/>
      <c r="AC161" s="83"/>
    </row>
    <row r="162" spans="1:68" ht="27" customHeight="1" x14ac:dyDescent="0.25">
      <c r="A162" s="63" t="s">
        <v>275</v>
      </c>
      <c r="B162" s="63" t="s">
        <v>276</v>
      </c>
      <c r="C162" s="36">
        <v>4301135317</v>
      </c>
      <c r="D162" s="345">
        <v>4607111039057</v>
      </c>
      <c r="E162" s="345"/>
      <c r="F162" s="62">
        <v>1.8</v>
      </c>
      <c r="G162" s="37">
        <v>1</v>
      </c>
      <c r="H162" s="62">
        <v>1.8</v>
      </c>
      <c r="I162" s="62">
        <v>1.9</v>
      </c>
      <c r="J162" s="37">
        <v>234</v>
      </c>
      <c r="K162" s="37" t="s">
        <v>174</v>
      </c>
      <c r="L162" s="37" t="s">
        <v>88</v>
      </c>
      <c r="M162" s="38" t="s">
        <v>86</v>
      </c>
      <c r="N162" s="38"/>
      <c r="O162" s="37">
        <v>180</v>
      </c>
      <c r="P162" s="431" t="s">
        <v>277</v>
      </c>
      <c r="Q162" s="347"/>
      <c r="R162" s="347"/>
      <c r="S162" s="347"/>
      <c r="T162" s="348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IFERROR(IF(X162="","",X162*0.00502),"")</f>
        <v>0</v>
      </c>
      <c r="AA162" s="68" t="s">
        <v>46</v>
      </c>
      <c r="AB162" s="69" t="s">
        <v>46</v>
      </c>
      <c r="AC162" s="197" t="s">
        <v>243</v>
      </c>
      <c r="AG162" s="81"/>
      <c r="AJ162" s="87" t="s">
        <v>89</v>
      </c>
      <c r="AK162" s="87">
        <v>1</v>
      </c>
      <c r="BB162" s="198" t="s">
        <v>96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352"/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3"/>
      <c r="P163" s="349" t="s">
        <v>40</v>
      </c>
      <c r="Q163" s="350"/>
      <c r="R163" s="350"/>
      <c r="S163" s="350"/>
      <c r="T163" s="350"/>
      <c r="U163" s="350"/>
      <c r="V163" s="351"/>
      <c r="W163" s="42" t="s">
        <v>39</v>
      </c>
      <c r="X163" s="43">
        <f>IFERROR(SUM(X162:X162),"0")</f>
        <v>0</v>
      </c>
      <c r="Y163" s="43">
        <f>IFERROR(SUM(Y162:Y162),"0")</f>
        <v>0</v>
      </c>
      <c r="Z163" s="43">
        <f>IFERROR(IF(Z162="",0,Z162),"0")</f>
        <v>0</v>
      </c>
      <c r="AA163" s="67"/>
      <c r="AB163" s="67"/>
      <c r="AC163" s="67"/>
    </row>
    <row r="164" spans="1:68" x14ac:dyDescent="0.2">
      <c r="A164" s="352"/>
      <c r="B164" s="352"/>
      <c r="C164" s="352"/>
      <c r="D164" s="352"/>
      <c r="E164" s="352"/>
      <c r="F164" s="352"/>
      <c r="G164" s="352"/>
      <c r="H164" s="352"/>
      <c r="I164" s="352"/>
      <c r="J164" s="352"/>
      <c r="K164" s="352"/>
      <c r="L164" s="352"/>
      <c r="M164" s="352"/>
      <c r="N164" s="352"/>
      <c r="O164" s="353"/>
      <c r="P164" s="349" t="s">
        <v>40</v>
      </c>
      <c r="Q164" s="350"/>
      <c r="R164" s="350"/>
      <c r="S164" s="350"/>
      <c r="T164" s="350"/>
      <c r="U164" s="350"/>
      <c r="V164" s="351"/>
      <c r="W164" s="42" t="s">
        <v>0</v>
      </c>
      <c r="X164" s="43">
        <f>IFERROR(SUMPRODUCT(X162:X162*H162:H162),"0")</f>
        <v>0</v>
      </c>
      <c r="Y164" s="43">
        <f>IFERROR(SUMPRODUCT(Y162:Y162*H162:H162),"0")</f>
        <v>0</v>
      </c>
      <c r="Z164" s="42"/>
      <c r="AA164" s="67"/>
      <c r="AB164" s="67"/>
      <c r="AC164" s="67"/>
    </row>
    <row r="165" spans="1:68" ht="16.5" customHeight="1" x14ac:dyDescent="0.25">
      <c r="A165" s="360" t="s">
        <v>278</v>
      </c>
      <c r="B165" s="360"/>
      <c r="C165" s="360"/>
      <c r="D165" s="360"/>
      <c r="E165" s="360"/>
      <c r="F165" s="360"/>
      <c r="G165" s="360"/>
      <c r="H165" s="360"/>
      <c r="I165" s="360"/>
      <c r="J165" s="360"/>
      <c r="K165" s="360"/>
      <c r="L165" s="360"/>
      <c r="M165" s="360"/>
      <c r="N165" s="360"/>
      <c r="O165" s="360"/>
      <c r="P165" s="360"/>
      <c r="Q165" s="360"/>
      <c r="R165" s="360"/>
      <c r="S165" s="360"/>
      <c r="T165" s="360"/>
      <c r="U165" s="360"/>
      <c r="V165" s="360"/>
      <c r="W165" s="360"/>
      <c r="X165" s="360"/>
      <c r="Y165" s="360"/>
      <c r="Z165" s="360"/>
      <c r="AA165" s="65"/>
      <c r="AB165" s="65"/>
      <c r="AC165" s="82"/>
    </row>
    <row r="166" spans="1:68" ht="14.25" customHeight="1" x14ac:dyDescent="0.25">
      <c r="A166" s="361" t="s">
        <v>82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61"/>
      <c r="Z166" s="361"/>
      <c r="AA166" s="66"/>
      <c r="AB166" s="66"/>
      <c r="AC166" s="83"/>
    </row>
    <row r="167" spans="1:68" ht="16.5" customHeight="1" x14ac:dyDescent="0.25">
      <c r="A167" s="63" t="s">
        <v>279</v>
      </c>
      <c r="B167" s="63" t="s">
        <v>280</v>
      </c>
      <c r="C167" s="36">
        <v>4301071062</v>
      </c>
      <c r="D167" s="345">
        <v>4607111036384</v>
      </c>
      <c r="E167" s="345"/>
      <c r="F167" s="62">
        <v>5</v>
      </c>
      <c r="G167" s="37">
        <v>1</v>
      </c>
      <c r="H167" s="62">
        <v>5</v>
      </c>
      <c r="I167" s="62">
        <v>5.2106000000000003</v>
      </c>
      <c r="J167" s="37">
        <v>144</v>
      </c>
      <c r="K167" s="37" t="s">
        <v>87</v>
      </c>
      <c r="L167" s="37" t="s">
        <v>88</v>
      </c>
      <c r="M167" s="38" t="s">
        <v>86</v>
      </c>
      <c r="N167" s="38"/>
      <c r="O167" s="37">
        <v>180</v>
      </c>
      <c r="P167" s="427" t="s">
        <v>281</v>
      </c>
      <c r="Q167" s="347"/>
      <c r="R167" s="347"/>
      <c r="S167" s="347"/>
      <c r="T167" s="348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199" t="s">
        <v>282</v>
      </c>
      <c r="AG167" s="81"/>
      <c r="AJ167" s="87" t="s">
        <v>89</v>
      </c>
      <c r="AK167" s="87">
        <v>1</v>
      </c>
      <c r="BB167" s="200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16.5" customHeight="1" x14ac:dyDescent="0.25">
      <c r="A168" s="63" t="s">
        <v>283</v>
      </c>
      <c r="B168" s="63" t="s">
        <v>284</v>
      </c>
      <c r="C168" s="36">
        <v>4301071056</v>
      </c>
      <c r="D168" s="345">
        <v>4640242180250</v>
      </c>
      <c r="E168" s="345"/>
      <c r="F168" s="62">
        <v>5</v>
      </c>
      <c r="G168" s="37">
        <v>1</v>
      </c>
      <c r="H168" s="62">
        <v>5</v>
      </c>
      <c r="I168" s="62">
        <v>5.2131999999999996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180</v>
      </c>
      <c r="P168" s="428" t="s">
        <v>285</v>
      </c>
      <c r="Q168" s="347"/>
      <c r="R168" s="347"/>
      <c r="S168" s="347"/>
      <c r="T168" s="348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201" t="s">
        <v>286</v>
      </c>
      <c r="AG168" s="81"/>
      <c r="AJ168" s="87" t="s">
        <v>89</v>
      </c>
      <c r="AK168" s="87">
        <v>1</v>
      </c>
      <c r="BB168" s="202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287</v>
      </c>
      <c r="B169" s="63" t="s">
        <v>288</v>
      </c>
      <c r="C169" s="36">
        <v>4301071050</v>
      </c>
      <c r="D169" s="345">
        <v>4607111036216</v>
      </c>
      <c r="E169" s="345"/>
      <c r="F169" s="62">
        <v>5</v>
      </c>
      <c r="G169" s="37">
        <v>1</v>
      </c>
      <c r="H169" s="62">
        <v>5</v>
      </c>
      <c r="I169" s="62">
        <v>5.2131999999999996</v>
      </c>
      <c r="J169" s="37">
        <v>144</v>
      </c>
      <c r="K169" s="37" t="s">
        <v>87</v>
      </c>
      <c r="L169" s="37" t="s">
        <v>135</v>
      </c>
      <c r="M169" s="38" t="s">
        <v>86</v>
      </c>
      <c r="N169" s="38"/>
      <c r="O169" s="37">
        <v>180</v>
      </c>
      <c r="P169" s="42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47"/>
      <c r="R169" s="347"/>
      <c r="S169" s="347"/>
      <c r="T169" s="348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203" t="s">
        <v>289</v>
      </c>
      <c r="AG169" s="81"/>
      <c r="AJ169" s="87" t="s">
        <v>136</v>
      </c>
      <c r="AK169" s="87">
        <v>12</v>
      </c>
      <c r="BB169" s="204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290</v>
      </c>
      <c r="B170" s="63" t="s">
        <v>291</v>
      </c>
      <c r="C170" s="36">
        <v>4301071061</v>
      </c>
      <c r="D170" s="345">
        <v>4607111036278</v>
      </c>
      <c r="E170" s="345"/>
      <c r="F170" s="62">
        <v>5</v>
      </c>
      <c r="G170" s="37">
        <v>1</v>
      </c>
      <c r="H170" s="62">
        <v>5</v>
      </c>
      <c r="I170" s="62">
        <v>5.2405999999999997</v>
      </c>
      <c r="J170" s="37">
        <v>84</v>
      </c>
      <c r="K170" s="37" t="s">
        <v>87</v>
      </c>
      <c r="L170" s="37" t="s">
        <v>88</v>
      </c>
      <c r="M170" s="38" t="s">
        <v>86</v>
      </c>
      <c r="N170" s="38"/>
      <c r="O170" s="37">
        <v>180</v>
      </c>
      <c r="P170" s="43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47"/>
      <c r="R170" s="347"/>
      <c r="S170" s="347"/>
      <c r="T170" s="348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IFERROR(IF(X170="","",X170*0.0155),"")</f>
        <v>0</v>
      </c>
      <c r="AA170" s="68" t="s">
        <v>46</v>
      </c>
      <c r="AB170" s="69" t="s">
        <v>46</v>
      </c>
      <c r="AC170" s="205" t="s">
        <v>292</v>
      </c>
      <c r="AG170" s="81"/>
      <c r="AJ170" s="87" t="s">
        <v>89</v>
      </c>
      <c r="AK170" s="87">
        <v>1</v>
      </c>
      <c r="BB170" s="206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352"/>
      <c r="B171" s="352"/>
      <c r="C171" s="352"/>
      <c r="D171" s="352"/>
      <c r="E171" s="352"/>
      <c r="F171" s="352"/>
      <c r="G171" s="352"/>
      <c r="H171" s="352"/>
      <c r="I171" s="352"/>
      <c r="J171" s="352"/>
      <c r="K171" s="352"/>
      <c r="L171" s="352"/>
      <c r="M171" s="352"/>
      <c r="N171" s="352"/>
      <c r="O171" s="353"/>
      <c r="P171" s="349" t="s">
        <v>40</v>
      </c>
      <c r="Q171" s="350"/>
      <c r="R171" s="350"/>
      <c r="S171" s="350"/>
      <c r="T171" s="350"/>
      <c r="U171" s="350"/>
      <c r="V171" s="351"/>
      <c r="W171" s="42" t="s">
        <v>39</v>
      </c>
      <c r="X171" s="43">
        <f>IFERROR(SUM(X167:X170),"0")</f>
        <v>0</v>
      </c>
      <c r="Y171" s="43">
        <f>IFERROR(SUM(Y167:Y170),"0")</f>
        <v>0</v>
      </c>
      <c r="Z171" s="43">
        <f>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352"/>
      <c r="B172" s="352"/>
      <c r="C172" s="352"/>
      <c r="D172" s="352"/>
      <c r="E172" s="352"/>
      <c r="F172" s="352"/>
      <c r="G172" s="352"/>
      <c r="H172" s="352"/>
      <c r="I172" s="352"/>
      <c r="J172" s="352"/>
      <c r="K172" s="352"/>
      <c r="L172" s="352"/>
      <c r="M172" s="352"/>
      <c r="N172" s="352"/>
      <c r="O172" s="353"/>
      <c r="P172" s="349" t="s">
        <v>40</v>
      </c>
      <c r="Q172" s="350"/>
      <c r="R172" s="350"/>
      <c r="S172" s="350"/>
      <c r="T172" s="350"/>
      <c r="U172" s="350"/>
      <c r="V172" s="351"/>
      <c r="W172" s="42" t="s">
        <v>0</v>
      </c>
      <c r="X172" s="43">
        <f>IFERROR(SUMPRODUCT(X167:X170*H167:H170),"0")</f>
        <v>0</v>
      </c>
      <c r="Y172" s="43">
        <f>IFERROR(SUMPRODUCT(Y167:Y170*H167:H170),"0")</f>
        <v>0</v>
      </c>
      <c r="Z172" s="42"/>
      <c r="AA172" s="67"/>
      <c r="AB172" s="67"/>
      <c r="AC172" s="67"/>
    </row>
    <row r="173" spans="1:68" ht="14.25" customHeight="1" x14ac:dyDescent="0.25">
      <c r="A173" s="361" t="s">
        <v>293</v>
      </c>
      <c r="B173" s="361"/>
      <c r="C173" s="361"/>
      <c r="D173" s="361"/>
      <c r="E173" s="361"/>
      <c r="F173" s="361"/>
      <c r="G173" s="361"/>
      <c r="H173" s="361"/>
      <c r="I173" s="361"/>
      <c r="J173" s="361"/>
      <c r="K173" s="361"/>
      <c r="L173" s="361"/>
      <c r="M173" s="361"/>
      <c r="N173" s="361"/>
      <c r="O173" s="361"/>
      <c r="P173" s="361"/>
      <c r="Q173" s="361"/>
      <c r="R173" s="361"/>
      <c r="S173" s="361"/>
      <c r="T173" s="361"/>
      <c r="U173" s="361"/>
      <c r="V173" s="361"/>
      <c r="W173" s="361"/>
      <c r="X173" s="361"/>
      <c r="Y173" s="361"/>
      <c r="Z173" s="361"/>
      <c r="AA173" s="66"/>
      <c r="AB173" s="66"/>
      <c r="AC173" s="83"/>
    </row>
    <row r="174" spans="1:68" ht="27" customHeight="1" x14ac:dyDescent="0.25">
      <c r="A174" s="63" t="s">
        <v>294</v>
      </c>
      <c r="B174" s="63" t="s">
        <v>295</v>
      </c>
      <c r="C174" s="36">
        <v>4301080153</v>
      </c>
      <c r="D174" s="345">
        <v>4607111036827</v>
      </c>
      <c r="E174" s="345"/>
      <c r="F174" s="62">
        <v>1</v>
      </c>
      <c r="G174" s="37">
        <v>5</v>
      </c>
      <c r="H174" s="62">
        <v>5</v>
      </c>
      <c r="I174" s="62">
        <v>5.2</v>
      </c>
      <c r="J174" s="37">
        <v>144</v>
      </c>
      <c r="K174" s="37" t="s">
        <v>87</v>
      </c>
      <c r="L174" s="37" t="s">
        <v>88</v>
      </c>
      <c r="M174" s="38" t="s">
        <v>86</v>
      </c>
      <c r="N174" s="38"/>
      <c r="O174" s="37">
        <v>90</v>
      </c>
      <c r="P174" s="42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47"/>
      <c r="R174" s="347"/>
      <c r="S174" s="347"/>
      <c r="T174" s="348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07" t="s">
        <v>296</v>
      </c>
      <c r="AG174" s="81"/>
      <c r="AJ174" s="87" t="s">
        <v>89</v>
      </c>
      <c r="AK174" s="87">
        <v>1</v>
      </c>
      <c r="BB174" s="208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297</v>
      </c>
      <c r="B175" s="63" t="s">
        <v>298</v>
      </c>
      <c r="C175" s="36">
        <v>4301080154</v>
      </c>
      <c r="D175" s="345">
        <v>4607111036834</v>
      </c>
      <c r="E175" s="345"/>
      <c r="F175" s="62">
        <v>1</v>
      </c>
      <c r="G175" s="37">
        <v>5</v>
      </c>
      <c r="H175" s="62">
        <v>5</v>
      </c>
      <c r="I175" s="62">
        <v>5.2530000000000001</v>
      </c>
      <c r="J175" s="37">
        <v>144</v>
      </c>
      <c r="K175" s="37" t="s">
        <v>87</v>
      </c>
      <c r="L175" s="37" t="s">
        <v>88</v>
      </c>
      <c r="M175" s="38" t="s">
        <v>86</v>
      </c>
      <c r="N175" s="38"/>
      <c r="O175" s="37">
        <v>90</v>
      </c>
      <c r="P175" s="42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47"/>
      <c r="R175" s="347"/>
      <c r="S175" s="347"/>
      <c r="T175" s="348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09" t="s">
        <v>296</v>
      </c>
      <c r="AG175" s="81"/>
      <c r="AJ175" s="87" t="s">
        <v>89</v>
      </c>
      <c r="AK175" s="87">
        <v>1</v>
      </c>
      <c r="BB175" s="210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52"/>
      <c r="B176" s="352"/>
      <c r="C176" s="352"/>
      <c r="D176" s="352"/>
      <c r="E176" s="352"/>
      <c r="F176" s="352"/>
      <c r="G176" s="352"/>
      <c r="H176" s="352"/>
      <c r="I176" s="352"/>
      <c r="J176" s="352"/>
      <c r="K176" s="352"/>
      <c r="L176" s="352"/>
      <c r="M176" s="352"/>
      <c r="N176" s="352"/>
      <c r="O176" s="353"/>
      <c r="P176" s="349" t="s">
        <v>40</v>
      </c>
      <c r="Q176" s="350"/>
      <c r="R176" s="350"/>
      <c r="S176" s="350"/>
      <c r="T176" s="350"/>
      <c r="U176" s="350"/>
      <c r="V176" s="351"/>
      <c r="W176" s="42" t="s">
        <v>39</v>
      </c>
      <c r="X176" s="43">
        <f>IFERROR(SUM(X174:X175),"0")</f>
        <v>0</v>
      </c>
      <c r="Y176" s="43">
        <f>IFERROR(SUM(Y174:Y175),"0")</f>
        <v>0</v>
      </c>
      <c r="Z176" s="43">
        <f>IFERROR(IF(Z174="",0,Z174),"0")+IFERROR(IF(Z175="",0,Z175),"0")</f>
        <v>0</v>
      </c>
      <c r="AA176" s="67"/>
      <c r="AB176" s="67"/>
      <c r="AC176" s="67"/>
    </row>
    <row r="177" spans="1:68" x14ac:dyDescent="0.2">
      <c r="A177" s="352"/>
      <c r="B177" s="352"/>
      <c r="C177" s="352"/>
      <c r="D177" s="352"/>
      <c r="E177" s="352"/>
      <c r="F177" s="352"/>
      <c r="G177" s="352"/>
      <c r="H177" s="352"/>
      <c r="I177" s="352"/>
      <c r="J177" s="352"/>
      <c r="K177" s="352"/>
      <c r="L177" s="352"/>
      <c r="M177" s="352"/>
      <c r="N177" s="352"/>
      <c r="O177" s="353"/>
      <c r="P177" s="349" t="s">
        <v>40</v>
      </c>
      <c r="Q177" s="350"/>
      <c r="R177" s="350"/>
      <c r="S177" s="350"/>
      <c r="T177" s="350"/>
      <c r="U177" s="350"/>
      <c r="V177" s="351"/>
      <c r="W177" s="42" t="s">
        <v>0</v>
      </c>
      <c r="X177" s="43">
        <f>IFERROR(SUMPRODUCT(X174:X175*H174:H175),"0")</f>
        <v>0</v>
      </c>
      <c r="Y177" s="43">
        <f>IFERROR(SUMPRODUCT(Y174:Y175*H174:H175),"0")</f>
        <v>0</v>
      </c>
      <c r="Z177" s="42"/>
      <c r="AA177" s="67"/>
      <c r="AB177" s="67"/>
      <c r="AC177" s="67"/>
    </row>
    <row r="178" spans="1:68" ht="27.75" customHeight="1" x14ac:dyDescent="0.2">
      <c r="A178" s="390" t="s">
        <v>299</v>
      </c>
      <c r="B178" s="390"/>
      <c r="C178" s="390"/>
      <c r="D178" s="390"/>
      <c r="E178" s="390"/>
      <c r="F178" s="390"/>
      <c r="G178" s="390"/>
      <c r="H178" s="390"/>
      <c r="I178" s="390"/>
      <c r="J178" s="390"/>
      <c r="K178" s="390"/>
      <c r="L178" s="390"/>
      <c r="M178" s="390"/>
      <c r="N178" s="390"/>
      <c r="O178" s="390"/>
      <c r="P178" s="390"/>
      <c r="Q178" s="390"/>
      <c r="R178" s="390"/>
      <c r="S178" s="390"/>
      <c r="T178" s="390"/>
      <c r="U178" s="390"/>
      <c r="V178" s="390"/>
      <c r="W178" s="390"/>
      <c r="X178" s="390"/>
      <c r="Y178" s="390"/>
      <c r="Z178" s="390"/>
      <c r="AA178" s="54"/>
      <c r="AB178" s="54"/>
      <c r="AC178" s="54"/>
    </row>
    <row r="179" spans="1:68" ht="16.5" customHeight="1" x14ac:dyDescent="0.25">
      <c r="A179" s="360" t="s">
        <v>300</v>
      </c>
      <c r="B179" s="360"/>
      <c r="C179" s="360"/>
      <c r="D179" s="360"/>
      <c r="E179" s="360"/>
      <c r="F179" s="360"/>
      <c r="G179" s="360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0"/>
      <c r="T179" s="360"/>
      <c r="U179" s="360"/>
      <c r="V179" s="360"/>
      <c r="W179" s="360"/>
      <c r="X179" s="360"/>
      <c r="Y179" s="360"/>
      <c r="Z179" s="360"/>
      <c r="AA179" s="65"/>
      <c r="AB179" s="65"/>
      <c r="AC179" s="82"/>
    </row>
    <row r="180" spans="1:68" ht="14.25" customHeight="1" x14ac:dyDescent="0.25">
      <c r="A180" s="361" t="s">
        <v>91</v>
      </c>
      <c r="B180" s="361"/>
      <c r="C180" s="361"/>
      <c r="D180" s="361"/>
      <c r="E180" s="361"/>
      <c r="F180" s="361"/>
      <c r="G180" s="361"/>
      <c r="H180" s="361"/>
      <c r="I180" s="361"/>
      <c r="J180" s="361"/>
      <c r="K180" s="361"/>
      <c r="L180" s="361"/>
      <c r="M180" s="361"/>
      <c r="N180" s="361"/>
      <c r="O180" s="361"/>
      <c r="P180" s="361"/>
      <c r="Q180" s="361"/>
      <c r="R180" s="361"/>
      <c r="S180" s="361"/>
      <c r="T180" s="361"/>
      <c r="U180" s="361"/>
      <c r="V180" s="361"/>
      <c r="W180" s="361"/>
      <c r="X180" s="361"/>
      <c r="Y180" s="361"/>
      <c r="Z180" s="361"/>
      <c r="AA180" s="66"/>
      <c r="AB180" s="66"/>
      <c r="AC180" s="83"/>
    </row>
    <row r="181" spans="1:68" ht="27" customHeight="1" x14ac:dyDescent="0.25">
      <c r="A181" s="63" t="s">
        <v>301</v>
      </c>
      <c r="B181" s="63" t="s">
        <v>302</v>
      </c>
      <c r="C181" s="36">
        <v>4301132182</v>
      </c>
      <c r="D181" s="345">
        <v>4607111035721</v>
      </c>
      <c r="E181" s="345"/>
      <c r="F181" s="62">
        <v>0.25</v>
      </c>
      <c r="G181" s="37">
        <v>12</v>
      </c>
      <c r="H181" s="62">
        <v>3</v>
      </c>
      <c r="I181" s="62">
        <v>3.3879999999999999</v>
      </c>
      <c r="J181" s="37">
        <v>70</v>
      </c>
      <c r="K181" s="37" t="s">
        <v>97</v>
      </c>
      <c r="L181" s="37" t="s">
        <v>88</v>
      </c>
      <c r="M181" s="38" t="s">
        <v>86</v>
      </c>
      <c r="N181" s="38"/>
      <c r="O181" s="37">
        <v>365</v>
      </c>
      <c r="P181" s="42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1" s="347"/>
      <c r="R181" s="347"/>
      <c r="S181" s="347"/>
      <c r="T181" s="348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1" t="s">
        <v>303</v>
      </c>
      <c r="AG181" s="81"/>
      <c r="AJ181" s="87" t="s">
        <v>89</v>
      </c>
      <c r="AK181" s="87">
        <v>1</v>
      </c>
      <c r="BB181" s="212" t="s">
        <v>96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304</v>
      </c>
      <c r="B182" s="63" t="s">
        <v>305</v>
      </c>
      <c r="C182" s="36">
        <v>4301132179</v>
      </c>
      <c r="D182" s="345">
        <v>4607111035691</v>
      </c>
      <c r="E182" s="345"/>
      <c r="F182" s="62">
        <v>0.25</v>
      </c>
      <c r="G182" s="37">
        <v>12</v>
      </c>
      <c r="H182" s="62">
        <v>3</v>
      </c>
      <c r="I182" s="62">
        <v>3.3879999999999999</v>
      </c>
      <c r="J182" s="37">
        <v>70</v>
      </c>
      <c r="K182" s="37" t="s">
        <v>97</v>
      </c>
      <c r="L182" s="37" t="s">
        <v>88</v>
      </c>
      <c r="M182" s="38" t="s">
        <v>86</v>
      </c>
      <c r="N182" s="38"/>
      <c r="O182" s="37">
        <v>365</v>
      </c>
      <c r="P182" s="42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2" s="347"/>
      <c r="R182" s="347"/>
      <c r="S182" s="347"/>
      <c r="T182" s="348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13" t="s">
        <v>306</v>
      </c>
      <c r="AG182" s="81"/>
      <c r="AJ182" s="87" t="s">
        <v>89</v>
      </c>
      <c r="AK182" s="87">
        <v>1</v>
      </c>
      <c r="BB182" s="214" t="s">
        <v>96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307</v>
      </c>
      <c r="B183" s="63" t="s">
        <v>308</v>
      </c>
      <c r="C183" s="36">
        <v>4301132170</v>
      </c>
      <c r="D183" s="345">
        <v>4607111038487</v>
      </c>
      <c r="E183" s="345"/>
      <c r="F183" s="62">
        <v>0.25</v>
      </c>
      <c r="G183" s="37">
        <v>12</v>
      </c>
      <c r="H183" s="62">
        <v>3</v>
      </c>
      <c r="I183" s="62">
        <v>3.7360000000000002</v>
      </c>
      <c r="J183" s="37">
        <v>70</v>
      </c>
      <c r="K183" s="37" t="s">
        <v>97</v>
      </c>
      <c r="L183" s="37" t="s">
        <v>88</v>
      </c>
      <c r="M183" s="38" t="s">
        <v>86</v>
      </c>
      <c r="N183" s="38"/>
      <c r="O183" s="37">
        <v>180</v>
      </c>
      <c r="P183" s="42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47"/>
      <c r="R183" s="347"/>
      <c r="S183" s="347"/>
      <c r="T183" s="348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15" t="s">
        <v>309</v>
      </c>
      <c r="AG183" s="81"/>
      <c r="AJ183" s="87" t="s">
        <v>89</v>
      </c>
      <c r="AK183" s="87">
        <v>1</v>
      </c>
      <c r="BB183" s="216" t="s">
        <v>96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352"/>
      <c r="B184" s="352"/>
      <c r="C184" s="352"/>
      <c r="D184" s="352"/>
      <c r="E184" s="352"/>
      <c r="F184" s="352"/>
      <c r="G184" s="352"/>
      <c r="H184" s="352"/>
      <c r="I184" s="352"/>
      <c r="J184" s="352"/>
      <c r="K184" s="352"/>
      <c r="L184" s="352"/>
      <c r="M184" s="352"/>
      <c r="N184" s="352"/>
      <c r="O184" s="353"/>
      <c r="P184" s="349" t="s">
        <v>40</v>
      </c>
      <c r="Q184" s="350"/>
      <c r="R184" s="350"/>
      <c r="S184" s="350"/>
      <c r="T184" s="350"/>
      <c r="U184" s="350"/>
      <c r="V184" s="351"/>
      <c r="W184" s="42" t="s">
        <v>39</v>
      </c>
      <c r="X184" s="43">
        <f>IFERROR(SUM(X181:X183),"0")</f>
        <v>0</v>
      </c>
      <c r="Y184" s="43">
        <f>IFERROR(SUM(Y181:Y183),"0")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352"/>
      <c r="B185" s="352"/>
      <c r="C185" s="352"/>
      <c r="D185" s="352"/>
      <c r="E185" s="352"/>
      <c r="F185" s="352"/>
      <c r="G185" s="352"/>
      <c r="H185" s="352"/>
      <c r="I185" s="352"/>
      <c r="J185" s="352"/>
      <c r="K185" s="352"/>
      <c r="L185" s="352"/>
      <c r="M185" s="352"/>
      <c r="N185" s="352"/>
      <c r="O185" s="353"/>
      <c r="P185" s="349" t="s">
        <v>40</v>
      </c>
      <c r="Q185" s="350"/>
      <c r="R185" s="350"/>
      <c r="S185" s="350"/>
      <c r="T185" s="350"/>
      <c r="U185" s="350"/>
      <c r="V185" s="351"/>
      <c r="W185" s="42" t="s">
        <v>0</v>
      </c>
      <c r="X185" s="43">
        <f>IFERROR(SUMPRODUCT(X181:X183*H181:H183),"0")</f>
        <v>0</v>
      </c>
      <c r="Y185" s="43">
        <f>IFERROR(SUMPRODUCT(Y181:Y183*H181:H183),"0")</f>
        <v>0</v>
      </c>
      <c r="Z185" s="42"/>
      <c r="AA185" s="67"/>
      <c r="AB185" s="67"/>
      <c r="AC185" s="67"/>
    </row>
    <row r="186" spans="1:68" ht="14.25" customHeight="1" x14ac:dyDescent="0.25">
      <c r="A186" s="361" t="s">
        <v>310</v>
      </c>
      <c r="B186" s="361"/>
      <c r="C186" s="361"/>
      <c r="D186" s="361"/>
      <c r="E186" s="361"/>
      <c r="F186" s="361"/>
      <c r="G186" s="361"/>
      <c r="H186" s="361"/>
      <c r="I186" s="361"/>
      <c r="J186" s="361"/>
      <c r="K186" s="361"/>
      <c r="L186" s="361"/>
      <c r="M186" s="361"/>
      <c r="N186" s="361"/>
      <c r="O186" s="361"/>
      <c r="P186" s="361"/>
      <c r="Q186" s="361"/>
      <c r="R186" s="361"/>
      <c r="S186" s="361"/>
      <c r="T186" s="361"/>
      <c r="U186" s="361"/>
      <c r="V186" s="361"/>
      <c r="W186" s="361"/>
      <c r="X186" s="361"/>
      <c r="Y186" s="361"/>
      <c r="Z186" s="361"/>
      <c r="AA186" s="66"/>
      <c r="AB186" s="66"/>
      <c r="AC186" s="83"/>
    </row>
    <row r="187" spans="1:68" ht="27" customHeight="1" x14ac:dyDescent="0.25">
      <c r="A187" s="63" t="s">
        <v>311</v>
      </c>
      <c r="B187" s="63" t="s">
        <v>312</v>
      </c>
      <c r="C187" s="36">
        <v>4301051855</v>
      </c>
      <c r="D187" s="345">
        <v>4680115885875</v>
      </c>
      <c r="E187" s="345"/>
      <c r="F187" s="62">
        <v>1</v>
      </c>
      <c r="G187" s="37">
        <v>9</v>
      </c>
      <c r="H187" s="62">
        <v>9</v>
      </c>
      <c r="I187" s="62">
        <v>9.4350000000000005</v>
      </c>
      <c r="J187" s="37">
        <v>64</v>
      </c>
      <c r="K187" s="37" t="s">
        <v>317</v>
      </c>
      <c r="L187" s="37" t="s">
        <v>88</v>
      </c>
      <c r="M187" s="38" t="s">
        <v>316</v>
      </c>
      <c r="N187" s="38"/>
      <c r="O187" s="37">
        <v>365</v>
      </c>
      <c r="P187" s="421" t="s">
        <v>313</v>
      </c>
      <c r="Q187" s="347"/>
      <c r="R187" s="347"/>
      <c r="S187" s="347"/>
      <c r="T187" s="348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IFERROR(IF(X187="","",X187*0.01898),"")</f>
        <v>0</v>
      </c>
      <c r="AA187" s="68" t="s">
        <v>46</v>
      </c>
      <c r="AB187" s="69" t="s">
        <v>46</v>
      </c>
      <c r="AC187" s="217" t="s">
        <v>314</v>
      </c>
      <c r="AG187" s="81"/>
      <c r="AJ187" s="87" t="s">
        <v>89</v>
      </c>
      <c r="AK187" s="87">
        <v>1</v>
      </c>
      <c r="BB187" s="218" t="s">
        <v>315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352"/>
      <c r="B188" s="352"/>
      <c r="C188" s="352"/>
      <c r="D188" s="352"/>
      <c r="E188" s="352"/>
      <c r="F188" s="352"/>
      <c r="G188" s="352"/>
      <c r="H188" s="352"/>
      <c r="I188" s="352"/>
      <c r="J188" s="352"/>
      <c r="K188" s="352"/>
      <c r="L188" s="352"/>
      <c r="M188" s="352"/>
      <c r="N188" s="352"/>
      <c r="O188" s="353"/>
      <c r="P188" s="349" t="s">
        <v>40</v>
      </c>
      <c r="Q188" s="350"/>
      <c r="R188" s="350"/>
      <c r="S188" s="350"/>
      <c r="T188" s="350"/>
      <c r="U188" s="350"/>
      <c r="V188" s="351"/>
      <c r="W188" s="42" t="s">
        <v>39</v>
      </c>
      <c r="X188" s="43">
        <f>IFERROR(SUM(X187:X187),"0")</f>
        <v>0</v>
      </c>
      <c r="Y188" s="43">
        <f>IFERROR(SUM(Y187:Y187),"0")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352"/>
      <c r="B189" s="352"/>
      <c r="C189" s="352"/>
      <c r="D189" s="352"/>
      <c r="E189" s="352"/>
      <c r="F189" s="352"/>
      <c r="G189" s="352"/>
      <c r="H189" s="352"/>
      <c r="I189" s="352"/>
      <c r="J189" s="352"/>
      <c r="K189" s="352"/>
      <c r="L189" s="352"/>
      <c r="M189" s="352"/>
      <c r="N189" s="352"/>
      <c r="O189" s="353"/>
      <c r="P189" s="349" t="s">
        <v>40</v>
      </c>
      <c r="Q189" s="350"/>
      <c r="R189" s="350"/>
      <c r="S189" s="350"/>
      <c r="T189" s="350"/>
      <c r="U189" s="350"/>
      <c r="V189" s="351"/>
      <c r="W189" s="42" t="s">
        <v>0</v>
      </c>
      <c r="X189" s="43">
        <f>IFERROR(SUMPRODUCT(X187:X187*H187:H187),"0")</f>
        <v>0</v>
      </c>
      <c r="Y189" s="43">
        <f>IFERROR(SUMPRODUCT(Y187:Y187*H187:H187),"0")</f>
        <v>0</v>
      </c>
      <c r="Z189" s="42"/>
      <c r="AA189" s="67"/>
      <c r="AB189" s="67"/>
      <c r="AC189" s="67"/>
    </row>
    <row r="190" spans="1:68" ht="27.75" customHeight="1" x14ac:dyDescent="0.2">
      <c r="A190" s="390" t="s">
        <v>318</v>
      </c>
      <c r="B190" s="390"/>
      <c r="C190" s="390"/>
      <c r="D190" s="390"/>
      <c r="E190" s="390"/>
      <c r="F190" s="390"/>
      <c r="G190" s="390"/>
      <c r="H190" s="390"/>
      <c r="I190" s="390"/>
      <c r="J190" s="390"/>
      <c r="K190" s="390"/>
      <c r="L190" s="390"/>
      <c r="M190" s="390"/>
      <c r="N190" s="390"/>
      <c r="O190" s="390"/>
      <c r="P190" s="390"/>
      <c r="Q190" s="390"/>
      <c r="R190" s="390"/>
      <c r="S190" s="390"/>
      <c r="T190" s="390"/>
      <c r="U190" s="390"/>
      <c r="V190" s="390"/>
      <c r="W190" s="390"/>
      <c r="X190" s="390"/>
      <c r="Y190" s="390"/>
      <c r="Z190" s="390"/>
      <c r="AA190" s="54"/>
      <c r="AB190" s="54"/>
      <c r="AC190" s="54"/>
    </row>
    <row r="191" spans="1:68" ht="16.5" customHeight="1" x14ac:dyDescent="0.25">
      <c r="A191" s="360" t="s">
        <v>319</v>
      </c>
      <c r="B191" s="360"/>
      <c r="C191" s="360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60"/>
      <c r="P191" s="360"/>
      <c r="Q191" s="360"/>
      <c r="R191" s="360"/>
      <c r="S191" s="360"/>
      <c r="T191" s="360"/>
      <c r="U191" s="360"/>
      <c r="V191" s="360"/>
      <c r="W191" s="360"/>
      <c r="X191" s="360"/>
      <c r="Y191" s="360"/>
      <c r="Z191" s="360"/>
      <c r="AA191" s="65"/>
      <c r="AB191" s="65"/>
      <c r="AC191" s="82"/>
    </row>
    <row r="192" spans="1:68" ht="14.25" customHeight="1" x14ac:dyDescent="0.25">
      <c r="A192" s="361" t="s">
        <v>159</v>
      </c>
      <c r="B192" s="361"/>
      <c r="C192" s="361"/>
      <c r="D192" s="361"/>
      <c r="E192" s="361"/>
      <c r="F192" s="361"/>
      <c r="G192" s="361"/>
      <c r="H192" s="361"/>
      <c r="I192" s="361"/>
      <c r="J192" s="361"/>
      <c r="K192" s="361"/>
      <c r="L192" s="361"/>
      <c r="M192" s="361"/>
      <c r="N192" s="361"/>
      <c r="O192" s="361"/>
      <c r="P192" s="361"/>
      <c r="Q192" s="361"/>
      <c r="R192" s="361"/>
      <c r="S192" s="361"/>
      <c r="T192" s="361"/>
      <c r="U192" s="361"/>
      <c r="V192" s="361"/>
      <c r="W192" s="361"/>
      <c r="X192" s="361"/>
      <c r="Y192" s="361"/>
      <c r="Z192" s="361"/>
      <c r="AA192" s="66"/>
      <c r="AB192" s="66"/>
      <c r="AC192" s="83"/>
    </row>
    <row r="193" spans="1:68" ht="27" customHeight="1" x14ac:dyDescent="0.25">
      <c r="A193" s="63" t="s">
        <v>320</v>
      </c>
      <c r="B193" s="63" t="s">
        <v>321</v>
      </c>
      <c r="C193" s="36">
        <v>4301135707</v>
      </c>
      <c r="D193" s="345">
        <v>4620207490198</v>
      </c>
      <c r="E193" s="345"/>
      <c r="F193" s="62">
        <v>0.2</v>
      </c>
      <c r="G193" s="37">
        <v>12</v>
      </c>
      <c r="H193" s="62">
        <v>2.4</v>
      </c>
      <c r="I193" s="62">
        <v>3.1036000000000001</v>
      </c>
      <c r="J193" s="37">
        <v>70</v>
      </c>
      <c r="K193" s="37" t="s">
        <v>97</v>
      </c>
      <c r="L193" s="37" t="s">
        <v>88</v>
      </c>
      <c r="M193" s="38" t="s">
        <v>86</v>
      </c>
      <c r="N193" s="38"/>
      <c r="O193" s="37">
        <v>180</v>
      </c>
      <c r="P193" s="41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3" s="347"/>
      <c r="R193" s="347"/>
      <c r="S193" s="347"/>
      <c r="T193" s="348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19" t="s">
        <v>322</v>
      </c>
      <c r="AG193" s="81"/>
      <c r="AJ193" s="87" t="s">
        <v>89</v>
      </c>
      <c r="AK193" s="87">
        <v>1</v>
      </c>
      <c r="BB193" s="220" t="s">
        <v>96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323</v>
      </c>
      <c r="B194" s="63" t="s">
        <v>324</v>
      </c>
      <c r="C194" s="36">
        <v>4301135719</v>
      </c>
      <c r="D194" s="345">
        <v>4620207490235</v>
      </c>
      <c r="E194" s="345"/>
      <c r="F194" s="62">
        <v>0.2</v>
      </c>
      <c r="G194" s="37">
        <v>12</v>
      </c>
      <c r="H194" s="62">
        <v>2.4</v>
      </c>
      <c r="I194" s="62">
        <v>3.1036000000000001</v>
      </c>
      <c r="J194" s="37">
        <v>70</v>
      </c>
      <c r="K194" s="37" t="s">
        <v>97</v>
      </c>
      <c r="L194" s="37" t="s">
        <v>88</v>
      </c>
      <c r="M194" s="38" t="s">
        <v>86</v>
      </c>
      <c r="N194" s="38"/>
      <c r="O194" s="37">
        <v>180</v>
      </c>
      <c r="P194" s="41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4" s="347"/>
      <c r="R194" s="347"/>
      <c r="S194" s="347"/>
      <c r="T194" s="348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46</v>
      </c>
      <c r="AC194" s="221" t="s">
        <v>325</v>
      </c>
      <c r="AG194" s="81"/>
      <c r="AJ194" s="87" t="s">
        <v>89</v>
      </c>
      <c r="AK194" s="87">
        <v>1</v>
      </c>
      <c r="BB194" s="222" t="s">
        <v>96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326</v>
      </c>
      <c r="B195" s="63" t="s">
        <v>327</v>
      </c>
      <c r="C195" s="36">
        <v>4301135697</v>
      </c>
      <c r="D195" s="345">
        <v>4620207490259</v>
      </c>
      <c r="E195" s="345"/>
      <c r="F195" s="62">
        <v>0.2</v>
      </c>
      <c r="G195" s="37">
        <v>12</v>
      </c>
      <c r="H195" s="62">
        <v>2.4</v>
      </c>
      <c r="I195" s="62">
        <v>3.1036000000000001</v>
      </c>
      <c r="J195" s="37">
        <v>70</v>
      </c>
      <c r="K195" s="37" t="s">
        <v>97</v>
      </c>
      <c r="L195" s="37" t="s">
        <v>88</v>
      </c>
      <c r="M195" s="38" t="s">
        <v>86</v>
      </c>
      <c r="N195" s="38"/>
      <c r="O195" s="37">
        <v>180</v>
      </c>
      <c r="P195" s="42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5" s="347"/>
      <c r="R195" s="347"/>
      <c r="S195" s="347"/>
      <c r="T195" s="348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IFERROR(IF(X195="","",X195*0.01788),"")</f>
        <v>0</v>
      </c>
      <c r="AA195" s="68" t="s">
        <v>46</v>
      </c>
      <c r="AB195" s="69" t="s">
        <v>46</v>
      </c>
      <c r="AC195" s="223" t="s">
        <v>322</v>
      </c>
      <c r="AG195" s="81"/>
      <c r="AJ195" s="87" t="s">
        <v>89</v>
      </c>
      <c r="AK195" s="87">
        <v>1</v>
      </c>
      <c r="BB195" s="224" t="s">
        <v>96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328</v>
      </c>
      <c r="B196" s="63" t="s">
        <v>329</v>
      </c>
      <c r="C196" s="36">
        <v>4301135681</v>
      </c>
      <c r="D196" s="345">
        <v>4620207490143</v>
      </c>
      <c r="E196" s="345"/>
      <c r="F196" s="62">
        <v>0.22</v>
      </c>
      <c r="G196" s="37">
        <v>12</v>
      </c>
      <c r="H196" s="62">
        <v>2.64</v>
      </c>
      <c r="I196" s="62">
        <v>3.3435999999999999</v>
      </c>
      <c r="J196" s="37">
        <v>70</v>
      </c>
      <c r="K196" s="37" t="s">
        <v>97</v>
      </c>
      <c r="L196" s="37" t="s">
        <v>88</v>
      </c>
      <c r="M196" s="38" t="s">
        <v>86</v>
      </c>
      <c r="N196" s="38"/>
      <c r="O196" s="37">
        <v>180</v>
      </c>
      <c r="P196" s="41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6" s="347"/>
      <c r="R196" s="347"/>
      <c r="S196" s="347"/>
      <c r="T196" s="348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IFERROR(IF(X196="","",X196*0.01788),"")</f>
        <v>0</v>
      </c>
      <c r="AA196" s="68" t="s">
        <v>46</v>
      </c>
      <c r="AB196" s="69" t="s">
        <v>46</v>
      </c>
      <c r="AC196" s="225" t="s">
        <v>330</v>
      </c>
      <c r="AG196" s="81"/>
      <c r="AJ196" s="87" t="s">
        <v>89</v>
      </c>
      <c r="AK196" s="87">
        <v>1</v>
      </c>
      <c r="BB196" s="226" t="s">
        <v>96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352"/>
      <c r="B197" s="352"/>
      <c r="C197" s="352"/>
      <c r="D197" s="352"/>
      <c r="E197" s="352"/>
      <c r="F197" s="352"/>
      <c r="G197" s="352"/>
      <c r="H197" s="352"/>
      <c r="I197" s="352"/>
      <c r="J197" s="352"/>
      <c r="K197" s="352"/>
      <c r="L197" s="352"/>
      <c r="M197" s="352"/>
      <c r="N197" s="352"/>
      <c r="O197" s="353"/>
      <c r="P197" s="349" t="s">
        <v>40</v>
      </c>
      <c r="Q197" s="350"/>
      <c r="R197" s="350"/>
      <c r="S197" s="350"/>
      <c r="T197" s="350"/>
      <c r="U197" s="350"/>
      <c r="V197" s="351"/>
      <c r="W197" s="42" t="s">
        <v>39</v>
      </c>
      <c r="X197" s="43">
        <f>IFERROR(SUM(X193:X196),"0")</f>
        <v>0</v>
      </c>
      <c r="Y197" s="43">
        <f>IFERROR(SUM(Y193:Y196),"0")</f>
        <v>0</v>
      </c>
      <c r="Z197" s="43">
        <f>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352"/>
      <c r="B198" s="352"/>
      <c r="C198" s="352"/>
      <c r="D198" s="352"/>
      <c r="E198" s="352"/>
      <c r="F198" s="352"/>
      <c r="G198" s="352"/>
      <c r="H198" s="352"/>
      <c r="I198" s="352"/>
      <c r="J198" s="352"/>
      <c r="K198" s="352"/>
      <c r="L198" s="352"/>
      <c r="M198" s="352"/>
      <c r="N198" s="352"/>
      <c r="O198" s="353"/>
      <c r="P198" s="349" t="s">
        <v>40</v>
      </c>
      <c r="Q198" s="350"/>
      <c r="R198" s="350"/>
      <c r="S198" s="350"/>
      <c r="T198" s="350"/>
      <c r="U198" s="350"/>
      <c r="V198" s="351"/>
      <c r="W198" s="42" t="s">
        <v>0</v>
      </c>
      <c r="X198" s="43">
        <f>IFERROR(SUMPRODUCT(X193:X196*H193:H196),"0")</f>
        <v>0</v>
      </c>
      <c r="Y198" s="43">
        <f>IFERROR(SUMPRODUCT(Y193:Y196*H193:H196),"0")</f>
        <v>0</v>
      </c>
      <c r="Z198" s="42"/>
      <c r="AA198" s="67"/>
      <c r="AB198" s="67"/>
      <c r="AC198" s="67"/>
    </row>
    <row r="199" spans="1:68" ht="16.5" customHeight="1" x14ac:dyDescent="0.25">
      <c r="A199" s="360" t="s">
        <v>331</v>
      </c>
      <c r="B199" s="360"/>
      <c r="C199" s="360"/>
      <c r="D199" s="360"/>
      <c r="E199" s="360"/>
      <c r="F199" s="360"/>
      <c r="G199" s="360"/>
      <c r="H199" s="360"/>
      <c r="I199" s="360"/>
      <c r="J199" s="360"/>
      <c r="K199" s="360"/>
      <c r="L199" s="360"/>
      <c r="M199" s="360"/>
      <c r="N199" s="360"/>
      <c r="O199" s="360"/>
      <c r="P199" s="360"/>
      <c r="Q199" s="360"/>
      <c r="R199" s="360"/>
      <c r="S199" s="360"/>
      <c r="T199" s="360"/>
      <c r="U199" s="360"/>
      <c r="V199" s="360"/>
      <c r="W199" s="360"/>
      <c r="X199" s="360"/>
      <c r="Y199" s="360"/>
      <c r="Z199" s="360"/>
      <c r="AA199" s="65"/>
      <c r="AB199" s="65"/>
      <c r="AC199" s="82"/>
    </row>
    <row r="200" spans="1:68" ht="14.25" customHeight="1" x14ac:dyDescent="0.25">
      <c r="A200" s="361" t="s">
        <v>82</v>
      </c>
      <c r="B200" s="361"/>
      <c r="C200" s="361"/>
      <c r="D200" s="361"/>
      <c r="E200" s="361"/>
      <c r="F200" s="361"/>
      <c r="G200" s="361"/>
      <c r="H200" s="361"/>
      <c r="I200" s="361"/>
      <c r="J200" s="361"/>
      <c r="K200" s="361"/>
      <c r="L200" s="361"/>
      <c r="M200" s="361"/>
      <c r="N200" s="361"/>
      <c r="O200" s="361"/>
      <c r="P200" s="361"/>
      <c r="Q200" s="361"/>
      <c r="R200" s="361"/>
      <c r="S200" s="361"/>
      <c r="T200" s="361"/>
      <c r="U200" s="361"/>
      <c r="V200" s="361"/>
      <c r="W200" s="361"/>
      <c r="X200" s="361"/>
      <c r="Y200" s="361"/>
      <c r="Z200" s="361"/>
      <c r="AA200" s="66"/>
      <c r="AB200" s="66"/>
      <c r="AC200" s="83"/>
    </row>
    <row r="201" spans="1:68" ht="16.5" customHeight="1" x14ac:dyDescent="0.25">
      <c r="A201" s="63" t="s">
        <v>332</v>
      </c>
      <c r="B201" s="63" t="s">
        <v>333</v>
      </c>
      <c r="C201" s="36">
        <v>4301070948</v>
      </c>
      <c r="D201" s="345">
        <v>4607111037022</v>
      </c>
      <c r="E201" s="345"/>
      <c r="F201" s="62">
        <v>0.7</v>
      </c>
      <c r="G201" s="37">
        <v>8</v>
      </c>
      <c r="H201" s="62">
        <v>5.6</v>
      </c>
      <c r="I201" s="62">
        <v>5.87</v>
      </c>
      <c r="J201" s="37">
        <v>84</v>
      </c>
      <c r="K201" s="37" t="s">
        <v>87</v>
      </c>
      <c r="L201" s="37" t="s">
        <v>135</v>
      </c>
      <c r="M201" s="38" t="s">
        <v>86</v>
      </c>
      <c r="N201" s="38"/>
      <c r="O201" s="37">
        <v>180</v>
      </c>
      <c r="P201" s="41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1" s="347"/>
      <c r="R201" s="347"/>
      <c r="S201" s="347"/>
      <c r="T201" s="348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27" t="s">
        <v>334</v>
      </c>
      <c r="AG201" s="81"/>
      <c r="AJ201" s="87" t="s">
        <v>136</v>
      </c>
      <c r="AK201" s="87">
        <v>12</v>
      </c>
      <c r="BB201" s="228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335</v>
      </c>
      <c r="B202" s="63" t="s">
        <v>336</v>
      </c>
      <c r="C202" s="36">
        <v>4301070990</v>
      </c>
      <c r="D202" s="345">
        <v>4607111038494</v>
      </c>
      <c r="E202" s="345"/>
      <c r="F202" s="62">
        <v>0.7</v>
      </c>
      <c r="G202" s="37">
        <v>8</v>
      </c>
      <c r="H202" s="62">
        <v>5.6</v>
      </c>
      <c r="I202" s="62">
        <v>5.87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1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2" s="347"/>
      <c r="R202" s="347"/>
      <c r="S202" s="347"/>
      <c r="T202" s="348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29" t="s">
        <v>337</v>
      </c>
      <c r="AG202" s="81"/>
      <c r="AJ202" s="87" t="s">
        <v>89</v>
      </c>
      <c r="AK202" s="87">
        <v>1</v>
      </c>
      <c r="BB202" s="230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338</v>
      </c>
      <c r="B203" s="63" t="s">
        <v>339</v>
      </c>
      <c r="C203" s="36">
        <v>4301070966</v>
      </c>
      <c r="D203" s="345">
        <v>4607111038135</v>
      </c>
      <c r="E203" s="345"/>
      <c r="F203" s="62">
        <v>0.7</v>
      </c>
      <c r="G203" s="37">
        <v>8</v>
      </c>
      <c r="H203" s="62">
        <v>5.6</v>
      </c>
      <c r="I203" s="62">
        <v>5.87</v>
      </c>
      <c r="J203" s="37">
        <v>84</v>
      </c>
      <c r="K203" s="37" t="s">
        <v>87</v>
      </c>
      <c r="L203" s="37" t="s">
        <v>88</v>
      </c>
      <c r="M203" s="38" t="s">
        <v>86</v>
      </c>
      <c r="N203" s="38"/>
      <c r="O203" s="37">
        <v>180</v>
      </c>
      <c r="P203" s="41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3" s="347"/>
      <c r="R203" s="347"/>
      <c r="S203" s="347"/>
      <c r="T203" s="348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31" t="s">
        <v>340</v>
      </c>
      <c r="AG203" s="81"/>
      <c r="AJ203" s="87" t="s">
        <v>89</v>
      </c>
      <c r="AK203" s="87">
        <v>1</v>
      </c>
      <c r="BB203" s="232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x14ac:dyDescent="0.2">
      <c r="A204" s="352"/>
      <c r="B204" s="352"/>
      <c r="C204" s="352"/>
      <c r="D204" s="352"/>
      <c r="E204" s="352"/>
      <c r="F204" s="352"/>
      <c r="G204" s="352"/>
      <c r="H204" s="352"/>
      <c r="I204" s="352"/>
      <c r="J204" s="352"/>
      <c r="K204" s="352"/>
      <c r="L204" s="352"/>
      <c r="M204" s="352"/>
      <c r="N204" s="352"/>
      <c r="O204" s="353"/>
      <c r="P204" s="349" t="s">
        <v>40</v>
      </c>
      <c r="Q204" s="350"/>
      <c r="R204" s="350"/>
      <c r="S204" s="350"/>
      <c r="T204" s="350"/>
      <c r="U204" s="350"/>
      <c r="V204" s="351"/>
      <c r="W204" s="42" t="s">
        <v>39</v>
      </c>
      <c r="X204" s="43">
        <f>IFERROR(SUM(X201:X203),"0")</f>
        <v>0</v>
      </c>
      <c r="Y204" s="43">
        <f>IFERROR(SUM(Y201:Y203),"0")</f>
        <v>0</v>
      </c>
      <c r="Z204" s="43">
        <f>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352"/>
      <c r="B205" s="352"/>
      <c r="C205" s="352"/>
      <c r="D205" s="352"/>
      <c r="E205" s="352"/>
      <c r="F205" s="352"/>
      <c r="G205" s="352"/>
      <c r="H205" s="352"/>
      <c r="I205" s="352"/>
      <c r="J205" s="352"/>
      <c r="K205" s="352"/>
      <c r="L205" s="352"/>
      <c r="M205" s="352"/>
      <c r="N205" s="352"/>
      <c r="O205" s="353"/>
      <c r="P205" s="349" t="s">
        <v>40</v>
      </c>
      <c r="Q205" s="350"/>
      <c r="R205" s="350"/>
      <c r="S205" s="350"/>
      <c r="T205" s="350"/>
      <c r="U205" s="350"/>
      <c r="V205" s="351"/>
      <c r="W205" s="42" t="s">
        <v>0</v>
      </c>
      <c r="X205" s="43">
        <f>IFERROR(SUMPRODUCT(X201:X203*H201:H203),"0")</f>
        <v>0</v>
      </c>
      <c r="Y205" s="43">
        <f>IFERROR(SUMPRODUCT(Y201:Y203*H201:H203),"0")</f>
        <v>0</v>
      </c>
      <c r="Z205" s="42"/>
      <c r="AA205" s="67"/>
      <c r="AB205" s="67"/>
      <c r="AC205" s="67"/>
    </row>
    <row r="206" spans="1:68" ht="16.5" customHeight="1" x14ac:dyDescent="0.25">
      <c r="A206" s="360" t="s">
        <v>341</v>
      </c>
      <c r="B206" s="360"/>
      <c r="C206" s="360"/>
      <c r="D206" s="360"/>
      <c r="E206" s="360"/>
      <c r="F206" s="360"/>
      <c r="G206" s="360"/>
      <c r="H206" s="360"/>
      <c r="I206" s="360"/>
      <c r="J206" s="360"/>
      <c r="K206" s="360"/>
      <c r="L206" s="360"/>
      <c r="M206" s="360"/>
      <c r="N206" s="360"/>
      <c r="O206" s="360"/>
      <c r="P206" s="360"/>
      <c r="Q206" s="360"/>
      <c r="R206" s="360"/>
      <c r="S206" s="360"/>
      <c r="T206" s="360"/>
      <c r="U206" s="360"/>
      <c r="V206" s="360"/>
      <c r="W206" s="360"/>
      <c r="X206" s="360"/>
      <c r="Y206" s="360"/>
      <c r="Z206" s="360"/>
      <c r="AA206" s="65"/>
      <c r="AB206" s="65"/>
      <c r="AC206" s="82"/>
    </row>
    <row r="207" spans="1:68" ht="14.25" customHeight="1" x14ac:dyDescent="0.25">
      <c r="A207" s="361" t="s">
        <v>82</v>
      </c>
      <c r="B207" s="361"/>
      <c r="C207" s="361"/>
      <c r="D207" s="361"/>
      <c r="E207" s="361"/>
      <c r="F207" s="361"/>
      <c r="G207" s="361"/>
      <c r="H207" s="361"/>
      <c r="I207" s="361"/>
      <c r="J207" s="361"/>
      <c r="K207" s="361"/>
      <c r="L207" s="361"/>
      <c r="M207" s="361"/>
      <c r="N207" s="361"/>
      <c r="O207" s="361"/>
      <c r="P207" s="361"/>
      <c r="Q207" s="361"/>
      <c r="R207" s="361"/>
      <c r="S207" s="361"/>
      <c r="T207" s="361"/>
      <c r="U207" s="361"/>
      <c r="V207" s="361"/>
      <c r="W207" s="361"/>
      <c r="X207" s="361"/>
      <c r="Y207" s="361"/>
      <c r="Z207" s="361"/>
      <c r="AA207" s="66"/>
      <c r="AB207" s="66"/>
      <c r="AC207" s="83"/>
    </row>
    <row r="208" spans="1:68" ht="27" customHeight="1" x14ac:dyDescent="0.25">
      <c r="A208" s="63" t="s">
        <v>342</v>
      </c>
      <c r="B208" s="63" t="s">
        <v>343</v>
      </c>
      <c r="C208" s="36">
        <v>4301070996</v>
      </c>
      <c r="D208" s="345">
        <v>4607111038654</v>
      </c>
      <c r="E208" s="345"/>
      <c r="F208" s="62">
        <v>0.4</v>
      </c>
      <c r="G208" s="37">
        <v>16</v>
      </c>
      <c r="H208" s="62">
        <v>6.4</v>
      </c>
      <c r="I208" s="62">
        <v>6.63</v>
      </c>
      <c r="J208" s="37">
        <v>84</v>
      </c>
      <c r="K208" s="37" t="s">
        <v>87</v>
      </c>
      <c r="L208" s="37" t="s">
        <v>135</v>
      </c>
      <c r="M208" s="38" t="s">
        <v>86</v>
      </c>
      <c r="N208" s="38"/>
      <c r="O208" s="37">
        <v>180</v>
      </c>
      <c r="P208" s="40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8" s="347"/>
      <c r="R208" s="347"/>
      <c r="S208" s="347"/>
      <c r="T208" s="348"/>
      <c r="U208" s="39" t="s">
        <v>46</v>
      </c>
      <c r="V208" s="39" t="s">
        <v>46</v>
      </c>
      <c r="W208" s="40" t="s">
        <v>39</v>
      </c>
      <c r="X208" s="58">
        <v>0</v>
      </c>
      <c r="Y208" s="55">
        <f t="shared" ref="Y208:Y213" si="18">IFERROR(IF(X208="","",X208),"")</f>
        <v>0</v>
      </c>
      <c r="Z208" s="41">
        <f t="shared" ref="Z208:Z213" si="19">IFERROR(IF(X208="","",X208*0.0155),"")</f>
        <v>0</v>
      </c>
      <c r="AA208" s="68" t="s">
        <v>46</v>
      </c>
      <c r="AB208" s="69" t="s">
        <v>46</v>
      </c>
      <c r="AC208" s="233" t="s">
        <v>344</v>
      </c>
      <c r="AG208" s="81"/>
      <c r="AJ208" s="87" t="s">
        <v>136</v>
      </c>
      <c r="AK208" s="87">
        <v>12</v>
      </c>
      <c r="BB208" s="234" t="s">
        <v>70</v>
      </c>
      <c r="BM208" s="81">
        <f t="shared" ref="BM208:BM213" si="20">IFERROR(X208*I208,"0")</f>
        <v>0</v>
      </c>
      <c r="BN208" s="81">
        <f t="shared" ref="BN208:BN213" si="21">IFERROR(Y208*I208,"0")</f>
        <v>0</v>
      </c>
      <c r="BO208" s="81">
        <f t="shared" ref="BO208:BO213" si="22">IFERROR(X208/J208,"0")</f>
        <v>0</v>
      </c>
      <c r="BP208" s="81">
        <f t="shared" ref="BP208:BP213" si="23">IFERROR(Y208/J208,"0")</f>
        <v>0</v>
      </c>
    </row>
    <row r="209" spans="1:68" ht="27" customHeight="1" x14ac:dyDescent="0.25">
      <c r="A209" s="63" t="s">
        <v>345</v>
      </c>
      <c r="B209" s="63" t="s">
        <v>346</v>
      </c>
      <c r="C209" s="36">
        <v>4301070997</v>
      </c>
      <c r="D209" s="345">
        <v>4607111038586</v>
      </c>
      <c r="E209" s="345"/>
      <c r="F209" s="62">
        <v>0.7</v>
      </c>
      <c r="G209" s="37">
        <v>8</v>
      </c>
      <c r="H209" s="62">
        <v>5.6</v>
      </c>
      <c r="I209" s="62">
        <v>5.83</v>
      </c>
      <c r="J209" s="37">
        <v>84</v>
      </c>
      <c r="K209" s="37" t="s">
        <v>87</v>
      </c>
      <c r="L209" s="37" t="s">
        <v>135</v>
      </c>
      <c r="M209" s="38" t="s">
        <v>86</v>
      </c>
      <c r="N209" s="38"/>
      <c r="O209" s="37">
        <v>180</v>
      </c>
      <c r="P209" s="41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9" s="347"/>
      <c r="R209" s="347"/>
      <c r="S209" s="347"/>
      <c r="T209" s="348"/>
      <c r="U209" s="39" t="s">
        <v>46</v>
      </c>
      <c r="V209" s="39" t="s">
        <v>46</v>
      </c>
      <c r="W209" s="40" t="s">
        <v>39</v>
      </c>
      <c r="X209" s="58">
        <v>0</v>
      </c>
      <c r="Y209" s="55">
        <f t="shared" si="18"/>
        <v>0</v>
      </c>
      <c r="Z209" s="41">
        <f t="shared" si="19"/>
        <v>0</v>
      </c>
      <c r="AA209" s="68" t="s">
        <v>46</v>
      </c>
      <c r="AB209" s="69" t="s">
        <v>46</v>
      </c>
      <c r="AC209" s="235" t="s">
        <v>344</v>
      </c>
      <c r="AG209" s="81"/>
      <c r="AJ209" s="87" t="s">
        <v>136</v>
      </c>
      <c r="AK209" s="87">
        <v>12</v>
      </c>
      <c r="BB209" s="236" t="s">
        <v>70</v>
      </c>
      <c r="BM209" s="81">
        <f t="shared" si="20"/>
        <v>0</v>
      </c>
      <c r="BN209" s="81">
        <f t="shared" si="21"/>
        <v>0</v>
      </c>
      <c r="BO209" s="81">
        <f t="shared" si="22"/>
        <v>0</v>
      </c>
      <c r="BP209" s="81">
        <f t="shared" si="23"/>
        <v>0</v>
      </c>
    </row>
    <row r="210" spans="1:68" ht="27" customHeight="1" x14ac:dyDescent="0.25">
      <c r="A210" s="63" t="s">
        <v>347</v>
      </c>
      <c r="B210" s="63" t="s">
        <v>348</v>
      </c>
      <c r="C210" s="36">
        <v>4301070962</v>
      </c>
      <c r="D210" s="345">
        <v>4607111038609</v>
      </c>
      <c r="E210" s="345"/>
      <c r="F210" s="62">
        <v>0.4</v>
      </c>
      <c r="G210" s="37">
        <v>16</v>
      </c>
      <c r="H210" s="62">
        <v>6.4</v>
      </c>
      <c r="I210" s="62">
        <v>6.71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41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0" s="347"/>
      <c r="R210" s="347"/>
      <c r="S210" s="347"/>
      <c r="T210" s="348"/>
      <c r="U210" s="39" t="s">
        <v>46</v>
      </c>
      <c r="V210" s="39" t="s">
        <v>46</v>
      </c>
      <c r="W210" s="40" t="s">
        <v>39</v>
      </c>
      <c r="X210" s="58">
        <v>0</v>
      </c>
      <c r="Y210" s="55">
        <f t="shared" si="18"/>
        <v>0</v>
      </c>
      <c r="Z210" s="41">
        <f t="shared" si="19"/>
        <v>0</v>
      </c>
      <c r="AA210" s="68" t="s">
        <v>46</v>
      </c>
      <c r="AB210" s="69" t="s">
        <v>46</v>
      </c>
      <c r="AC210" s="237" t="s">
        <v>349</v>
      </c>
      <c r="AG210" s="81"/>
      <c r="AJ210" s="87" t="s">
        <v>89</v>
      </c>
      <c r="AK210" s="87">
        <v>1</v>
      </c>
      <c r="BB210" s="238" t="s">
        <v>70</v>
      </c>
      <c r="BM210" s="81">
        <f t="shared" si="20"/>
        <v>0</v>
      </c>
      <c r="BN210" s="81">
        <f t="shared" si="21"/>
        <v>0</v>
      </c>
      <c r="BO210" s="81">
        <f t="shared" si="22"/>
        <v>0</v>
      </c>
      <c r="BP210" s="81">
        <f t="shared" si="23"/>
        <v>0</v>
      </c>
    </row>
    <row r="211" spans="1:68" ht="27" customHeight="1" x14ac:dyDescent="0.25">
      <c r="A211" s="63" t="s">
        <v>350</v>
      </c>
      <c r="B211" s="63" t="s">
        <v>351</v>
      </c>
      <c r="C211" s="36">
        <v>4301070963</v>
      </c>
      <c r="D211" s="345">
        <v>4607111038630</v>
      </c>
      <c r="E211" s="345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87</v>
      </c>
      <c r="L211" s="37" t="s">
        <v>88</v>
      </c>
      <c r="M211" s="38" t="s">
        <v>86</v>
      </c>
      <c r="N211" s="38"/>
      <c r="O211" s="37">
        <v>180</v>
      </c>
      <c r="P211" s="41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1" s="347"/>
      <c r="R211" s="347"/>
      <c r="S211" s="347"/>
      <c r="T211" s="348"/>
      <c r="U211" s="39" t="s">
        <v>46</v>
      </c>
      <c r="V211" s="39" t="s">
        <v>46</v>
      </c>
      <c r="W211" s="40" t="s">
        <v>39</v>
      </c>
      <c r="X211" s="58">
        <v>0</v>
      </c>
      <c r="Y211" s="55">
        <f t="shared" si="18"/>
        <v>0</v>
      </c>
      <c r="Z211" s="41">
        <f t="shared" si="19"/>
        <v>0</v>
      </c>
      <c r="AA211" s="68" t="s">
        <v>46</v>
      </c>
      <c r="AB211" s="69" t="s">
        <v>46</v>
      </c>
      <c r="AC211" s="239" t="s">
        <v>349</v>
      </c>
      <c r="AG211" s="81"/>
      <c r="AJ211" s="87" t="s">
        <v>89</v>
      </c>
      <c r="AK211" s="87">
        <v>1</v>
      </c>
      <c r="BB211" s="240" t="s">
        <v>70</v>
      </c>
      <c r="BM211" s="81">
        <f t="shared" si="20"/>
        <v>0</v>
      </c>
      <c r="BN211" s="81">
        <f t="shared" si="21"/>
        <v>0</v>
      </c>
      <c r="BO211" s="81">
        <f t="shared" si="22"/>
        <v>0</v>
      </c>
      <c r="BP211" s="81">
        <f t="shared" si="23"/>
        <v>0</v>
      </c>
    </row>
    <row r="212" spans="1:68" ht="27" customHeight="1" x14ac:dyDescent="0.25">
      <c r="A212" s="63" t="s">
        <v>352</v>
      </c>
      <c r="B212" s="63" t="s">
        <v>353</v>
      </c>
      <c r="C212" s="36">
        <v>4301070959</v>
      </c>
      <c r="D212" s="345">
        <v>4607111038616</v>
      </c>
      <c r="E212" s="345"/>
      <c r="F212" s="62">
        <v>0.4</v>
      </c>
      <c r="G212" s="37">
        <v>16</v>
      </c>
      <c r="H212" s="62">
        <v>6.4</v>
      </c>
      <c r="I212" s="62">
        <v>6.71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1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2" s="347"/>
      <c r="R212" s="347"/>
      <c r="S212" s="347"/>
      <c r="T212" s="348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si="18"/>
        <v>0</v>
      </c>
      <c r="Z212" s="41">
        <f t="shared" si="19"/>
        <v>0</v>
      </c>
      <c r="AA212" s="68" t="s">
        <v>46</v>
      </c>
      <c r="AB212" s="69" t="s">
        <v>46</v>
      </c>
      <c r="AC212" s="241" t="s">
        <v>344</v>
      </c>
      <c r="AG212" s="81"/>
      <c r="AJ212" s="87" t="s">
        <v>89</v>
      </c>
      <c r="AK212" s="87">
        <v>1</v>
      </c>
      <c r="BB212" s="242" t="s">
        <v>70</v>
      </c>
      <c r="BM212" s="81">
        <f t="shared" si="20"/>
        <v>0</v>
      </c>
      <c r="BN212" s="81">
        <f t="shared" si="21"/>
        <v>0</v>
      </c>
      <c r="BO212" s="81">
        <f t="shared" si="22"/>
        <v>0</v>
      </c>
      <c r="BP212" s="81">
        <f t="shared" si="23"/>
        <v>0</v>
      </c>
    </row>
    <row r="213" spans="1:68" ht="27" customHeight="1" x14ac:dyDescent="0.25">
      <c r="A213" s="63" t="s">
        <v>354</v>
      </c>
      <c r="B213" s="63" t="s">
        <v>355</v>
      </c>
      <c r="C213" s="36">
        <v>4301070960</v>
      </c>
      <c r="D213" s="345">
        <v>4607111038623</v>
      </c>
      <c r="E213" s="345"/>
      <c r="F213" s="62">
        <v>0.7</v>
      </c>
      <c r="G213" s="37">
        <v>8</v>
      </c>
      <c r="H213" s="62">
        <v>5.6</v>
      </c>
      <c r="I213" s="62">
        <v>5.87</v>
      </c>
      <c r="J213" s="37">
        <v>84</v>
      </c>
      <c r="K213" s="37" t="s">
        <v>87</v>
      </c>
      <c r="L213" s="37" t="s">
        <v>135</v>
      </c>
      <c r="M213" s="38" t="s">
        <v>86</v>
      </c>
      <c r="N213" s="38"/>
      <c r="O213" s="37">
        <v>180</v>
      </c>
      <c r="P213" s="40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3" s="347"/>
      <c r="R213" s="347"/>
      <c r="S213" s="347"/>
      <c r="T213" s="348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43" t="s">
        <v>344</v>
      </c>
      <c r="AG213" s="81"/>
      <c r="AJ213" s="87" t="s">
        <v>136</v>
      </c>
      <c r="AK213" s="87">
        <v>12</v>
      </c>
      <c r="BB213" s="244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x14ac:dyDescent="0.2">
      <c r="A214" s="352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2"/>
      <c r="N214" s="352"/>
      <c r="O214" s="353"/>
      <c r="P214" s="349" t="s">
        <v>40</v>
      </c>
      <c r="Q214" s="350"/>
      <c r="R214" s="350"/>
      <c r="S214" s="350"/>
      <c r="T214" s="350"/>
      <c r="U214" s="350"/>
      <c r="V214" s="351"/>
      <c r="W214" s="42" t="s">
        <v>39</v>
      </c>
      <c r="X214" s="43">
        <f>IFERROR(SUM(X208:X213),"0")</f>
        <v>0</v>
      </c>
      <c r="Y214" s="43">
        <f>IFERROR(SUM(Y208:Y213),"0")</f>
        <v>0</v>
      </c>
      <c r="Z214" s="43">
        <f>IFERROR(IF(Z208="",0,Z208),"0")+IFERROR(IF(Z209="",0,Z209),"0")+IFERROR(IF(Z210="",0,Z210),"0")+IFERROR(IF(Z211="",0,Z211),"0")+IFERROR(IF(Z212="",0,Z212),"0")+IFERROR(IF(Z213="",0,Z213),"0")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2"/>
      <c r="N215" s="352"/>
      <c r="O215" s="353"/>
      <c r="P215" s="349" t="s">
        <v>40</v>
      </c>
      <c r="Q215" s="350"/>
      <c r="R215" s="350"/>
      <c r="S215" s="350"/>
      <c r="T215" s="350"/>
      <c r="U215" s="350"/>
      <c r="V215" s="351"/>
      <c r="W215" s="42" t="s">
        <v>0</v>
      </c>
      <c r="X215" s="43">
        <f>IFERROR(SUMPRODUCT(X208:X213*H208:H213),"0")</f>
        <v>0</v>
      </c>
      <c r="Y215" s="43">
        <f>IFERROR(SUMPRODUCT(Y208:Y213*H208:H213),"0")</f>
        <v>0</v>
      </c>
      <c r="Z215" s="42"/>
      <c r="AA215" s="67"/>
      <c r="AB215" s="67"/>
      <c r="AC215" s="67"/>
    </row>
    <row r="216" spans="1:68" ht="16.5" customHeight="1" x14ac:dyDescent="0.25">
      <c r="A216" s="360" t="s">
        <v>356</v>
      </c>
      <c r="B216" s="360"/>
      <c r="C216" s="360"/>
      <c r="D216" s="360"/>
      <c r="E216" s="360"/>
      <c r="F216" s="360"/>
      <c r="G216" s="360"/>
      <c r="H216" s="360"/>
      <c r="I216" s="360"/>
      <c r="J216" s="360"/>
      <c r="K216" s="360"/>
      <c r="L216" s="360"/>
      <c r="M216" s="360"/>
      <c r="N216" s="360"/>
      <c r="O216" s="360"/>
      <c r="P216" s="360"/>
      <c r="Q216" s="360"/>
      <c r="R216" s="360"/>
      <c r="S216" s="360"/>
      <c r="T216" s="360"/>
      <c r="U216" s="360"/>
      <c r="V216" s="360"/>
      <c r="W216" s="360"/>
      <c r="X216" s="360"/>
      <c r="Y216" s="360"/>
      <c r="Z216" s="360"/>
      <c r="AA216" s="65"/>
      <c r="AB216" s="65"/>
      <c r="AC216" s="82"/>
    </row>
    <row r="217" spans="1:68" ht="14.25" customHeight="1" x14ac:dyDescent="0.25">
      <c r="A217" s="361" t="s">
        <v>82</v>
      </c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1"/>
      <c r="N217" s="361"/>
      <c r="O217" s="361"/>
      <c r="P217" s="361"/>
      <c r="Q217" s="361"/>
      <c r="R217" s="361"/>
      <c r="S217" s="361"/>
      <c r="T217" s="361"/>
      <c r="U217" s="361"/>
      <c r="V217" s="361"/>
      <c r="W217" s="361"/>
      <c r="X217" s="361"/>
      <c r="Y217" s="361"/>
      <c r="Z217" s="361"/>
      <c r="AA217" s="66"/>
      <c r="AB217" s="66"/>
      <c r="AC217" s="83"/>
    </row>
    <row r="218" spans="1:68" ht="27" customHeight="1" x14ac:dyDescent="0.25">
      <c r="A218" s="63" t="s">
        <v>357</v>
      </c>
      <c r="B218" s="63" t="s">
        <v>358</v>
      </c>
      <c r="C218" s="36">
        <v>4301070917</v>
      </c>
      <c r="D218" s="345">
        <v>4607111035912</v>
      </c>
      <c r="E218" s="345"/>
      <c r="F218" s="62">
        <v>0.43</v>
      </c>
      <c r="G218" s="37">
        <v>16</v>
      </c>
      <c r="H218" s="62">
        <v>6.88</v>
      </c>
      <c r="I218" s="62">
        <v>7.19</v>
      </c>
      <c r="J218" s="37">
        <v>84</v>
      </c>
      <c r="K218" s="37" t="s">
        <v>87</v>
      </c>
      <c r="L218" s="37" t="s">
        <v>135</v>
      </c>
      <c r="M218" s="38" t="s">
        <v>86</v>
      </c>
      <c r="N218" s="38"/>
      <c r="O218" s="37">
        <v>180</v>
      </c>
      <c r="P218" s="40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8" s="347"/>
      <c r="R218" s="347"/>
      <c r="S218" s="347"/>
      <c r="T218" s="348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45" t="s">
        <v>359</v>
      </c>
      <c r="AG218" s="81"/>
      <c r="AJ218" s="87" t="s">
        <v>136</v>
      </c>
      <c r="AK218" s="87">
        <v>12</v>
      </c>
      <c r="BB218" s="246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27" customHeight="1" x14ac:dyDescent="0.25">
      <c r="A219" s="63" t="s">
        <v>360</v>
      </c>
      <c r="B219" s="63" t="s">
        <v>361</v>
      </c>
      <c r="C219" s="36">
        <v>4301070920</v>
      </c>
      <c r="D219" s="345">
        <v>4607111035929</v>
      </c>
      <c r="E219" s="345"/>
      <c r="F219" s="62">
        <v>0.9</v>
      </c>
      <c r="G219" s="37">
        <v>8</v>
      </c>
      <c r="H219" s="62">
        <v>7.2</v>
      </c>
      <c r="I219" s="62">
        <v>7.47</v>
      </c>
      <c r="J219" s="37">
        <v>84</v>
      </c>
      <c r="K219" s="37" t="s">
        <v>87</v>
      </c>
      <c r="L219" s="37" t="s">
        <v>135</v>
      </c>
      <c r="M219" s="38" t="s">
        <v>86</v>
      </c>
      <c r="N219" s="38"/>
      <c r="O219" s="37">
        <v>180</v>
      </c>
      <c r="P219" s="40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9" s="347"/>
      <c r="R219" s="347"/>
      <c r="S219" s="347"/>
      <c r="T219" s="348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47" t="s">
        <v>359</v>
      </c>
      <c r="AG219" s="81"/>
      <c r="AJ219" s="87" t="s">
        <v>136</v>
      </c>
      <c r="AK219" s="87">
        <v>12</v>
      </c>
      <c r="BB219" s="248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ht="27" customHeight="1" x14ac:dyDescent="0.25">
      <c r="A220" s="63" t="s">
        <v>362</v>
      </c>
      <c r="B220" s="63" t="s">
        <v>363</v>
      </c>
      <c r="C220" s="36">
        <v>4301070915</v>
      </c>
      <c r="D220" s="345">
        <v>4607111035882</v>
      </c>
      <c r="E220" s="345"/>
      <c r="F220" s="62">
        <v>0.43</v>
      </c>
      <c r="G220" s="37">
        <v>16</v>
      </c>
      <c r="H220" s="62">
        <v>6.88</v>
      </c>
      <c r="I220" s="62">
        <v>7.19</v>
      </c>
      <c r="J220" s="37">
        <v>84</v>
      </c>
      <c r="K220" s="37" t="s">
        <v>87</v>
      </c>
      <c r="L220" s="37" t="s">
        <v>135</v>
      </c>
      <c r="M220" s="38" t="s">
        <v>86</v>
      </c>
      <c r="N220" s="38"/>
      <c r="O220" s="37">
        <v>180</v>
      </c>
      <c r="P220" s="4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0" s="347"/>
      <c r="R220" s="347"/>
      <c r="S220" s="347"/>
      <c r="T220" s="348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IFERROR(IF(X220="","",X220*0.0155),"")</f>
        <v>0</v>
      </c>
      <c r="AA220" s="68" t="s">
        <v>46</v>
      </c>
      <c r="AB220" s="69" t="s">
        <v>46</v>
      </c>
      <c r="AC220" s="249" t="s">
        <v>364</v>
      </c>
      <c r="AG220" s="81"/>
      <c r="AJ220" s="87" t="s">
        <v>136</v>
      </c>
      <c r="AK220" s="87">
        <v>12</v>
      </c>
      <c r="BB220" s="250" t="s">
        <v>70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ht="27" customHeight="1" x14ac:dyDescent="0.25">
      <c r="A221" s="63" t="s">
        <v>365</v>
      </c>
      <c r="B221" s="63" t="s">
        <v>366</v>
      </c>
      <c r="C221" s="36">
        <v>4301070921</v>
      </c>
      <c r="D221" s="345">
        <v>4607111035905</v>
      </c>
      <c r="E221" s="345"/>
      <c r="F221" s="62">
        <v>0.9</v>
      </c>
      <c r="G221" s="37">
        <v>8</v>
      </c>
      <c r="H221" s="62">
        <v>7.2</v>
      </c>
      <c r="I221" s="62">
        <v>7.47</v>
      </c>
      <c r="J221" s="37">
        <v>84</v>
      </c>
      <c r="K221" s="37" t="s">
        <v>87</v>
      </c>
      <c r="L221" s="37" t="s">
        <v>135</v>
      </c>
      <c r="M221" s="38" t="s">
        <v>86</v>
      </c>
      <c r="N221" s="38"/>
      <c r="O221" s="37">
        <v>180</v>
      </c>
      <c r="P221" s="4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1" s="347"/>
      <c r="R221" s="347"/>
      <c r="S221" s="347"/>
      <c r="T221" s="348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51" t="s">
        <v>364</v>
      </c>
      <c r="AG221" s="81"/>
      <c r="AJ221" s="87" t="s">
        <v>136</v>
      </c>
      <c r="AK221" s="87">
        <v>12</v>
      </c>
      <c r="BB221" s="252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352"/>
      <c r="B222" s="352"/>
      <c r="C222" s="352"/>
      <c r="D222" s="352"/>
      <c r="E222" s="352"/>
      <c r="F222" s="352"/>
      <c r="G222" s="352"/>
      <c r="H222" s="352"/>
      <c r="I222" s="352"/>
      <c r="J222" s="352"/>
      <c r="K222" s="352"/>
      <c r="L222" s="352"/>
      <c r="M222" s="352"/>
      <c r="N222" s="352"/>
      <c r="O222" s="353"/>
      <c r="P222" s="349" t="s">
        <v>40</v>
      </c>
      <c r="Q222" s="350"/>
      <c r="R222" s="350"/>
      <c r="S222" s="350"/>
      <c r="T222" s="350"/>
      <c r="U222" s="350"/>
      <c r="V222" s="351"/>
      <c r="W222" s="42" t="s">
        <v>39</v>
      </c>
      <c r="X222" s="43">
        <f>IFERROR(SUM(X218:X221),"0")</f>
        <v>0</v>
      </c>
      <c r="Y222" s="43">
        <f>IFERROR(SUM(Y218:Y221),"0")</f>
        <v>0</v>
      </c>
      <c r="Z222" s="43">
        <f>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352"/>
      <c r="B223" s="352"/>
      <c r="C223" s="352"/>
      <c r="D223" s="352"/>
      <c r="E223" s="352"/>
      <c r="F223" s="352"/>
      <c r="G223" s="352"/>
      <c r="H223" s="352"/>
      <c r="I223" s="352"/>
      <c r="J223" s="352"/>
      <c r="K223" s="352"/>
      <c r="L223" s="352"/>
      <c r="M223" s="352"/>
      <c r="N223" s="352"/>
      <c r="O223" s="353"/>
      <c r="P223" s="349" t="s">
        <v>40</v>
      </c>
      <c r="Q223" s="350"/>
      <c r="R223" s="350"/>
      <c r="S223" s="350"/>
      <c r="T223" s="350"/>
      <c r="U223" s="350"/>
      <c r="V223" s="351"/>
      <c r="W223" s="42" t="s">
        <v>0</v>
      </c>
      <c r="X223" s="43">
        <f>IFERROR(SUMPRODUCT(X218:X221*H218:H221),"0")</f>
        <v>0</v>
      </c>
      <c r="Y223" s="43">
        <f>IFERROR(SUMPRODUCT(Y218:Y221*H218:H221),"0")</f>
        <v>0</v>
      </c>
      <c r="Z223" s="42"/>
      <c r="AA223" s="67"/>
      <c r="AB223" s="67"/>
      <c r="AC223" s="67"/>
    </row>
    <row r="224" spans="1:68" ht="16.5" customHeight="1" x14ac:dyDescent="0.25">
      <c r="A224" s="360" t="s">
        <v>367</v>
      </c>
      <c r="B224" s="360"/>
      <c r="C224" s="360"/>
      <c r="D224" s="360"/>
      <c r="E224" s="360"/>
      <c r="F224" s="360"/>
      <c r="G224" s="360"/>
      <c r="H224" s="360"/>
      <c r="I224" s="360"/>
      <c r="J224" s="360"/>
      <c r="K224" s="360"/>
      <c r="L224" s="360"/>
      <c r="M224" s="360"/>
      <c r="N224" s="360"/>
      <c r="O224" s="360"/>
      <c r="P224" s="360"/>
      <c r="Q224" s="360"/>
      <c r="R224" s="360"/>
      <c r="S224" s="360"/>
      <c r="T224" s="360"/>
      <c r="U224" s="360"/>
      <c r="V224" s="360"/>
      <c r="W224" s="360"/>
      <c r="X224" s="360"/>
      <c r="Y224" s="360"/>
      <c r="Z224" s="360"/>
      <c r="AA224" s="65"/>
      <c r="AB224" s="65"/>
      <c r="AC224" s="82"/>
    </row>
    <row r="225" spans="1:68" ht="14.25" customHeight="1" x14ac:dyDescent="0.25">
      <c r="A225" s="361" t="s">
        <v>82</v>
      </c>
      <c r="B225" s="361"/>
      <c r="C225" s="361"/>
      <c r="D225" s="361"/>
      <c r="E225" s="361"/>
      <c r="F225" s="361"/>
      <c r="G225" s="361"/>
      <c r="H225" s="361"/>
      <c r="I225" s="361"/>
      <c r="J225" s="361"/>
      <c r="K225" s="361"/>
      <c r="L225" s="361"/>
      <c r="M225" s="361"/>
      <c r="N225" s="361"/>
      <c r="O225" s="361"/>
      <c r="P225" s="361"/>
      <c r="Q225" s="361"/>
      <c r="R225" s="361"/>
      <c r="S225" s="361"/>
      <c r="T225" s="361"/>
      <c r="U225" s="361"/>
      <c r="V225" s="361"/>
      <c r="W225" s="361"/>
      <c r="X225" s="361"/>
      <c r="Y225" s="361"/>
      <c r="Z225" s="361"/>
      <c r="AA225" s="66"/>
      <c r="AB225" s="66"/>
      <c r="AC225" s="83"/>
    </row>
    <row r="226" spans="1:68" ht="16.5" customHeight="1" x14ac:dyDescent="0.25">
      <c r="A226" s="63" t="s">
        <v>368</v>
      </c>
      <c r="B226" s="63" t="s">
        <v>369</v>
      </c>
      <c r="C226" s="36">
        <v>4301070912</v>
      </c>
      <c r="D226" s="345">
        <v>4607111037213</v>
      </c>
      <c r="E226" s="345"/>
      <c r="F226" s="62">
        <v>0.4</v>
      </c>
      <c r="G226" s="37">
        <v>8</v>
      </c>
      <c r="H226" s="62">
        <v>3.2</v>
      </c>
      <c r="I226" s="62">
        <v>3.44</v>
      </c>
      <c r="J226" s="37">
        <v>144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40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6" s="347"/>
      <c r="R226" s="347"/>
      <c r="S226" s="347"/>
      <c r="T226" s="348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IFERROR(IF(X226="","",X226*0.00866),"")</f>
        <v>0</v>
      </c>
      <c r="AA226" s="68" t="s">
        <v>46</v>
      </c>
      <c r="AB226" s="69" t="s">
        <v>46</v>
      </c>
      <c r="AC226" s="253" t="s">
        <v>370</v>
      </c>
      <c r="AG226" s="81"/>
      <c r="AJ226" s="87" t="s">
        <v>89</v>
      </c>
      <c r="AK226" s="87">
        <v>1</v>
      </c>
      <c r="BB226" s="254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352"/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3"/>
      <c r="P227" s="349" t="s">
        <v>40</v>
      </c>
      <c r="Q227" s="350"/>
      <c r="R227" s="350"/>
      <c r="S227" s="350"/>
      <c r="T227" s="350"/>
      <c r="U227" s="350"/>
      <c r="V227" s="351"/>
      <c r="W227" s="42" t="s">
        <v>39</v>
      </c>
      <c r="X227" s="43">
        <f>IFERROR(SUM(X226:X226),"0")</f>
        <v>0</v>
      </c>
      <c r="Y227" s="43">
        <f>IFERROR(SUM(Y226:Y226),"0")</f>
        <v>0</v>
      </c>
      <c r="Z227" s="43">
        <f>IFERROR(IF(Z226="",0,Z226),"0")</f>
        <v>0</v>
      </c>
      <c r="AA227" s="67"/>
      <c r="AB227" s="67"/>
      <c r="AC227" s="67"/>
    </row>
    <row r="228" spans="1:68" x14ac:dyDescent="0.2">
      <c r="A228" s="352"/>
      <c r="B228" s="352"/>
      <c r="C228" s="352"/>
      <c r="D228" s="352"/>
      <c r="E228" s="352"/>
      <c r="F228" s="352"/>
      <c r="G228" s="352"/>
      <c r="H228" s="352"/>
      <c r="I228" s="352"/>
      <c r="J228" s="352"/>
      <c r="K228" s="352"/>
      <c r="L228" s="352"/>
      <c r="M228" s="352"/>
      <c r="N228" s="352"/>
      <c r="O228" s="353"/>
      <c r="P228" s="349" t="s">
        <v>40</v>
      </c>
      <c r="Q228" s="350"/>
      <c r="R228" s="350"/>
      <c r="S228" s="350"/>
      <c r="T228" s="350"/>
      <c r="U228" s="350"/>
      <c r="V228" s="351"/>
      <c r="W228" s="42" t="s">
        <v>0</v>
      </c>
      <c r="X228" s="43">
        <f>IFERROR(SUMPRODUCT(X226:X226*H226:H226),"0")</f>
        <v>0</v>
      </c>
      <c r="Y228" s="43">
        <f>IFERROR(SUMPRODUCT(Y226:Y226*H226:H226),"0")</f>
        <v>0</v>
      </c>
      <c r="Z228" s="42"/>
      <c r="AA228" s="67"/>
      <c r="AB228" s="67"/>
      <c r="AC228" s="67"/>
    </row>
    <row r="229" spans="1:68" ht="16.5" customHeight="1" x14ac:dyDescent="0.25">
      <c r="A229" s="360" t="s">
        <v>371</v>
      </c>
      <c r="B229" s="360"/>
      <c r="C229" s="360"/>
      <c r="D229" s="360"/>
      <c r="E229" s="360"/>
      <c r="F229" s="360"/>
      <c r="G229" s="360"/>
      <c r="H229" s="360"/>
      <c r="I229" s="360"/>
      <c r="J229" s="360"/>
      <c r="K229" s="360"/>
      <c r="L229" s="360"/>
      <c r="M229" s="360"/>
      <c r="N229" s="360"/>
      <c r="O229" s="360"/>
      <c r="P229" s="360"/>
      <c r="Q229" s="360"/>
      <c r="R229" s="360"/>
      <c r="S229" s="360"/>
      <c r="T229" s="360"/>
      <c r="U229" s="360"/>
      <c r="V229" s="360"/>
      <c r="W229" s="360"/>
      <c r="X229" s="360"/>
      <c r="Y229" s="360"/>
      <c r="Z229" s="360"/>
      <c r="AA229" s="65"/>
      <c r="AB229" s="65"/>
      <c r="AC229" s="82"/>
    </row>
    <row r="230" spans="1:68" ht="14.25" customHeight="1" x14ac:dyDescent="0.25">
      <c r="A230" s="361" t="s">
        <v>82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61"/>
      <c r="Z230" s="361"/>
      <c r="AA230" s="66"/>
      <c r="AB230" s="66"/>
      <c r="AC230" s="83"/>
    </row>
    <row r="231" spans="1:68" ht="27" customHeight="1" x14ac:dyDescent="0.25">
      <c r="A231" s="63" t="s">
        <v>372</v>
      </c>
      <c r="B231" s="63" t="s">
        <v>373</v>
      </c>
      <c r="C231" s="36">
        <v>4301071093</v>
      </c>
      <c r="D231" s="345">
        <v>4620207490709</v>
      </c>
      <c r="E231" s="345"/>
      <c r="F231" s="62">
        <v>0.65</v>
      </c>
      <c r="G231" s="37">
        <v>8</v>
      </c>
      <c r="H231" s="62">
        <v>5.2</v>
      </c>
      <c r="I231" s="62">
        <v>5.47</v>
      </c>
      <c r="J231" s="37">
        <v>84</v>
      </c>
      <c r="K231" s="37" t="s">
        <v>87</v>
      </c>
      <c r="L231" s="37" t="s">
        <v>88</v>
      </c>
      <c r="M231" s="38" t="s">
        <v>86</v>
      </c>
      <c r="N231" s="38"/>
      <c r="O231" s="37">
        <v>180</v>
      </c>
      <c r="P231" s="400" t="s">
        <v>374</v>
      </c>
      <c r="Q231" s="347"/>
      <c r="R231" s="347"/>
      <c r="S231" s="347"/>
      <c r="T231" s="348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5" t="s">
        <v>375</v>
      </c>
      <c r="AG231" s="81"/>
      <c r="AJ231" s="87" t="s">
        <v>89</v>
      </c>
      <c r="AK231" s="87">
        <v>1</v>
      </c>
      <c r="BB231" s="256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352"/>
      <c r="B232" s="352"/>
      <c r="C232" s="352"/>
      <c r="D232" s="352"/>
      <c r="E232" s="352"/>
      <c r="F232" s="352"/>
      <c r="G232" s="352"/>
      <c r="H232" s="352"/>
      <c r="I232" s="352"/>
      <c r="J232" s="352"/>
      <c r="K232" s="352"/>
      <c r="L232" s="352"/>
      <c r="M232" s="352"/>
      <c r="N232" s="352"/>
      <c r="O232" s="353"/>
      <c r="P232" s="349" t="s">
        <v>40</v>
      </c>
      <c r="Q232" s="350"/>
      <c r="R232" s="350"/>
      <c r="S232" s="350"/>
      <c r="T232" s="350"/>
      <c r="U232" s="350"/>
      <c r="V232" s="351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352"/>
      <c r="B233" s="352"/>
      <c r="C233" s="352"/>
      <c r="D233" s="352"/>
      <c r="E233" s="352"/>
      <c r="F233" s="352"/>
      <c r="G233" s="352"/>
      <c r="H233" s="352"/>
      <c r="I233" s="352"/>
      <c r="J233" s="352"/>
      <c r="K233" s="352"/>
      <c r="L233" s="352"/>
      <c r="M233" s="352"/>
      <c r="N233" s="352"/>
      <c r="O233" s="353"/>
      <c r="P233" s="349" t="s">
        <v>40</v>
      </c>
      <c r="Q233" s="350"/>
      <c r="R233" s="350"/>
      <c r="S233" s="350"/>
      <c r="T233" s="350"/>
      <c r="U233" s="350"/>
      <c r="V233" s="351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14.25" customHeight="1" x14ac:dyDescent="0.25">
      <c r="A234" s="361" t="s">
        <v>159</v>
      </c>
      <c r="B234" s="361"/>
      <c r="C234" s="361"/>
      <c r="D234" s="361"/>
      <c r="E234" s="361"/>
      <c r="F234" s="361"/>
      <c r="G234" s="361"/>
      <c r="H234" s="361"/>
      <c r="I234" s="361"/>
      <c r="J234" s="361"/>
      <c r="K234" s="361"/>
      <c r="L234" s="361"/>
      <c r="M234" s="361"/>
      <c r="N234" s="361"/>
      <c r="O234" s="361"/>
      <c r="P234" s="361"/>
      <c r="Q234" s="361"/>
      <c r="R234" s="361"/>
      <c r="S234" s="361"/>
      <c r="T234" s="361"/>
      <c r="U234" s="361"/>
      <c r="V234" s="361"/>
      <c r="W234" s="361"/>
      <c r="X234" s="361"/>
      <c r="Y234" s="361"/>
      <c r="Z234" s="361"/>
      <c r="AA234" s="66"/>
      <c r="AB234" s="66"/>
      <c r="AC234" s="83"/>
    </row>
    <row r="235" spans="1:68" ht="27" customHeight="1" x14ac:dyDescent="0.25">
      <c r="A235" s="63" t="s">
        <v>376</v>
      </c>
      <c r="B235" s="63" t="s">
        <v>377</v>
      </c>
      <c r="C235" s="36">
        <v>4301135692</v>
      </c>
      <c r="D235" s="345">
        <v>4620207490570</v>
      </c>
      <c r="E235" s="345"/>
      <c r="F235" s="62">
        <v>0.2</v>
      </c>
      <c r="G235" s="37">
        <v>12</v>
      </c>
      <c r="H235" s="62">
        <v>2.4</v>
      </c>
      <c r="I235" s="62">
        <v>3.1036000000000001</v>
      </c>
      <c r="J235" s="37">
        <v>70</v>
      </c>
      <c r="K235" s="37" t="s">
        <v>97</v>
      </c>
      <c r="L235" s="37" t="s">
        <v>88</v>
      </c>
      <c r="M235" s="38" t="s">
        <v>86</v>
      </c>
      <c r="N235" s="38"/>
      <c r="O235" s="37">
        <v>180</v>
      </c>
      <c r="P235" s="401" t="s">
        <v>378</v>
      </c>
      <c r="Q235" s="347"/>
      <c r="R235" s="347"/>
      <c r="S235" s="347"/>
      <c r="T235" s="348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IFERROR(IF(X235="","",X235*0.01788),"")</f>
        <v>0</v>
      </c>
      <c r="AA235" s="68" t="s">
        <v>46</v>
      </c>
      <c r="AB235" s="69" t="s">
        <v>46</v>
      </c>
      <c r="AC235" s="257" t="s">
        <v>379</v>
      </c>
      <c r="AG235" s="81"/>
      <c r="AJ235" s="87" t="s">
        <v>89</v>
      </c>
      <c r="AK235" s="87">
        <v>1</v>
      </c>
      <c r="BB235" s="258" t="s">
        <v>96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t="27" customHeight="1" x14ac:dyDescent="0.25">
      <c r="A236" s="63" t="s">
        <v>380</v>
      </c>
      <c r="B236" s="63" t="s">
        <v>381</v>
      </c>
      <c r="C236" s="36">
        <v>4301135691</v>
      </c>
      <c r="D236" s="345">
        <v>4620207490549</v>
      </c>
      <c r="E236" s="345"/>
      <c r="F236" s="62">
        <v>0.2</v>
      </c>
      <c r="G236" s="37">
        <v>12</v>
      </c>
      <c r="H236" s="62">
        <v>2.4</v>
      </c>
      <c r="I236" s="62">
        <v>3.1036000000000001</v>
      </c>
      <c r="J236" s="37">
        <v>70</v>
      </c>
      <c r="K236" s="37" t="s">
        <v>97</v>
      </c>
      <c r="L236" s="37" t="s">
        <v>88</v>
      </c>
      <c r="M236" s="38" t="s">
        <v>86</v>
      </c>
      <c r="N236" s="38"/>
      <c r="O236" s="37">
        <v>180</v>
      </c>
      <c r="P236" s="402" t="s">
        <v>382</v>
      </c>
      <c r="Q236" s="347"/>
      <c r="R236" s="347"/>
      <c r="S236" s="347"/>
      <c r="T236" s="348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59" t="s">
        <v>379</v>
      </c>
      <c r="AG236" s="81"/>
      <c r="AJ236" s="87" t="s">
        <v>89</v>
      </c>
      <c r="AK236" s="87">
        <v>1</v>
      </c>
      <c r="BB236" s="260" t="s">
        <v>96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t="27" customHeight="1" x14ac:dyDescent="0.25">
      <c r="A237" s="63" t="s">
        <v>383</v>
      </c>
      <c r="B237" s="63" t="s">
        <v>384</v>
      </c>
      <c r="C237" s="36">
        <v>4301135694</v>
      </c>
      <c r="D237" s="345">
        <v>4620207490501</v>
      </c>
      <c r="E237" s="345"/>
      <c r="F237" s="62">
        <v>0.2</v>
      </c>
      <c r="G237" s="37">
        <v>12</v>
      </c>
      <c r="H237" s="62">
        <v>2.4</v>
      </c>
      <c r="I237" s="62">
        <v>3.1036000000000001</v>
      </c>
      <c r="J237" s="37">
        <v>70</v>
      </c>
      <c r="K237" s="37" t="s">
        <v>97</v>
      </c>
      <c r="L237" s="37" t="s">
        <v>88</v>
      </c>
      <c r="M237" s="38" t="s">
        <v>86</v>
      </c>
      <c r="N237" s="38"/>
      <c r="O237" s="37">
        <v>180</v>
      </c>
      <c r="P237" s="398" t="s">
        <v>385</v>
      </c>
      <c r="Q237" s="347"/>
      <c r="R237" s="347"/>
      <c r="S237" s="347"/>
      <c r="T237" s="348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61" t="s">
        <v>379</v>
      </c>
      <c r="AG237" s="81"/>
      <c r="AJ237" s="87" t="s">
        <v>89</v>
      </c>
      <c r="AK237" s="87">
        <v>1</v>
      </c>
      <c r="BB237" s="262" t="s">
        <v>96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352"/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2"/>
      <c r="N238" s="352"/>
      <c r="O238" s="353"/>
      <c r="P238" s="349" t="s">
        <v>40</v>
      </c>
      <c r="Q238" s="350"/>
      <c r="R238" s="350"/>
      <c r="S238" s="350"/>
      <c r="T238" s="350"/>
      <c r="U238" s="350"/>
      <c r="V238" s="351"/>
      <c r="W238" s="42" t="s">
        <v>39</v>
      </c>
      <c r="X238" s="43">
        <f>IFERROR(SUM(X235:X237),"0")</f>
        <v>0</v>
      </c>
      <c r="Y238" s="43">
        <f>IFERROR(SUM(Y235:Y237),"0")</f>
        <v>0</v>
      </c>
      <c r="Z238" s="43">
        <f>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352"/>
      <c r="B239" s="352"/>
      <c r="C239" s="352"/>
      <c r="D239" s="352"/>
      <c r="E239" s="352"/>
      <c r="F239" s="352"/>
      <c r="G239" s="352"/>
      <c r="H239" s="352"/>
      <c r="I239" s="352"/>
      <c r="J239" s="352"/>
      <c r="K239" s="352"/>
      <c r="L239" s="352"/>
      <c r="M239" s="352"/>
      <c r="N239" s="352"/>
      <c r="O239" s="353"/>
      <c r="P239" s="349" t="s">
        <v>40</v>
      </c>
      <c r="Q239" s="350"/>
      <c r="R239" s="350"/>
      <c r="S239" s="350"/>
      <c r="T239" s="350"/>
      <c r="U239" s="350"/>
      <c r="V239" s="351"/>
      <c r="W239" s="42" t="s">
        <v>0</v>
      </c>
      <c r="X239" s="43">
        <f>IFERROR(SUMPRODUCT(X235:X237*H235:H237),"0")</f>
        <v>0</v>
      </c>
      <c r="Y239" s="43">
        <f>IFERROR(SUMPRODUCT(Y235:Y237*H235:H237),"0")</f>
        <v>0</v>
      </c>
      <c r="Z239" s="42"/>
      <c r="AA239" s="67"/>
      <c r="AB239" s="67"/>
      <c r="AC239" s="67"/>
    </row>
    <row r="240" spans="1:68" ht="16.5" customHeight="1" x14ac:dyDescent="0.25">
      <c r="A240" s="360" t="s">
        <v>386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360"/>
      <c r="Z240" s="360"/>
      <c r="AA240" s="65"/>
      <c r="AB240" s="65"/>
      <c r="AC240" s="82"/>
    </row>
    <row r="241" spans="1:68" ht="14.25" customHeight="1" x14ac:dyDescent="0.25">
      <c r="A241" s="361" t="s">
        <v>310</v>
      </c>
      <c r="B241" s="361"/>
      <c r="C241" s="361"/>
      <c r="D241" s="361"/>
      <c r="E241" s="361"/>
      <c r="F241" s="361"/>
      <c r="G241" s="361"/>
      <c r="H241" s="361"/>
      <c r="I241" s="361"/>
      <c r="J241" s="361"/>
      <c r="K241" s="361"/>
      <c r="L241" s="361"/>
      <c r="M241" s="361"/>
      <c r="N241" s="361"/>
      <c r="O241" s="361"/>
      <c r="P241" s="361"/>
      <c r="Q241" s="361"/>
      <c r="R241" s="361"/>
      <c r="S241" s="361"/>
      <c r="T241" s="361"/>
      <c r="U241" s="361"/>
      <c r="V241" s="361"/>
      <c r="W241" s="361"/>
      <c r="X241" s="361"/>
      <c r="Y241" s="361"/>
      <c r="Z241" s="361"/>
      <c r="AA241" s="66"/>
      <c r="AB241" s="66"/>
      <c r="AC241" s="83"/>
    </row>
    <row r="242" spans="1:68" ht="27" customHeight="1" x14ac:dyDescent="0.25">
      <c r="A242" s="63" t="s">
        <v>387</v>
      </c>
      <c r="B242" s="63" t="s">
        <v>388</v>
      </c>
      <c r="C242" s="36">
        <v>4301051320</v>
      </c>
      <c r="D242" s="345">
        <v>4680115881334</v>
      </c>
      <c r="E242" s="345"/>
      <c r="F242" s="62">
        <v>0.33</v>
      </c>
      <c r="G242" s="37">
        <v>6</v>
      </c>
      <c r="H242" s="62">
        <v>1.98</v>
      </c>
      <c r="I242" s="62">
        <v>2.25</v>
      </c>
      <c r="J242" s="37">
        <v>182</v>
      </c>
      <c r="K242" s="37" t="s">
        <v>97</v>
      </c>
      <c r="L242" s="37" t="s">
        <v>88</v>
      </c>
      <c r="M242" s="38" t="s">
        <v>316</v>
      </c>
      <c r="N242" s="38"/>
      <c r="O242" s="37">
        <v>365</v>
      </c>
      <c r="P242" s="39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2" s="347"/>
      <c r="R242" s="347"/>
      <c r="S242" s="347"/>
      <c r="T242" s="348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IFERROR(IF(X242="","",X242*0.00651),"")</f>
        <v>0</v>
      </c>
      <c r="AA242" s="68" t="s">
        <v>46</v>
      </c>
      <c r="AB242" s="69" t="s">
        <v>46</v>
      </c>
      <c r="AC242" s="263" t="s">
        <v>389</v>
      </c>
      <c r="AG242" s="81"/>
      <c r="AJ242" s="87" t="s">
        <v>89</v>
      </c>
      <c r="AK242" s="87">
        <v>1</v>
      </c>
      <c r="BB242" s="264" t="s">
        <v>315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352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2"/>
      <c r="N243" s="352"/>
      <c r="O243" s="353"/>
      <c r="P243" s="349" t="s">
        <v>40</v>
      </c>
      <c r="Q243" s="350"/>
      <c r="R243" s="350"/>
      <c r="S243" s="350"/>
      <c r="T243" s="350"/>
      <c r="U243" s="350"/>
      <c r="V243" s="351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2"/>
      <c r="N244" s="352"/>
      <c r="O244" s="353"/>
      <c r="P244" s="349" t="s">
        <v>40</v>
      </c>
      <c r="Q244" s="350"/>
      <c r="R244" s="350"/>
      <c r="S244" s="350"/>
      <c r="T244" s="350"/>
      <c r="U244" s="350"/>
      <c r="V244" s="351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16.5" customHeight="1" x14ac:dyDescent="0.25">
      <c r="A245" s="360" t="s">
        <v>390</v>
      </c>
      <c r="B245" s="360"/>
      <c r="C245" s="360"/>
      <c r="D245" s="360"/>
      <c r="E245" s="360"/>
      <c r="F245" s="360"/>
      <c r="G245" s="360"/>
      <c r="H245" s="360"/>
      <c r="I245" s="360"/>
      <c r="J245" s="360"/>
      <c r="K245" s="360"/>
      <c r="L245" s="360"/>
      <c r="M245" s="360"/>
      <c r="N245" s="360"/>
      <c r="O245" s="360"/>
      <c r="P245" s="360"/>
      <c r="Q245" s="360"/>
      <c r="R245" s="360"/>
      <c r="S245" s="360"/>
      <c r="T245" s="360"/>
      <c r="U245" s="360"/>
      <c r="V245" s="360"/>
      <c r="W245" s="360"/>
      <c r="X245" s="360"/>
      <c r="Y245" s="360"/>
      <c r="Z245" s="360"/>
      <c r="AA245" s="65"/>
      <c r="AB245" s="65"/>
      <c r="AC245" s="82"/>
    </row>
    <row r="246" spans="1:68" ht="14.25" customHeight="1" x14ac:dyDescent="0.25">
      <c r="A246" s="361" t="s">
        <v>82</v>
      </c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1"/>
      <c r="N246" s="361"/>
      <c r="O246" s="361"/>
      <c r="P246" s="361"/>
      <c r="Q246" s="361"/>
      <c r="R246" s="361"/>
      <c r="S246" s="361"/>
      <c r="T246" s="361"/>
      <c r="U246" s="361"/>
      <c r="V246" s="361"/>
      <c r="W246" s="361"/>
      <c r="X246" s="361"/>
      <c r="Y246" s="361"/>
      <c r="Z246" s="361"/>
      <c r="AA246" s="66"/>
      <c r="AB246" s="66"/>
      <c r="AC246" s="83"/>
    </row>
    <row r="247" spans="1:68" ht="16.5" customHeight="1" x14ac:dyDescent="0.25">
      <c r="A247" s="63" t="s">
        <v>391</v>
      </c>
      <c r="B247" s="63" t="s">
        <v>392</v>
      </c>
      <c r="C247" s="36">
        <v>4301071063</v>
      </c>
      <c r="D247" s="345">
        <v>4607111039019</v>
      </c>
      <c r="E247" s="345"/>
      <c r="F247" s="62">
        <v>0.43</v>
      </c>
      <c r="G247" s="37">
        <v>16</v>
      </c>
      <c r="H247" s="62">
        <v>6.88</v>
      </c>
      <c r="I247" s="62">
        <v>7.2060000000000004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39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7" s="347"/>
      <c r="R247" s="347"/>
      <c r="S247" s="347"/>
      <c r="T247" s="348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5" t="s">
        <v>393</v>
      </c>
      <c r="AG247" s="81"/>
      <c r="AJ247" s="87" t="s">
        <v>89</v>
      </c>
      <c r="AK247" s="87">
        <v>1</v>
      </c>
      <c r="BB247" s="266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16.5" customHeight="1" x14ac:dyDescent="0.25">
      <c r="A248" s="63" t="s">
        <v>394</v>
      </c>
      <c r="B248" s="63" t="s">
        <v>395</v>
      </c>
      <c r="C248" s="36">
        <v>4301071000</v>
      </c>
      <c r="D248" s="345">
        <v>4607111038708</v>
      </c>
      <c r="E248" s="345"/>
      <c r="F248" s="62">
        <v>0.8</v>
      </c>
      <c r="G248" s="37">
        <v>8</v>
      </c>
      <c r="H248" s="62">
        <v>6.4</v>
      </c>
      <c r="I248" s="62">
        <v>6.67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39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8" s="347"/>
      <c r="R248" s="347"/>
      <c r="S248" s="347"/>
      <c r="T248" s="348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7" t="s">
        <v>393</v>
      </c>
      <c r="AG248" s="81"/>
      <c r="AJ248" s="87" t="s">
        <v>89</v>
      </c>
      <c r="AK248" s="87">
        <v>1</v>
      </c>
      <c r="BB248" s="268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52"/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3"/>
      <c r="P249" s="349" t="s">
        <v>40</v>
      </c>
      <c r="Q249" s="350"/>
      <c r="R249" s="350"/>
      <c r="S249" s="350"/>
      <c r="T249" s="350"/>
      <c r="U249" s="350"/>
      <c r="V249" s="351"/>
      <c r="W249" s="42" t="s">
        <v>39</v>
      </c>
      <c r="X249" s="43">
        <f>IFERROR(SUM(X247:X248),"0")</f>
        <v>0</v>
      </c>
      <c r="Y249" s="43">
        <f>IFERROR(SUM(Y247:Y248),"0")</f>
        <v>0</v>
      </c>
      <c r="Z249" s="43">
        <f>IFERROR(IF(Z247="",0,Z247),"0")+IFERROR(IF(Z248="",0,Z248),"0")</f>
        <v>0</v>
      </c>
      <c r="AA249" s="67"/>
      <c r="AB249" s="67"/>
      <c r="AC249" s="67"/>
    </row>
    <row r="250" spans="1:68" x14ac:dyDescent="0.2">
      <c r="A250" s="352"/>
      <c r="B250" s="352"/>
      <c r="C250" s="352"/>
      <c r="D250" s="352"/>
      <c r="E250" s="352"/>
      <c r="F250" s="352"/>
      <c r="G250" s="352"/>
      <c r="H250" s="352"/>
      <c r="I250" s="352"/>
      <c r="J250" s="352"/>
      <c r="K250" s="352"/>
      <c r="L250" s="352"/>
      <c r="M250" s="352"/>
      <c r="N250" s="352"/>
      <c r="O250" s="353"/>
      <c r="P250" s="349" t="s">
        <v>40</v>
      </c>
      <c r="Q250" s="350"/>
      <c r="R250" s="350"/>
      <c r="S250" s="350"/>
      <c r="T250" s="350"/>
      <c r="U250" s="350"/>
      <c r="V250" s="351"/>
      <c r="W250" s="42" t="s">
        <v>0</v>
      </c>
      <c r="X250" s="43">
        <f>IFERROR(SUMPRODUCT(X247:X248*H247:H248),"0")</f>
        <v>0</v>
      </c>
      <c r="Y250" s="43">
        <f>IFERROR(SUMPRODUCT(Y247:Y248*H247:H248),"0")</f>
        <v>0</v>
      </c>
      <c r="Z250" s="42"/>
      <c r="AA250" s="67"/>
      <c r="AB250" s="67"/>
      <c r="AC250" s="67"/>
    </row>
    <row r="251" spans="1:68" ht="27.75" customHeight="1" x14ac:dyDescent="0.2">
      <c r="A251" s="390" t="s">
        <v>396</v>
      </c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  <c r="X251" s="390"/>
      <c r="Y251" s="390"/>
      <c r="Z251" s="390"/>
      <c r="AA251" s="54"/>
      <c r="AB251" s="54"/>
      <c r="AC251" s="54"/>
    </row>
    <row r="252" spans="1:68" ht="16.5" customHeight="1" x14ac:dyDescent="0.25">
      <c r="A252" s="360" t="s">
        <v>397</v>
      </c>
      <c r="B252" s="360"/>
      <c r="C252" s="360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  <c r="AA252" s="65"/>
      <c r="AB252" s="65"/>
      <c r="AC252" s="82"/>
    </row>
    <row r="253" spans="1:68" ht="14.25" customHeight="1" x14ac:dyDescent="0.25">
      <c r="A253" s="361" t="s">
        <v>82</v>
      </c>
      <c r="B253" s="361"/>
      <c r="C253" s="361"/>
      <c r="D253" s="361"/>
      <c r="E253" s="361"/>
      <c r="F253" s="361"/>
      <c r="G253" s="361"/>
      <c r="H253" s="361"/>
      <c r="I253" s="361"/>
      <c r="J253" s="361"/>
      <c r="K253" s="361"/>
      <c r="L253" s="361"/>
      <c r="M253" s="361"/>
      <c r="N253" s="361"/>
      <c r="O253" s="361"/>
      <c r="P253" s="361"/>
      <c r="Q253" s="361"/>
      <c r="R253" s="361"/>
      <c r="S253" s="361"/>
      <c r="T253" s="361"/>
      <c r="U253" s="361"/>
      <c r="V253" s="361"/>
      <c r="W253" s="361"/>
      <c r="X253" s="361"/>
      <c r="Y253" s="361"/>
      <c r="Z253" s="361"/>
      <c r="AA253" s="66"/>
      <c r="AB253" s="66"/>
      <c r="AC253" s="83"/>
    </row>
    <row r="254" spans="1:68" ht="27" customHeight="1" x14ac:dyDescent="0.25">
      <c r="A254" s="63" t="s">
        <v>398</v>
      </c>
      <c r="B254" s="63" t="s">
        <v>399</v>
      </c>
      <c r="C254" s="36">
        <v>4301071036</v>
      </c>
      <c r="D254" s="345">
        <v>4607111036162</v>
      </c>
      <c r="E254" s="345"/>
      <c r="F254" s="62">
        <v>0.8</v>
      </c>
      <c r="G254" s="37">
        <v>8</v>
      </c>
      <c r="H254" s="62">
        <v>6.4</v>
      </c>
      <c r="I254" s="62">
        <v>6.6811999999999996</v>
      </c>
      <c r="J254" s="37">
        <v>84</v>
      </c>
      <c r="K254" s="37" t="s">
        <v>87</v>
      </c>
      <c r="L254" s="37" t="s">
        <v>88</v>
      </c>
      <c r="M254" s="38" t="s">
        <v>86</v>
      </c>
      <c r="N254" s="38"/>
      <c r="O254" s="37">
        <v>90</v>
      </c>
      <c r="P254" s="3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4" s="347"/>
      <c r="R254" s="347"/>
      <c r="S254" s="347"/>
      <c r="T254" s="348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9" t="s">
        <v>400</v>
      </c>
      <c r="AG254" s="81"/>
      <c r="AJ254" s="87" t="s">
        <v>89</v>
      </c>
      <c r="AK254" s="87">
        <v>1</v>
      </c>
      <c r="BB254" s="270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2"/>
      <c r="N255" s="352"/>
      <c r="O255" s="353"/>
      <c r="P255" s="349" t="s">
        <v>40</v>
      </c>
      <c r="Q255" s="350"/>
      <c r="R255" s="350"/>
      <c r="S255" s="350"/>
      <c r="T255" s="350"/>
      <c r="U255" s="350"/>
      <c r="V255" s="351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352"/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3"/>
      <c r="P256" s="349" t="s">
        <v>40</v>
      </c>
      <c r="Q256" s="350"/>
      <c r="R256" s="350"/>
      <c r="S256" s="350"/>
      <c r="T256" s="350"/>
      <c r="U256" s="350"/>
      <c r="V256" s="351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27.75" customHeight="1" x14ac:dyDescent="0.2">
      <c r="A257" s="390" t="s">
        <v>401</v>
      </c>
      <c r="B257" s="390"/>
      <c r="C257" s="390"/>
      <c r="D257" s="390"/>
      <c r="E257" s="390"/>
      <c r="F257" s="390"/>
      <c r="G257" s="390"/>
      <c r="H257" s="390"/>
      <c r="I257" s="390"/>
      <c r="J257" s="390"/>
      <c r="K257" s="390"/>
      <c r="L257" s="390"/>
      <c r="M257" s="390"/>
      <c r="N257" s="390"/>
      <c r="O257" s="390"/>
      <c r="P257" s="390"/>
      <c r="Q257" s="390"/>
      <c r="R257" s="390"/>
      <c r="S257" s="390"/>
      <c r="T257" s="390"/>
      <c r="U257" s="390"/>
      <c r="V257" s="390"/>
      <c r="W257" s="390"/>
      <c r="X257" s="390"/>
      <c r="Y257" s="390"/>
      <c r="Z257" s="390"/>
      <c r="AA257" s="54"/>
      <c r="AB257" s="54"/>
      <c r="AC257" s="54"/>
    </row>
    <row r="258" spans="1:68" ht="16.5" customHeight="1" x14ac:dyDescent="0.25">
      <c r="A258" s="360" t="s">
        <v>402</v>
      </c>
      <c r="B258" s="360"/>
      <c r="C258" s="360"/>
      <c r="D258" s="360"/>
      <c r="E258" s="360"/>
      <c r="F258" s="360"/>
      <c r="G258" s="360"/>
      <c r="H258" s="360"/>
      <c r="I258" s="360"/>
      <c r="J258" s="360"/>
      <c r="K258" s="360"/>
      <c r="L258" s="360"/>
      <c r="M258" s="360"/>
      <c r="N258" s="360"/>
      <c r="O258" s="360"/>
      <c r="P258" s="360"/>
      <c r="Q258" s="360"/>
      <c r="R258" s="360"/>
      <c r="S258" s="360"/>
      <c r="T258" s="360"/>
      <c r="U258" s="360"/>
      <c r="V258" s="360"/>
      <c r="W258" s="360"/>
      <c r="X258" s="360"/>
      <c r="Y258" s="360"/>
      <c r="Z258" s="360"/>
      <c r="AA258" s="65"/>
      <c r="AB258" s="65"/>
      <c r="AC258" s="82"/>
    </row>
    <row r="259" spans="1:68" ht="14.25" customHeight="1" x14ac:dyDescent="0.25">
      <c r="A259" s="361" t="s">
        <v>82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61"/>
      <c r="Z259" s="361"/>
      <c r="AA259" s="66"/>
      <c r="AB259" s="66"/>
      <c r="AC259" s="83"/>
    </row>
    <row r="260" spans="1:68" ht="27" customHeight="1" x14ac:dyDescent="0.25">
      <c r="A260" s="63" t="s">
        <v>403</v>
      </c>
      <c r="B260" s="63" t="s">
        <v>404</v>
      </c>
      <c r="C260" s="36">
        <v>4301071029</v>
      </c>
      <c r="D260" s="345">
        <v>4607111035899</v>
      </c>
      <c r="E260" s="345"/>
      <c r="F260" s="62">
        <v>1</v>
      </c>
      <c r="G260" s="37">
        <v>5</v>
      </c>
      <c r="H260" s="62">
        <v>5</v>
      </c>
      <c r="I260" s="62">
        <v>5.2619999999999996</v>
      </c>
      <c r="J260" s="37">
        <v>84</v>
      </c>
      <c r="K260" s="37" t="s">
        <v>87</v>
      </c>
      <c r="L260" s="37" t="s">
        <v>135</v>
      </c>
      <c r="M260" s="38" t="s">
        <v>86</v>
      </c>
      <c r="N260" s="38"/>
      <c r="O260" s="37">
        <v>180</v>
      </c>
      <c r="P260" s="39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0" s="347"/>
      <c r="R260" s="347"/>
      <c r="S260" s="347"/>
      <c r="T260" s="348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1" t="s">
        <v>289</v>
      </c>
      <c r="AG260" s="81"/>
      <c r="AJ260" s="87" t="s">
        <v>136</v>
      </c>
      <c r="AK260" s="87">
        <v>12</v>
      </c>
      <c r="BB260" s="272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405</v>
      </c>
      <c r="B261" s="63" t="s">
        <v>406</v>
      </c>
      <c r="C261" s="36">
        <v>4301070991</v>
      </c>
      <c r="D261" s="345">
        <v>4607111038180</v>
      </c>
      <c r="E261" s="345"/>
      <c r="F261" s="62">
        <v>0.4</v>
      </c>
      <c r="G261" s="37">
        <v>16</v>
      </c>
      <c r="H261" s="62">
        <v>6.4</v>
      </c>
      <c r="I261" s="62">
        <v>6.71</v>
      </c>
      <c r="J261" s="37">
        <v>84</v>
      </c>
      <c r="K261" s="37" t="s">
        <v>87</v>
      </c>
      <c r="L261" s="37" t="s">
        <v>88</v>
      </c>
      <c r="M261" s="38" t="s">
        <v>86</v>
      </c>
      <c r="N261" s="38"/>
      <c r="O261" s="37">
        <v>180</v>
      </c>
      <c r="P261" s="3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1" s="347"/>
      <c r="R261" s="347"/>
      <c r="S261" s="347"/>
      <c r="T261" s="348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73" t="s">
        <v>407</v>
      </c>
      <c r="AG261" s="81"/>
      <c r="AJ261" s="87" t="s">
        <v>89</v>
      </c>
      <c r="AK261" s="87">
        <v>1</v>
      </c>
      <c r="BB261" s="274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352"/>
      <c r="B262" s="352"/>
      <c r="C262" s="352"/>
      <c r="D262" s="352"/>
      <c r="E262" s="352"/>
      <c r="F262" s="352"/>
      <c r="G262" s="352"/>
      <c r="H262" s="352"/>
      <c r="I262" s="352"/>
      <c r="J262" s="352"/>
      <c r="K262" s="352"/>
      <c r="L262" s="352"/>
      <c r="M262" s="352"/>
      <c r="N262" s="352"/>
      <c r="O262" s="353"/>
      <c r="P262" s="349" t="s">
        <v>40</v>
      </c>
      <c r="Q262" s="350"/>
      <c r="R262" s="350"/>
      <c r="S262" s="350"/>
      <c r="T262" s="350"/>
      <c r="U262" s="350"/>
      <c r="V262" s="351"/>
      <c r="W262" s="42" t="s">
        <v>39</v>
      </c>
      <c r="X262" s="43">
        <f>IFERROR(SUM(X260:X261),"0")</f>
        <v>0</v>
      </c>
      <c r="Y262" s="43">
        <f>IFERROR(SUM(Y260:Y261),"0")</f>
        <v>0</v>
      </c>
      <c r="Z262" s="43">
        <f>IFERROR(IF(Z260="",0,Z260),"0")+IFERROR(IF(Z261="",0,Z261),"0")</f>
        <v>0</v>
      </c>
      <c r="AA262" s="67"/>
      <c r="AB262" s="67"/>
      <c r="AC262" s="67"/>
    </row>
    <row r="263" spans="1:68" x14ac:dyDescent="0.2">
      <c r="A263" s="352"/>
      <c r="B263" s="352"/>
      <c r="C263" s="352"/>
      <c r="D263" s="352"/>
      <c r="E263" s="352"/>
      <c r="F263" s="352"/>
      <c r="G263" s="352"/>
      <c r="H263" s="352"/>
      <c r="I263" s="352"/>
      <c r="J263" s="352"/>
      <c r="K263" s="352"/>
      <c r="L263" s="352"/>
      <c r="M263" s="352"/>
      <c r="N263" s="352"/>
      <c r="O263" s="353"/>
      <c r="P263" s="349" t="s">
        <v>40</v>
      </c>
      <c r="Q263" s="350"/>
      <c r="R263" s="350"/>
      <c r="S263" s="350"/>
      <c r="T263" s="350"/>
      <c r="U263" s="350"/>
      <c r="V263" s="351"/>
      <c r="W263" s="42" t="s">
        <v>0</v>
      </c>
      <c r="X263" s="43">
        <f>IFERROR(SUMPRODUCT(X260:X261*H260:H261),"0")</f>
        <v>0</v>
      </c>
      <c r="Y263" s="43">
        <f>IFERROR(SUMPRODUCT(Y260:Y261*H260:H261),"0")</f>
        <v>0</v>
      </c>
      <c r="Z263" s="42"/>
      <c r="AA263" s="67"/>
      <c r="AB263" s="67"/>
      <c r="AC263" s="67"/>
    </row>
    <row r="264" spans="1:68" ht="27.75" customHeight="1" x14ac:dyDescent="0.2">
      <c r="A264" s="390" t="s">
        <v>408</v>
      </c>
      <c r="B264" s="390"/>
      <c r="C264" s="390"/>
      <c r="D264" s="390"/>
      <c r="E264" s="390"/>
      <c r="F264" s="390"/>
      <c r="G264" s="390"/>
      <c r="H264" s="390"/>
      <c r="I264" s="390"/>
      <c r="J264" s="390"/>
      <c r="K264" s="390"/>
      <c r="L264" s="390"/>
      <c r="M264" s="390"/>
      <c r="N264" s="390"/>
      <c r="O264" s="390"/>
      <c r="P264" s="390"/>
      <c r="Q264" s="390"/>
      <c r="R264" s="390"/>
      <c r="S264" s="390"/>
      <c r="T264" s="390"/>
      <c r="U264" s="390"/>
      <c r="V264" s="390"/>
      <c r="W264" s="390"/>
      <c r="X264" s="390"/>
      <c r="Y264" s="390"/>
      <c r="Z264" s="390"/>
      <c r="AA264" s="54"/>
      <c r="AB264" s="54"/>
      <c r="AC264" s="54"/>
    </row>
    <row r="265" spans="1:68" ht="16.5" customHeight="1" x14ac:dyDescent="0.25">
      <c r="A265" s="360" t="s">
        <v>409</v>
      </c>
      <c r="B265" s="360"/>
      <c r="C265" s="360"/>
      <c r="D265" s="360"/>
      <c r="E265" s="360"/>
      <c r="F265" s="360"/>
      <c r="G265" s="360"/>
      <c r="H265" s="360"/>
      <c r="I265" s="360"/>
      <c r="J265" s="360"/>
      <c r="K265" s="360"/>
      <c r="L265" s="360"/>
      <c r="M265" s="360"/>
      <c r="N265" s="360"/>
      <c r="O265" s="360"/>
      <c r="P265" s="360"/>
      <c r="Q265" s="360"/>
      <c r="R265" s="360"/>
      <c r="S265" s="360"/>
      <c r="T265" s="360"/>
      <c r="U265" s="360"/>
      <c r="V265" s="360"/>
      <c r="W265" s="360"/>
      <c r="X265" s="360"/>
      <c r="Y265" s="360"/>
      <c r="Z265" s="360"/>
      <c r="AA265" s="65"/>
      <c r="AB265" s="65"/>
      <c r="AC265" s="82"/>
    </row>
    <row r="266" spans="1:68" ht="14.25" customHeight="1" x14ac:dyDescent="0.25">
      <c r="A266" s="361" t="s">
        <v>410</v>
      </c>
      <c r="B266" s="361"/>
      <c r="C266" s="361"/>
      <c r="D266" s="361"/>
      <c r="E266" s="361"/>
      <c r="F266" s="361"/>
      <c r="G266" s="361"/>
      <c r="H266" s="361"/>
      <c r="I266" s="361"/>
      <c r="J266" s="361"/>
      <c r="K266" s="361"/>
      <c r="L266" s="361"/>
      <c r="M266" s="361"/>
      <c r="N266" s="361"/>
      <c r="O266" s="361"/>
      <c r="P266" s="361"/>
      <c r="Q266" s="361"/>
      <c r="R266" s="361"/>
      <c r="S266" s="361"/>
      <c r="T266" s="361"/>
      <c r="U266" s="361"/>
      <c r="V266" s="361"/>
      <c r="W266" s="361"/>
      <c r="X266" s="361"/>
      <c r="Y266" s="361"/>
      <c r="Z266" s="361"/>
      <c r="AA266" s="66"/>
      <c r="AB266" s="66"/>
      <c r="AC266" s="83"/>
    </row>
    <row r="267" spans="1:68" ht="27" customHeight="1" x14ac:dyDescent="0.25">
      <c r="A267" s="63" t="s">
        <v>411</v>
      </c>
      <c r="B267" s="63" t="s">
        <v>412</v>
      </c>
      <c r="C267" s="36">
        <v>4301133004</v>
      </c>
      <c r="D267" s="345">
        <v>4607111039774</v>
      </c>
      <c r="E267" s="345"/>
      <c r="F267" s="62">
        <v>0.25</v>
      </c>
      <c r="G267" s="37">
        <v>12</v>
      </c>
      <c r="H267" s="62">
        <v>3</v>
      </c>
      <c r="I267" s="62">
        <v>3.22</v>
      </c>
      <c r="J267" s="37">
        <v>70</v>
      </c>
      <c r="K267" s="37" t="s">
        <v>97</v>
      </c>
      <c r="L267" s="37" t="s">
        <v>88</v>
      </c>
      <c r="M267" s="38" t="s">
        <v>86</v>
      </c>
      <c r="N267" s="38"/>
      <c r="O267" s="37">
        <v>180</v>
      </c>
      <c r="P267" s="392" t="s">
        <v>413</v>
      </c>
      <c r="Q267" s="347"/>
      <c r="R267" s="347"/>
      <c r="S267" s="347"/>
      <c r="T267" s="348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IFERROR(IF(X267="","",X267*0.01788),"")</f>
        <v>0</v>
      </c>
      <c r="AA267" s="68" t="s">
        <v>46</v>
      </c>
      <c r="AB267" s="69" t="s">
        <v>46</v>
      </c>
      <c r="AC267" s="275" t="s">
        <v>414</v>
      </c>
      <c r="AG267" s="81"/>
      <c r="AJ267" s="87" t="s">
        <v>89</v>
      </c>
      <c r="AK267" s="87">
        <v>1</v>
      </c>
      <c r="BB267" s="276" t="s">
        <v>96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352"/>
      <c r="B268" s="352"/>
      <c r="C268" s="352"/>
      <c r="D268" s="352"/>
      <c r="E268" s="352"/>
      <c r="F268" s="352"/>
      <c r="G268" s="352"/>
      <c r="H268" s="352"/>
      <c r="I268" s="352"/>
      <c r="J268" s="352"/>
      <c r="K268" s="352"/>
      <c r="L268" s="352"/>
      <c r="M268" s="352"/>
      <c r="N268" s="352"/>
      <c r="O268" s="353"/>
      <c r="P268" s="349" t="s">
        <v>40</v>
      </c>
      <c r="Q268" s="350"/>
      <c r="R268" s="350"/>
      <c r="S268" s="350"/>
      <c r="T268" s="350"/>
      <c r="U268" s="350"/>
      <c r="V268" s="351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352"/>
      <c r="B269" s="352"/>
      <c r="C269" s="352"/>
      <c r="D269" s="352"/>
      <c r="E269" s="352"/>
      <c r="F269" s="352"/>
      <c r="G269" s="352"/>
      <c r="H269" s="352"/>
      <c r="I269" s="352"/>
      <c r="J269" s="352"/>
      <c r="K269" s="352"/>
      <c r="L269" s="352"/>
      <c r="M269" s="352"/>
      <c r="N269" s="352"/>
      <c r="O269" s="353"/>
      <c r="P269" s="349" t="s">
        <v>40</v>
      </c>
      <c r="Q269" s="350"/>
      <c r="R269" s="350"/>
      <c r="S269" s="350"/>
      <c r="T269" s="350"/>
      <c r="U269" s="350"/>
      <c r="V269" s="351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14.25" customHeight="1" x14ac:dyDescent="0.25">
      <c r="A270" s="361" t="s">
        <v>159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61"/>
      <c r="Z270" s="361"/>
      <c r="AA270" s="66"/>
      <c r="AB270" s="66"/>
      <c r="AC270" s="83"/>
    </row>
    <row r="271" spans="1:68" ht="37.5" customHeight="1" x14ac:dyDescent="0.25">
      <c r="A271" s="63" t="s">
        <v>415</v>
      </c>
      <c r="B271" s="63" t="s">
        <v>416</v>
      </c>
      <c r="C271" s="36">
        <v>4301135400</v>
      </c>
      <c r="D271" s="345">
        <v>4607111039361</v>
      </c>
      <c r="E271" s="345"/>
      <c r="F271" s="62">
        <v>0.25</v>
      </c>
      <c r="G271" s="37">
        <v>12</v>
      </c>
      <c r="H271" s="62">
        <v>3</v>
      </c>
      <c r="I271" s="62">
        <v>3.7035999999999998</v>
      </c>
      <c r="J271" s="37">
        <v>70</v>
      </c>
      <c r="K271" s="37" t="s">
        <v>97</v>
      </c>
      <c r="L271" s="37" t="s">
        <v>88</v>
      </c>
      <c r="M271" s="38" t="s">
        <v>86</v>
      </c>
      <c r="N271" s="38"/>
      <c r="O271" s="37">
        <v>180</v>
      </c>
      <c r="P271" s="38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1" s="347"/>
      <c r="R271" s="347"/>
      <c r="S271" s="347"/>
      <c r="T271" s="348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IFERROR(IF(X271="","",X271*0.01788),"")</f>
        <v>0</v>
      </c>
      <c r="AA271" s="68" t="s">
        <v>46</v>
      </c>
      <c r="AB271" s="69" t="s">
        <v>46</v>
      </c>
      <c r="AC271" s="277" t="s">
        <v>414</v>
      </c>
      <c r="AG271" s="81"/>
      <c r="AJ271" s="87" t="s">
        <v>89</v>
      </c>
      <c r="AK271" s="87">
        <v>1</v>
      </c>
      <c r="BB271" s="278" t="s">
        <v>96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2"/>
      <c r="N272" s="352"/>
      <c r="O272" s="353"/>
      <c r="P272" s="349" t="s">
        <v>40</v>
      </c>
      <c r="Q272" s="350"/>
      <c r="R272" s="350"/>
      <c r="S272" s="350"/>
      <c r="T272" s="350"/>
      <c r="U272" s="350"/>
      <c r="V272" s="351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352"/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3"/>
      <c r="P273" s="349" t="s">
        <v>40</v>
      </c>
      <c r="Q273" s="350"/>
      <c r="R273" s="350"/>
      <c r="S273" s="350"/>
      <c r="T273" s="350"/>
      <c r="U273" s="350"/>
      <c r="V273" s="351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27.75" customHeight="1" x14ac:dyDescent="0.2">
      <c r="A274" s="390" t="s">
        <v>274</v>
      </c>
      <c r="B274" s="390"/>
      <c r="C274" s="390"/>
      <c r="D274" s="390"/>
      <c r="E274" s="390"/>
      <c r="F274" s="390"/>
      <c r="G274" s="390"/>
      <c r="H274" s="390"/>
      <c r="I274" s="390"/>
      <c r="J274" s="390"/>
      <c r="K274" s="390"/>
      <c r="L274" s="390"/>
      <c r="M274" s="390"/>
      <c r="N274" s="390"/>
      <c r="O274" s="390"/>
      <c r="P274" s="390"/>
      <c r="Q274" s="390"/>
      <c r="R274" s="390"/>
      <c r="S274" s="390"/>
      <c r="T274" s="390"/>
      <c r="U274" s="390"/>
      <c r="V274" s="390"/>
      <c r="W274" s="390"/>
      <c r="X274" s="390"/>
      <c r="Y274" s="390"/>
      <c r="Z274" s="390"/>
      <c r="AA274" s="54"/>
      <c r="AB274" s="54"/>
      <c r="AC274" s="54"/>
    </row>
    <row r="275" spans="1:68" ht="16.5" customHeight="1" x14ac:dyDescent="0.25">
      <c r="A275" s="360" t="s">
        <v>274</v>
      </c>
      <c r="B275" s="360"/>
      <c r="C275" s="360"/>
      <c r="D275" s="360"/>
      <c r="E275" s="360"/>
      <c r="F275" s="360"/>
      <c r="G275" s="360"/>
      <c r="H275" s="360"/>
      <c r="I275" s="360"/>
      <c r="J275" s="360"/>
      <c r="K275" s="360"/>
      <c r="L275" s="360"/>
      <c r="M275" s="360"/>
      <c r="N275" s="360"/>
      <c r="O275" s="360"/>
      <c r="P275" s="360"/>
      <c r="Q275" s="360"/>
      <c r="R275" s="360"/>
      <c r="S275" s="360"/>
      <c r="T275" s="360"/>
      <c r="U275" s="360"/>
      <c r="V275" s="360"/>
      <c r="W275" s="360"/>
      <c r="X275" s="360"/>
      <c r="Y275" s="360"/>
      <c r="Z275" s="360"/>
      <c r="AA275" s="65"/>
      <c r="AB275" s="65"/>
      <c r="AC275" s="82"/>
    </row>
    <row r="276" spans="1:68" ht="14.25" customHeight="1" x14ac:dyDescent="0.25">
      <c r="A276" s="361" t="s">
        <v>82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61"/>
      <c r="Z276" s="361"/>
      <c r="AA276" s="66"/>
      <c r="AB276" s="66"/>
      <c r="AC276" s="83"/>
    </row>
    <row r="277" spans="1:68" ht="27" customHeight="1" x14ac:dyDescent="0.25">
      <c r="A277" s="63" t="s">
        <v>417</v>
      </c>
      <c r="B277" s="63" t="s">
        <v>418</v>
      </c>
      <c r="C277" s="36">
        <v>4301071014</v>
      </c>
      <c r="D277" s="345">
        <v>4640242181264</v>
      </c>
      <c r="E277" s="345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87</v>
      </c>
      <c r="L277" s="37" t="s">
        <v>88</v>
      </c>
      <c r="M277" s="38" t="s">
        <v>86</v>
      </c>
      <c r="N277" s="38"/>
      <c r="O277" s="37">
        <v>180</v>
      </c>
      <c r="P277" s="391" t="s">
        <v>419</v>
      </c>
      <c r="Q277" s="347"/>
      <c r="R277" s="347"/>
      <c r="S277" s="347"/>
      <c r="T277" s="348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79" t="s">
        <v>420</v>
      </c>
      <c r="AG277" s="81"/>
      <c r="AJ277" s="87" t="s">
        <v>89</v>
      </c>
      <c r="AK277" s="87">
        <v>1</v>
      </c>
      <c r="BB277" s="280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421</v>
      </c>
      <c r="B278" s="63" t="s">
        <v>422</v>
      </c>
      <c r="C278" s="36">
        <v>4301071021</v>
      </c>
      <c r="D278" s="345">
        <v>4640242181325</v>
      </c>
      <c r="E278" s="345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386" t="s">
        <v>423</v>
      </c>
      <c r="Q278" s="347"/>
      <c r="R278" s="347"/>
      <c r="S278" s="347"/>
      <c r="T278" s="348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81" t="s">
        <v>420</v>
      </c>
      <c r="AG278" s="81"/>
      <c r="AJ278" s="87" t="s">
        <v>89</v>
      </c>
      <c r="AK278" s="87">
        <v>1</v>
      </c>
      <c r="BB278" s="282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424</v>
      </c>
      <c r="B279" s="63" t="s">
        <v>425</v>
      </c>
      <c r="C279" s="36">
        <v>4301070993</v>
      </c>
      <c r="D279" s="345">
        <v>4640242180670</v>
      </c>
      <c r="E279" s="345"/>
      <c r="F279" s="62">
        <v>1</v>
      </c>
      <c r="G279" s="37">
        <v>6</v>
      </c>
      <c r="H279" s="62">
        <v>6</v>
      </c>
      <c r="I279" s="62">
        <v>6.23</v>
      </c>
      <c r="J279" s="37">
        <v>84</v>
      </c>
      <c r="K279" s="37" t="s">
        <v>87</v>
      </c>
      <c r="L279" s="37" t="s">
        <v>88</v>
      </c>
      <c r="M279" s="38" t="s">
        <v>86</v>
      </c>
      <c r="N279" s="38"/>
      <c r="O279" s="37">
        <v>180</v>
      </c>
      <c r="P279" s="387" t="s">
        <v>426</v>
      </c>
      <c r="Q279" s="347"/>
      <c r="R279" s="347"/>
      <c r="S279" s="347"/>
      <c r="T279" s="348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83" t="s">
        <v>427</v>
      </c>
      <c r="AG279" s="81"/>
      <c r="AJ279" s="87" t="s">
        <v>89</v>
      </c>
      <c r="AK279" s="87">
        <v>1</v>
      </c>
      <c r="BB279" s="284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x14ac:dyDescent="0.2">
      <c r="A280" s="352"/>
      <c r="B280" s="352"/>
      <c r="C280" s="352"/>
      <c r="D280" s="352"/>
      <c r="E280" s="352"/>
      <c r="F280" s="352"/>
      <c r="G280" s="352"/>
      <c r="H280" s="352"/>
      <c r="I280" s="352"/>
      <c r="J280" s="352"/>
      <c r="K280" s="352"/>
      <c r="L280" s="352"/>
      <c r="M280" s="352"/>
      <c r="N280" s="352"/>
      <c r="O280" s="353"/>
      <c r="P280" s="349" t="s">
        <v>40</v>
      </c>
      <c r="Q280" s="350"/>
      <c r="R280" s="350"/>
      <c r="S280" s="350"/>
      <c r="T280" s="350"/>
      <c r="U280" s="350"/>
      <c r="V280" s="351"/>
      <c r="W280" s="42" t="s">
        <v>39</v>
      </c>
      <c r="X280" s="43">
        <f>IFERROR(SUM(X277:X279),"0")</f>
        <v>0</v>
      </c>
      <c r="Y280" s="43">
        <f>IFERROR(SUM(Y277:Y279),"0")</f>
        <v>0</v>
      </c>
      <c r="Z280" s="43">
        <f>IFERROR(IF(Z277="",0,Z277),"0")+IFERROR(IF(Z278="",0,Z278),"0")+IFERROR(IF(Z279="",0,Z279),"0")</f>
        <v>0</v>
      </c>
      <c r="AA280" s="67"/>
      <c r="AB280" s="67"/>
      <c r="AC280" s="67"/>
    </row>
    <row r="281" spans="1:68" x14ac:dyDescent="0.2">
      <c r="A281" s="352"/>
      <c r="B281" s="352"/>
      <c r="C281" s="352"/>
      <c r="D281" s="352"/>
      <c r="E281" s="352"/>
      <c r="F281" s="352"/>
      <c r="G281" s="352"/>
      <c r="H281" s="352"/>
      <c r="I281" s="352"/>
      <c r="J281" s="352"/>
      <c r="K281" s="352"/>
      <c r="L281" s="352"/>
      <c r="M281" s="352"/>
      <c r="N281" s="352"/>
      <c r="O281" s="353"/>
      <c r="P281" s="349" t="s">
        <v>40</v>
      </c>
      <c r="Q281" s="350"/>
      <c r="R281" s="350"/>
      <c r="S281" s="350"/>
      <c r="T281" s="350"/>
      <c r="U281" s="350"/>
      <c r="V281" s="351"/>
      <c r="W281" s="42" t="s">
        <v>0</v>
      </c>
      <c r="X281" s="43">
        <f>IFERROR(SUMPRODUCT(X277:X279*H277:H279),"0")</f>
        <v>0</v>
      </c>
      <c r="Y281" s="43">
        <f>IFERROR(SUMPRODUCT(Y277:Y279*H277:H279),"0")</f>
        <v>0</v>
      </c>
      <c r="Z281" s="42"/>
      <c r="AA281" s="67"/>
      <c r="AB281" s="67"/>
      <c r="AC281" s="67"/>
    </row>
    <row r="282" spans="1:68" ht="14.25" customHeight="1" x14ac:dyDescent="0.25">
      <c r="A282" s="361" t="s">
        <v>183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61"/>
      <c r="Z282" s="361"/>
      <c r="AA282" s="66"/>
      <c r="AB282" s="66"/>
      <c r="AC282" s="83"/>
    </row>
    <row r="283" spans="1:68" ht="27" customHeight="1" x14ac:dyDescent="0.25">
      <c r="A283" s="63" t="s">
        <v>428</v>
      </c>
      <c r="B283" s="63" t="s">
        <v>429</v>
      </c>
      <c r="C283" s="36">
        <v>4301131019</v>
      </c>
      <c r="D283" s="345">
        <v>4640242180427</v>
      </c>
      <c r="E283" s="345"/>
      <c r="F283" s="62">
        <v>1.8</v>
      </c>
      <c r="G283" s="37">
        <v>1</v>
      </c>
      <c r="H283" s="62">
        <v>1.8</v>
      </c>
      <c r="I283" s="62">
        <v>1.915</v>
      </c>
      <c r="J283" s="37">
        <v>234</v>
      </c>
      <c r="K283" s="37" t="s">
        <v>174</v>
      </c>
      <c r="L283" s="37" t="s">
        <v>135</v>
      </c>
      <c r="M283" s="38" t="s">
        <v>86</v>
      </c>
      <c r="N283" s="38"/>
      <c r="O283" s="37">
        <v>180</v>
      </c>
      <c r="P283" s="388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3" s="347"/>
      <c r="R283" s="347"/>
      <c r="S283" s="347"/>
      <c r="T283" s="348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285" t="s">
        <v>430</v>
      </c>
      <c r="AG283" s="81"/>
      <c r="AJ283" s="87" t="s">
        <v>136</v>
      </c>
      <c r="AK283" s="87">
        <v>18</v>
      </c>
      <c r="BB283" s="286" t="s">
        <v>96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2"/>
      <c r="N284" s="352"/>
      <c r="O284" s="353"/>
      <c r="P284" s="349" t="s">
        <v>40</v>
      </c>
      <c r="Q284" s="350"/>
      <c r="R284" s="350"/>
      <c r="S284" s="350"/>
      <c r="T284" s="350"/>
      <c r="U284" s="350"/>
      <c r="V284" s="351"/>
      <c r="W284" s="42" t="s">
        <v>39</v>
      </c>
      <c r="X284" s="43">
        <f>IFERROR(SUM(X283:X283),"0")</f>
        <v>0</v>
      </c>
      <c r="Y284" s="43">
        <f>IFERROR(SUM(Y283:Y283),"0")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352"/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3"/>
      <c r="P285" s="349" t="s">
        <v>40</v>
      </c>
      <c r="Q285" s="350"/>
      <c r="R285" s="350"/>
      <c r="S285" s="350"/>
      <c r="T285" s="350"/>
      <c r="U285" s="350"/>
      <c r="V285" s="351"/>
      <c r="W285" s="42" t="s">
        <v>0</v>
      </c>
      <c r="X285" s="43">
        <f>IFERROR(SUMPRODUCT(X283:X283*H283:H283),"0")</f>
        <v>0</v>
      </c>
      <c r="Y285" s="43">
        <f>IFERROR(SUMPRODUCT(Y283:Y283*H283:H283),"0")</f>
        <v>0</v>
      </c>
      <c r="Z285" s="42"/>
      <c r="AA285" s="67"/>
      <c r="AB285" s="67"/>
      <c r="AC285" s="67"/>
    </row>
    <row r="286" spans="1:68" ht="14.25" customHeight="1" x14ac:dyDescent="0.25">
      <c r="A286" s="361" t="s">
        <v>91</v>
      </c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1"/>
      <c r="N286" s="361"/>
      <c r="O286" s="361"/>
      <c r="P286" s="361"/>
      <c r="Q286" s="361"/>
      <c r="R286" s="361"/>
      <c r="S286" s="361"/>
      <c r="T286" s="361"/>
      <c r="U286" s="361"/>
      <c r="V286" s="361"/>
      <c r="W286" s="361"/>
      <c r="X286" s="361"/>
      <c r="Y286" s="361"/>
      <c r="Z286" s="361"/>
      <c r="AA286" s="66"/>
      <c r="AB286" s="66"/>
      <c r="AC286" s="83"/>
    </row>
    <row r="287" spans="1:68" ht="27" customHeight="1" x14ac:dyDescent="0.25">
      <c r="A287" s="63" t="s">
        <v>431</v>
      </c>
      <c r="B287" s="63" t="s">
        <v>432</v>
      </c>
      <c r="C287" s="36">
        <v>4301132080</v>
      </c>
      <c r="D287" s="345">
        <v>4640242180397</v>
      </c>
      <c r="E287" s="345"/>
      <c r="F287" s="62">
        <v>1</v>
      </c>
      <c r="G287" s="37">
        <v>6</v>
      </c>
      <c r="H287" s="62">
        <v>6</v>
      </c>
      <c r="I287" s="62">
        <v>6.26</v>
      </c>
      <c r="J287" s="37">
        <v>84</v>
      </c>
      <c r="K287" s="37" t="s">
        <v>87</v>
      </c>
      <c r="L287" s="37" t="s">
        <v>135</v>
      </c>
      <c r="M287" s="38" t="s">
        <v>86</v>
      </c>
      <c r="N287" s="38"/>
      <c r="O287" s="37">
        <v>180</v>
      </c>
      <c r="P287" s="38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7" s="347"/>
      <c r="R287" s="347"/>
      <c r="S287" s="347"/>
      <c r="T287" s="348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87" t="s">
        <v>433</v>
      </c>
      <c r="AG287" s="81"/>
      <c r="AJ287" s="87" t="s">
        <v>136</v>
      </c>
      <c r="AK287" s="87">
        <v>12</v>
      </c>
      <c r="BB287" s="288" t="s">
        <v>96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ht="27" customHeight="1" x14ac:dyDescent="0.25">
      <c r="A288" s="63" t="s">
        <v>434</v>
      </c>
      <c r="B288" s="63" t="s">
        <v>435</v>
      </c>
      <c r="C288" s="36">
        <v>4301132104</v>
      </c>
      <c r="D288" s="345">
        <v>4640242181219</v>
      </c>
      <c r="E288" s="345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174</v>
      </c>
      <c r="L288" s="37" t="s">
        <v>88</v>
      </c>
      <c r="M288" s="38" t="s">
        <v>86</v>
      </c>
      <c r="N288" s="38"/>
      <c r="O288" s="37">
        <v>180</v>
      </c>
      <c r="P288" s="385" t="s">
        <v>436</v>
      </c>
      <c r="Q288" s="347"/>
      <c r="R288" s="347"/>
      <c r="S288" s="347"/>
      <c r="T288" s="348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89" t="s">
        <v>433</v>
      </c>
      <c r="AG288" s="81"/>
      <c r="AJ288" s="87" t="s">
        <v>89</v>
      </c>
      <c r="AK288" s="87">
        <v>1</v>
      </c>
      <c r="BB288" s="290" t="s">
        <v>96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x14ac:dyDescent="0.2">
      <c r="A289" s="352"/>
      <c r="B289" s="35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52"/>
      <c r="N289" s="352"/>
      <c r="O289" s="353"/>
      <c r="P289" s="349" t="s">
        <v>40</v>
      </c>
      <c r="Q289" s="350"/>
      <c r="R289" s="350"/>
      <c r="S289" s="350"/>
      <c r="T289" s="350"/>
      <c r="U289" s="350"/>
      <c r="V289" s="351"/>
      <c r="W289" s="42" t="s">
        <v>39</v>
      </c>
      <c r="X289" s="43">
        <f>IFERROR(SUM(X287:X288),"0")</f>
        <v>0</v>
      </c>
      <c r="Y289" s="43">
        <f>IFERROR(SUM(Y287:Y288),"0")</f>
        <v>0</v>
      </c>
      <c r="Z289" s="43">
        <f>IFERROR(IF(Z287="",0,Z287),"0")+IFERROR(IF(Z288="",0,Z288),"0")</f>
        <v>0</v>
      </c>
      <c r="AA289" s="67"/>
      <c r="AB289" s="67"/>
      <c r="AC289" s="67"/>
    </row>
    <row r="290" spans="1:68" x14ac:dyDescent="0.2">
      <c r="A290" s="352"/>
      <c r="B290" s="352"/>
      <c r="C290" s="352"/>
      <c r="D290" s="352"/>
      <c r="E290" s="352"/>
      <c r="F290" s="352"/>
      <c r="G290" s="352"/>
      <c r="H290" s="352"/>
      <c r="I290" s="352"/>
      <c r="J290" s="352"/>
      <c r="K290" s="352"/>
      <c r="L290" s="352"/>
      <c r="M290" s="352"/>
      <c r="N290" s="352"/>
      <c r="O290" s="353"/>
      <c r="P290" s="349" t="s">
        <v>40</v>
      </c>
      <c r="Q290" s="350"/>
      <c r="R290" s="350"/>
      <c r="S290" s="350"/>
      <c r="T290" s="350"/>
      <c r="U290" s="350"/>
      <c r="V290" s="351"/>
      <c r="W290" s="42" t="s">
        <v>0</v>
      </c>
      <c r="X290" s="43">
        <f>IFERROR(SUMPRODUCT(X287:X288*H287:H288),"0")</f>
        <v>0</v>
      </c>
      <c r="Y290" s="43">
        <f>IFERROR(SUMPRODUCT(Y287:Y288*H287:H288),"0")</f>
        <v>0</v>
      </c>
      <c r="Z290" s="42"/>
      <c r="AA290" s="67"/>
      <c r="AB290" s="67"/>
      <c r="AC290" s="67"/>
    </row>
    <row r="291" spans="1:68" ht="14.25" customHeight="1" x14ac:dyDescent="0.25">
      <c r="A291" s="361" t="s">
        <v>155</v>
      </c>
      <c r="B291" s="361"/>
      <c r="C291" s="361"/>
      <c r="D291" s="361"/>
      <c r="E291" s="361"/>
      <c r="F291" s="361"/>
      <c r="G291" s="361"/>
      <c r="H291" s="361"/>
      <c r="I291" s="361"/>
      <c r="J291" s="361"/>
      <c r="K291" s="361"/>
      <c r="L291" s="361"/>
      <c r="M291" s="361"/>
      <c r="N291" s="361"/>
      <c r="O291" s="361"/>
      <c r="P291" s="361"/>
      <c r="Q291" s="361"/>
      <c r="R291" s="361"/>
      <c r="S291" s="361"/>
      <c r="T291" s="361"/>
      <c r="U291" s="361"/>
      <c r="V291" s="361"/>
      <c r="W291" s="361"/>
      <c r="X291" s="361"/>
      <c r="Y291" s="361"/>
      <c r="Z291" s="361"/>
      <c r="AA291" s="66"/>
      <c r="AB291" s="66"/>
      <c r="AC291" s="83"/>
    </row>
    <row r="292" spans="1:68" ht="27" customHeight="1" x14ac:dyDescent="0.25">
      <c r="A292" s="63" t="s">
        <v>437</v>
      </c>
      <c r="B292" s="63" t="s">
        <v>438</v>
      </c>
      <c r="C292" s="36">
        <v>4301136028</v>
      </c>
      <c r="D292" s="345">
        <v>4640242180304</v>
      </c>
      <c r="E292" s="345"/>
      <c r="F292" s="62">
        <v>2.7</v>
      </c>
      <c r="G292" s="37">
        <v>1</v>
      </c>
      <c r="H292" s="62">
        <v>2.7</v>
      </c>
      <c r="I292" s="62">
        <v>2.8906000000000001</v>
      </c>
      <c r="J292" s="37">
        <v>126</v>
      </c>
      <c r="K292" s="37" t="s">
        <v>97</v>
      </c>
      <c r="L292" s="37" t="s">
        <v>135</v>
      </c>
      <c r="M292" s="38" t="s">
        <v>86</v>
      </c>
      <c r="N292" s="38"/>
      <c r="O292" s="37">
        <v>180</v>
      </c>
      <c r="P292" s="381" t="s">
        <v>439</v>
      </c>
      <c r="Q292" s="347"/>
      <c r="R292" s="347"/>
      <c r="S292" s="347"/>
      <c r="T292" s="348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IFERROR(IF(X292="","",X292*0.00936),"")</f>
        <v>0</v>
      </c>
      <c r="AA292" s="68" t="s">
        <v>46</v>
      </c>
      <c r="AB292" s="69" t="s">
        <v>46</v>
      </c>
      <c r="AC292" s="291" t="s">
        <v>440</v>
      </c>
      <c r="AG292" s="81"/>
      <c r="AJ292" s="87" t="s">
        <v>136</v>
      </c>
      <c r="AK292" s="87">
        <v>14</v>
      </c>
      <c r="BB292" s="292" t="s">
        <v>96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441</v>
      </c>
      <c r="B293" s="63" t="s">
        <v>442</v>
      </c>
      <c r="C293" s="36">
        <v>4301136026</v>
      </c>
      <c r="D293" s="345">
        <v>4640242180236</v>
      </c>
      <c r="E293" s="345"/>
      <c r="F293" s="62">
        <v>5</v>
      </c>
      <c r="G293" s="37">
        <v>1</v>
      </c>
      <c r="H293" s="62">
        <v>5</v>
      </c>
      <c r="I293" s="62">
        <v>5.2350000000000003</v>
      </c>
      <c r="J293" s="37">
        <v>84</v>
      </c>
      <c r="K293" s="37" t="s">
        <v>87</v>
      </c>
      <c r="L293" s="37" t="s">
        <v>135</v>
      </c>
      <c r="M293" s="38" t="s">
        <v>86</v>
      </c>
      <c r="N293" s="38"/>
      <c r="O293" s="37">
        <v>180</v>
      </c>
      <c r="P293" s="38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3" s="347"/>
      <c r="R293" s="347"/>
      <c r="S293" s="347"/>
      <c r="T293" s="348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293" t="s">
        <v>440</v>
      </c>
      <c r="AG293" s="81"/>
      <c r="AJ293" s="87" t="s">
        <v>136</v>
      </c>
      <c r="AK293" s="87">
        <v>12</v>
      </c>
      <c r="BB293" s="294" t="s">
        <v>96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25">
      <c r="A294" s="63" t="s">
        <v>443</v>
      </c>
      <c r="B294" s="63" t="s">
        <v>444</v>
      </c>
      <c r="C294" s="36">
        <v>4301136029</v>
      </c>
      <c r="D294" s="345">
        <v>4640242180410</v>
      </c>
      <c r="E294" s="345"/>
      <c r="F294" s="62">
        <v>2.2400000000000002</v>
      </c>
      <c r="G294" s="37">
        <v>1</v>
      </c>
      <c r="H294" s="62">
        <v>2.2400000000000002</v>
      </c>
      <c r="I294" s="62">
        <v>2.4319999999999999</v>
      </c>
      <c r="J294" s="37">
        <v>126</v>
      </c>
      <c r="K294" s="37" t="s">
        <v>97</v>
      </c>
      <c r="L294" s="37" t="s">
        <v>88</v>
      </c>
      <c r="M294" s="38" t="s">
        <v>86</v>
      </c>
      <c r="N294" s="38"/>
      <c r="O294" s="37">
        <v>180</v>
      </c>
      <c r="P294" s="38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4" s="347"/>
      <c r="R294" s="347"/>
      <c r="S294" s="347"/>
      <c r="T294" s="348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IFERROR(IF(X294="","",X294*0.00936),"")</f>
        <v>0</v>
      </c>
      <c r="AA294" s="68" t="s">
        <v>46</v>
      </c>
      <c r="AB294" s="69" t="s">
        <v>46</v>
      </c>
      <c r="AC294" s="295" t="s">
        <v>440</v>
      </c>
      <c r="AG294" s="81"/>
      <c r="AJ294" s="87" t="s">
        <v>89</v>
      </c>
      <c r="AK294" s="87">
        <v>1</v>
      </c>
      <c r="BB294" s="296" t="s">
        <v>96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x14ac:dyDescent="0.2">
      <c r="A295" s="352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2"/>
      <c r="N295" s="352"/>
      <c r="O295" s="353"/>
      <c r="P295" s="349" t="s">
        <v>40</v>
      </c>
      <c r="Q295" s="350"/>
      <c r="R295" s="350"/>
      <c r="S295" s="350"/>
      <c r="T295" s="350"/>
      <c r="U295" s="350"/>
      <c r="V295" s="351"/>
      <c r="W295" s="42" t="s">
        <v>39</v>
      </c>
      <c r="X295" s="43">
        <f>IFERROR(SUM(X292:X294),"0")</f>
        <v>0</v>
      </c>
      <c r="Y295" s="43">
        <f>IFERROR(SUM(Y292:Y294),"0")</f>
        <v>0</v>
      </c>
      <c r="Z295" s="43">
        <f>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2"/>
      <c r="N296" s="352"/>
      <c r="O296" s="353"/>
      <c r="P296" s="349" t="s">
        <v>40</v>
      </c>
      <c r="Q296" s="350"/>
      <c r="R296" s="350"/>
      <c r="S296" s="350"/>
      <c r="T296" s="350"/>
      <c r="U296" s="350"/>
      <c r="V296" s="351"/>
      <c r="W296" s="42" t="s">
        <v>0</v>
      </c>
      <c r="X296" s="43">
        <f>IFERROR(SUMPRODUCT(X292:X294*H292:H294),"0")</f>
        <v>0</v>
      </c>
      <c r="Y296" s="43">
        <f>IFERROR(SUMPRODUCT(Y292:Y294*H292:H294),"0")</f>
        <v>0</v>
      </c>
      <c r="Z296" s="42"/>
      <c r="AA296" s="67"/>
      <c r="AB296" s="67"/>
      <c r="AC296" s="67"/>
    </row>
    <row r="297" spans="1:68" ht="14.25" customHeight="1" x14ac:dyDescent="0.25">
      <c r="A297" s="361" t="s">
        <v>159</v>
      </c>
      <c r="B297" s="361"/>
      <c r="C297" s="361"/>
      <c r="D297" s="361"/>
      <c r="E297" s="361"/>
      <c r="F297" s="361"/>
      <c r="G297" s="361"/>
      <c r="H297" s="361"/>
      <c r="I297" s="361"/>
      <c r="J297" s="361"/>
      <c r="K297" s="361"/>
      <c r="L297" s="361"/>
      <c r="M297" s="361"/>
      <c r="N297" s="361"/>
      <c r="O297" s="361"/>
      <c r="P297" s="361"/>
      <c r="Q297" s="361"/>
      <c r="R297" s="361"/>
      <c r="S297" s="361"/>
      <c r="T297" s="361"/>
      <c r="U297" s="361"/>
      <c r="V297" s="361"/>
      <c r="W297" s="361"/>
      <c r="X297" s="361"/>
      <c r="Y297" s="361"/>
      <c r="Z297" s="361"/>
      <c r="AA297" s="66"/>
      <c r="AB297" s="66"/>
      <c r="AC297" s="83"/>
    </row>
    <row r="298" spans="1:68" ht="37.5" customHeight="1" x14ac:dyDescent="0.25">
      <c r="A298" s="63" t="s">
        <v>445</v>
      </c>
      <c r="B298" s="63" t="s">
        <v>446</v>
      </c>
      <c r="C298" s="36">
        <v>4301135504</v>
      </c>
      <c r="D298" s="345">
        <v>4640242181554</v>
      </c>
      <c r="E298" s="345"/>
      <c r="F298" s="62">
        <v>3</v>
      </c>
      <c r="G298" s="37">
        <v>1</v>
      </c>
      <c r="H298" s="62">
        <v>3</v>
      </c>
      <c r="I298" s="62">
        <v>3.1920000000000002</v>
      </c>
      <c r="J298" s="37">
        <v>126</v>
      </c>
      <c r="K298" s="37" t="s">
        <v>97</v>
      </c>
      <c r="L298" s="37" t="s">
        <v>88</v>
      </c>
      <c r="M298" s="38" t="s">
        <v>86</v>
      </c>
      <c r="N298" s="38"/>
      <c r="O298" s="37">
        <v>180</v>
      </c>
      <c r="P298" s="377" t="s">
        <v>447</v>
      </c>
      <c r="Q298" s="347"/>
      <c r="R298" s="347"/>
      <c r="S298" s="347"/>
      <c r="T298" s="348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ref="Y298:Y318" si="24"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7" t="s">
        <v>448</v>
      </c>
      <c r="AG298" s="81"/>
      <c r="AJ298" s="87" t="s">
        <v>89</v>
      </c>
      <c r="AK298" s="87">
        <v>1</v>
      </c>
      <c r="BB298" s="298" t="s">
        <v>96</v>
      </c>
      <c r="BM298" s="81">
        <f t="shared" ref="BM298:BM318" si="25">IFERROR(X298*I298,"0")</f>
        <v>0</v>
      </c>
      <c r="BN298" s="81">
        <f t="shared" ref="BN298:BN318" si="26">IFERROR(Y298*I298,"0")</f>
        <v>0</v>
      </c>
      <c r="BO298" s="81">
        <f t="shared" ref="BO298:BO318" si="27">IFERROR(X298/J298,"0")</f>
        <v>0</v>
      </c>
      <c r="BP298" s="81">
        <f t="shared" ref="BP298:BP318" si="28">IFERROR(Y298/J298,"0")</f>
        <v>0</v>
      </c>
    </row>
    <row r="299" spans="1:68" ht="27" customHeight="1" x14ac:dyDescent="0.25">
      <c r="A299" s="63" t="s">
        <v>449</v>
      </c>
      <c r="B299" s="63" t="s">
        <v>450</v>
      </c>
      <c r="C299" s="36">
        <v>4301135394</v>
      </c>
      <c r="D299" s="345">
        <v>4640242181561</v>
      </c>
      <c r="E299" s="345"/>
      <c r="F299" s="62">
        <v>3.7</v>
      </c>
      <c r="G299" s="37">
        <v>1</v>
      </c>
      <c r="H299" s="62">
        <v>3.7</v>
      </c>
      <c r="I299" s="62">
        <v>3.8919999999999999</v>
      </c>
      <c r="J299" s="37">
        <v>126</v>
      </c>
      <c r="K299" s="37" t="s">
        <v>97</v>
      </c>
      <c r="L299" s="37" t="s">
        <v>135</v>
      </c>
      <c r="M299" s="38" t="s">
        <v>86</v>
      </c>
      <c r="N299" s="38"/>
      <c r="O299" s="37">
        <v>180</v>
      </c>
      <c r="P299" s="378" t="s">
        <v>451</v>
      </c>
      <c r="Q299" s="347"/>
      <c r="R299" s="347"/>
      <c r="S299" s="347"/>
      <c r="T299" s="348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9" t="s">
        <v>452</v>
      </c>
      <c r="AG299" s="81"/>
      <c r="AJ299" s="87" t="s">
        <v>136</v>
      </c>
      <c r="AK299" s="87">
        <v>14</v>
      </c>
      <c r="BB299" s="300" t="s">
        <v>96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453</v>
      </c>
      <c r="B300" s="63" t="s">
        <v>454</v>
      </c>
      <c r="C300" s="36">
        <v>4301135374</v>
      </c>
      <c r="D300" s="345">
        <v>4640242181424</v>
      </c>
      <c r="E300" s="345"/>
      <c r="F300" s="62">
        <v>5.5</v>
      </c>
      <c r="G300" s="37">
        <v>1</v>
      </c>
      <c r="H300" s="62">
        <v>5.5</v>
      </c>
      <c r="I300" s="62">
        <v>5.7350000000000003</v>
      </c>
      <c r="J300" s="37">
        <v>84</v>
      </c>
      <c r="K300" s="37" t="s">
        <v>87</v>
      </c>
      <c r="L300" s="37" t="s">
        <v>88</v>
      </c>
      <c r="M300" s="38" t="s">
        <v>86</v>
      </c>
      <c r="N300" s="38"/>
      <c r="O300" s="37">
        <v>180</v>
      </c>
      <c r="P300" s="37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0" s="347"/>
      <c r="R300" s="347"/>
      <c r="S300" s="347"/>
      <c r="T300" s="348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01" t="s">
        <v>448</v>
      </c>
      <c r="AG300" s="81"/>
      <c r="AJ300" s="87" t="s">
        <v>89</v>
      </c>
      <c r="AK300" s="87">
        <v>1</v>
      </c>
      <c r="BB300" s="302" t="s">
        <v>96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455</v>
      </c>
      <c r="B301" s="63" t="s">
        <v>456</v>
      </c>
      <c r="C301" s="36">
        <v>4301135320</v>
      </c>
      <c r="D301" s="345">
        <v>4640242181592</v>
      </c>
      <c r="E301" s="345"/>
      <c r="F301" s="62">
        <v>3.5</v>
      </c>
      <c r="G301" s="37">
        <v>1</v>
      </c>
      <c r="H301" s="62">
        <v>3.5</v>
      </c>
      <c r="I301" s="62">
        <v>3.6850000000000001</v>
      </c>
      <c r="J301" s="37">
        <v>126</v>
      </c>
      <c r="K301" s="37" t="s">
        <v>97</v>
      </c>
      <c r="L301" s="37" t="s">
        <v>88</v>
      </c>
      <c r="M301" s="38" t="s">
        <v>86</v>
      </c>
      <c r="N301" s="38"/>
      <c r="O301" s="37">
        <v>180</v>
      </c>
      <c r="P301" s="380" t="s">
        <v>457</v>
      </c>
      <c r="Q301" s="347"/>
      <c r="R301" s="347"/>
      <c r="S301" s="347"/>
      <c r="T301" s="348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ref="Z301:Z309" si="29">IFERROR(IF(X301="","",X301*0.00936),"")</f>
        <v>0</v>
      </c>
      <c r="AA301" s="68" t="s">
        <v>46</v>
      </c>
      <c r="AB301" s="69" t="s">
        <v>46</v>
      </c>
      <c r="AC301" s="303" t="s">
        <v>458</v>
      </c>
      <c r="AG301" s="81"/>
      <c r="AJ301" s="87" t="s">
        <v>89</v>
      </c>
      <c r="AK301" s="87">
        <v>1</v>
      </c>
      <c r="BB301" s="304" t="s">
        <v>96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37.5" customHeight="1" x14ac:dyDescent="0.25">
      <c r="A302" s="63" t="s">
        <v>459</v>
      </c>
      <c r="B302" s="63" t="s">
        <v>460</v>
      </c>
      <c r="C302" s="36">
        <v>4301135552</v>
      </c>
      <c r="D302" s="345">
        <v>4640242181431</v>
      </c>
      <c r="E302" s="345"/>
      <c r="F302" s="62">
        <v>3.5</v>
      </c>
      <c r="G302" s="37">
        <v>1</v>
      </c>
      <c r="H302" s="62">
        <v>3.5</v>
      </c>
      <c r="I302" s="62">
        <v>3.6920000000000002</v>
      </c>
      <c r="J302" s="37">
        <v>126</v>
      </c>
      <c r="K302" s="37" t="s">
        <v>97</v>
      </c>
      <c r="L302" s="37" t="s">
        <v>88</v>
      </c>
      <c r="M302" s="38" t="s">
        <v>86</v>
      </c>
      <c r="N302" s="38"/>
      <c r="O302" s="37">
        <v>180</v>
      </c>
      <c r="P302" s="372" t="s">
        <v>461</v>
      </c>
      <c r="Q302" s="347"/>
      <c r="R302" s="347"/>
      <c r="S302" s="347"/>
      <c r="T302" s="348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5" t="s">
        <v>462</v>
      </c>
      <c r="AG302" s="81"/>
      <c r="AJ302" s="87" t="s">
        <v>89</v>
      </c>
      <c r="AK302" s="87">
        <v>1</v>
      </c>
      <c r="BB302" s="306" t="s">
        <v>96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463</v>
      </c>
      <c r="B303" s="63" t="s">
        <v>464</v>
      </c>
      <c r="C303" s="36">
        <v>4301135405</v>
      </c>
      <c r="D303" s="345">
        <v>4640242181523</v>
      </c>
      <c r="E303" s="345"/>
      <c r="F303" s="62">
        <v>3</v>
      </c>
      <c r="G303" s="37">
        <v>1</v>
      </c>
      <c r="H303" s="62">
        <v>3</v>
      </c>
      <c r="I303" s="62">
        <v>3.1920000000000002</v>
      </c>
      <c r="J303" s="37">
        <v>126</v>
      </c>
      <c r="K303" s="37" t="s">
        <v>97</v>
      </c>
      <c r="L303" s="37" t="s">
        <v>88</v>
      </c>
      <c r="M303" s="38" t="s">
        <v>86</v>
      </c>
      <c r="N303" s="38"/>
      <c r="O303" s="37">
        <v>180</v>
      </c>
      <c r="P303" s="37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3" s="347"/>
      <c r="R303" s="347"/>
      <c r="S303" s="347"/>
      <c r="T303" s="348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7" t="s">
        <v>452</v>
      </c>
      <c r="AG303" s="81"/>
      <c r="AJ303" s="87" t="s">
        <v>89</v>
      </c>
      <c r="AK303" s="87">
        <v>1</v>
      </c>
      <c r="BB303" s="308" t="s">
        <v>96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465</v>
      </c>
      <c r="B304" s="63" t="s">
        <v>466</v>
      </c>
      <c r="C304" s="36">
        <v>4301135404</v>
      </c>
      <c r="D304" s="345">
        <v>4640242181516</v>
      </c>
      <c r="E304" s="345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97</v>
      </c>
      <c r="L304" s="37" t="s">
        <v>88</v>
      </c>
      <c r="M304" s="38" t="s">
        <v>86</v>
      </c>
      <c r="N304" s="38"/>
      <c r="O304" s="37">
        <v>180</v>
      </c>
      <c r="P304" s="374" t="s">
        <v>467</v>
      </c>
      <c r="Q304" s="347"/>
      <c r="R304" s="347"/>
      <c r="S304" s="347"/>
      <c r="T304" s="348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9" t="s">
        <v>462</v>
      </c>
      <c r="AG304" s="81"/>
      <c r="AJ304" s="87" t="s">
        <v>89</v>
      </c>
      <c r="AK304" s="87">
        <v>1</v>
      </c>
      <c r="BB304" s="310" t="s">
        <v>96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468</v>
      </c>
      <c r="B305" s="63" t="s">
        <v>469</v>
      </c>
      <c r="C305" s="36">
        <v>4301135375</v>
      </c>
      <c r="D305" s="345">
        <v>4640242181486</v>
      </c>
      <c r="E305" s="345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97</v>
      </c>
      <c r="L305" s="37" t="s">
        <v>135</v>
      </c>
      <c r="M305" s="38" t="s">
        <v>86</v>
      </c>
      <c r="N305" s="38"/>
      <c r="O305" s="37">
        <v>180</v>
      </c>
      <c r="P305" s="37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5" s="347"/>
      <c r="R305" s="347"/>
      <c r="S305" s="347"/>
      <c r="T305" s="348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11" t="s">
        <v>448</v>
      </c>
      <c r="AG305" s="81"/>
      <c r="AJ305" s="87" t="s">
        <v>136</v>
      </c>
      <c r="AK305" s="87">
        <v>14</v>
      </c>
      <c r="BB305" s="312" t="s">
        <v>96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470</v>
      </c>
      <c r="B306" s="63" t="s">
        <v>471</v>
      </c>
      <c r="C306" s="36">
        <v>4301135402</v>
      </c>
      <c r="D306" s="345">
        <v>4640242181493</v>
      </c>
      <c r="E306" s="345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97</v>
      </c>
      <c r="L306" s="37" t="s">
        <v>88</v>
      </c>
      <c r="M306" s="38" t="s">
        <v>86</v>
      </c>
      <c r="N306" s="38"/>
      <c r="O306" s="37">
        <v>180</v>
      </c>
      <c r="P306" s="376" t="s">
        <v>472</v>
      </c>
      <c r="Q306" s="347"/>
      <c r="R306" s="347"/>
      <c r="S306" s="347"/>
      <c r="T306" s="348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3" t="s">
        <v>448</v>
      </c>
      <c r="AG306" s="81"/>
      <c r="AJ306" s="87" t="s">
        <v>89</v>
      </c>
      <c r="AK306" s="87">
        <v>1</v>
      </c>
      <c r="BB306" s="314" t="s">
        <v>96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473</v>
      </c>
      <c r="B307" s="63" t="s">
        <v>474</v>
      </c>
      <c r="C307" s="36">
        <v>4301135403</v>
      </c>
      <c r="D307" s="345">
        <v>4640242181509</v>
      </c>
      <c r="E307" s="345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97</v>
      </c>
      <c r="L307" s="37" t="s">
        <v>88</v>
      </c>
      <c r="M307" s="38" t="s">
        <v>86</v>
      </c>
      <c r="N307" s="38"/>
      <c r="O307" s="37">
        <v>180</v>
      </c>
      <c r="P307" s="36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7" s="347"/>
      <c r="R307" s="347"/>
      <c r="S307" s="347"/>
      <c r="T307" s="348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5" t="s">
        <v>448</v>
      </c>
      <c r="AG307" s="81"/>
      <c r="AJ307" s="87" t="s">
        <v>89</v>
      </c>
      <c r="AK307" s="87">
        <v>1</v>
      </c>
      <c r="BB307" s="316" t="s">
        <v>96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475</v>
      </c>
      <c r="B308" s="63" t="s">
        <v>476</v>
      </c>
      <c r="C308" s="36">
        <v>4301135304</v>
      </c>
      <c r="D308" s="345">
        <v>4640242181240</v>
      </c>
      <c r="E308" s="345"/>
      <c r="F308" s="62">
        <v>0.3</v>
      </c>
      <c r="G308" s="37">
        <v>9</v>
      </c>
      <c r="H308" s="62">
        <v>2.7</v>
      </c>
      <c r="I308" s="62">
        <v>2.88</v>
      </c>
      <c r="J308" s="37">
        <v>126</v>
      </c>
      <c r="K308" s="37" t="s">
        <v>97</v>
      </c>
      <c r="L308" s="37" t="s">
        <v>88</v>
      </c>
      <c r="M308" s="38" t="s">
        <v>86</v>
      </c>
      <c r="N308" s="38"/>
      <c r="O308" s="37">
        <v>180</v>
      </c>
      <c r="P308" s="368" t="s">
        <v>477</v>
      </c>
      <c r="Q308" s="347"/>
      <c r="R308" s="347"/>
      <c r="S308" s="347"/>
      <c r="T308" s="348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7" t="s">
        <v>448</v>
      </c>
      <c r="AG308" s="81"/>
      <c r="AJ308" s="87" t="s">
        <v>89</v>
      </c>
      <c r="AK308" s="87">
        <v>1</v>
      </c>
      <c r="BB308" s="318" t="s">
        <v>96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478</v>
      </c>
      <c r="B309" s="63" t="s">
        <v>479</v>
      </c>
      <c r="C309" s="36">
        <v>4301135310</v>
      </c>
      <c r="D309" s="345">
        <v>4640242181318</v>
      </c>
      <c r="E309" s="345"/>
      <c r="F309" s="62">
        <v>0.3</v>
      </c>
      <c r="G309" s="37">
        <v>9</v>
      </c>
      <c r="H309" s="62">
        <v>2.7</v>
      </c>
      <c r="I309" s="62">
        <v>2.988</v>
      </c>
      <c r="J309" s="37">
        <v>126</v>
      </c>
      <c r="K309" s="37" t="s">
        <v>97</v>
      </c>
      <c r="L309" s="37" t="s">
        <v>88</v>
      </c>
      <c r="M309" s="38" t="s">
        <v>86</v>
      </c>
      <c r="N309" s="38"/>
      <c r="O309" s="37">
        <v>180</v>
      </c>
      <c r="P309" s="369" t="s">
        <v>480</v>
      </c>
      <c r="Q309" s="347"/>
      <c r="R309" s="347"/>
      <c r="S309" s="347"/>
      <c r="T309" s="348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9" t="s">
        <v>452</v>
      </c>
      <c r="AG309" s="81"/>
      <c r="AJ309" s="87" t="s">
        <v>89</v>
      </c>
      <c r="AK309" s="87">
        <v>1</v>
      </c>
      <c r="BB309" s="320" t="s">
        <v>96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481</v>
      </c>
      <c r="B310" s="63" t="s">
        <v>482</v>
      </c>
      <c r="C310" s="36">
        <v>4301135306</v>
      </c>
      <c r="D310" s="345">
        <v>4640242181387</v>
      </c>
      <c r="E310" s="345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174</v>
      </c>
      <c r="L310" s="37" t="s">
        <v>88</v>
      </c>
      <c r="M310" s="38" t="s">
        <v>86</v>
      </c>
      <c r="N310" s="38"/>
      <c r="O310" s="37">
        <v>180</v>
      </c>
      <c r="P310" s="370" t="s">
        <v>483</v>
      </c>
      <c r="Q310" s="347"/>
      <c r="R310" s="347"/>
      <c r="S310" s="347"/>
      <c r="T310" s="348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21" t="s">
        <v>448</v>
      </c>
      <c r="AG310" s="81"/>
      <c r="AJ310" s="87" t="s">
        <v>89</v>
      </c>
      <c r="AK310" s="87">
        <v>1</v>
      </c>
      <c r="BB310" s="322" t="s">
        <v>96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484</v>
      </c>
      <c r="B311" s="63" t="s">
        <v>485</v>
      </c>
      <c r="C311" s="36">
        <v>4301135305</v>
      </c>
      <c r="D311" s="345">
        <v>4640242181394</v>
      </c>
      <c r="E311" s="345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174</v>
      </c>
      <c r="L311" s="37" t="s">
        <v>88</v>
      </c>
      <c r="M311" s="38" t="s">
        <v>86</v>
      </c>
      <c r="N311" s="38"/>
      <c r="O311" s="37">
        <v>180</v>
      </c>
      <c r="P311" s="371" t="s">
        <v>486</v>
      </c>
      <c r="Q311" s="347"/>
      <c r="R311" s="347"/>
      <c r="S311" s="347"/>
      <c r="T311" s="348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3" t="s">
        <v>448</v>
      </c>
      <c r="AG311" s="81"/>
      <c r="AJ311" s="87" t="s">
        <v>89</v>
      </c>
      <c r="AK311" s="87">
        <v>1</v>
      </c>
      <c r="BB311" s="324" t="s">
        <v>96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487</v>
      </c>
      <c r="B312" s="63" t="s">
        <v>488</v>
      </c>
      <c r="C312" s="36">
        <v>4301135309</v>
      </c>
      <c r="D312" s="345">
        <v>4640242181332</v>
      </c>
      <c r="E312" s="345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174</v>
      </c>
      <c r="L312" s="37" t="s">
        <v>88</v>
      </c>
      <c r="M312" s="38" t="s">
        <v>86</v>
      </c>
      <c r="N312" s="38"/>
      <c r="O312" s="37">
        <v>180</v>
      </c>
      <c r="P312" s="362" t="s">
        <v>489</v>
      </c>
      <c r="Q312" s="347"/>
      <c r="R312" s="347"/>
      <c r="S312" s="347"/>
      <c r="T312" s="348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5" t="s">
        <v>448</v>
      </c>
      <c r="AG312" s="81"/>
      <c r="AJ312" s="87" t="s">
        <v>89</v>
      </c>
      <c r="AK312" s="87">
        <v>1</v>
      </c>
      <c r="BB312" s="326" t="s">
        <v>96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490</v>
      </c>
      <c r="B313" s="63" t="s">
        <v>491</v>
      </c>
      <c r="C313" s="36">
        <v>4301135308</v>
      </c>
      <c r="D313" s="345">
        <v>4640242181349</v>
      </c>
      <c r="E313" s="345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174</v>
      </c>
      <c r="L313" s="37" t="s">
        <v>88</v>
      </c>
      <c r="M313" s="38" t="s">
        <v>86</v>
      </c>
      <c r="N313" s="38"/>
      <c r="O313" s="37">
        <v>180</v>
      </c>
      <c r="P313" s="363" t="s">
        <v>492</v>
      </c>
      <c r="Q313" s="347"/>
      <c r="R313" s="347"/>
      <c r="S313" s="347"/>
      <c r="T313" s="348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7" t="s">
        <v>448</v>
      </c>
      <c r="AG313" s="81"/>
      <c r="AJ313" s="87" t="s">
        <v>89</v>
      </c>
      <c r="AK313" s="87">
        <v>1</v>
      </c>
      <c r="BB313" s="328" t="s">
        <v>96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493</v>
      </c>
      <c r="B314" s="63" t="s">
        <v>494</v>
      </c>
      <c r="C314" s="36">
        <v>4301135307</v>
      </c>
      <c r="D314" s="345">
        <v>4640242181370</v>
      </c>
      <c r="E314" s="345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174</v>
      </c>
      <c r="L314" s="37" t="s">
        <v>88</v>
      </c>
      <c r="M314" s="38" t="s">
        <v>86</v>
      </c>
      <c r="N314" s="38"/>
      <c r="O314" s="37">
        <v>180</v>
      </c>
      <c r="P314" s="364" t="s">
        <v>495</v>
      </c>
      <c r="Q314" s="347"/>
      <c r="R314" s="347"/>
      <c r="S314" s="347"/>
      <c r="T314" s="348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9" t="s">
        <v>496</v>
      </c>
      <c r="AG314" s="81"/>
      <c r="AJ314" s="87" t="s">
        <v>89</v>
      </c>
      <c r="AK314" s="87">
        <v>1</v>
      </c>
      <c r="BB314" s="330" t="s">
        <v>96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497</v>
      </c>
      <c r="B315" s="63" t="s">
        <v>498</v>
      </c>
      <c r="C315" s="36">
        <v>4301135318</v>
      </c>
      <c r="D315" s="345">
        <v>4607111037480</v>
      </c>
      <c r="E315" s="345"/>
      <c r="F315" s="62">
        <v>1</v>
      </c>
      <c r="G315" s="37">
        <v>4</v>
      </c>
      <c r="H315" s="62">
        <v>4</v>
      </c>
      <c r="I315" s="62">
        <v>4.2724000000000002</v>
      </c>
      <c r="J315" s="37">
        <v>84</v>
      </c>
      <c r="K315" s="37" t="s">
        <v>87</v>
      </c>
      <c r="L315" s="37" t="s">
        <v>88</v>
      </c>
      <c r="M315" s="38" t="s">
        <v>86</v>
      </c>
      <c r="N315" s="38"/>
      <c r="O315" s="37">
        <v>180</v>
      </c>
      <c r="P315" s="365" t="s">
        <v>499</v>
      </c>
      <c r="Q315" s="347"/>
      <c r="R315" s="347"/>
      <c r="S315" s="347"/>
      <c r="T315" s="348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31" t="s">
        <v>500</v>
      </c>
      <c r="AG315" s="81"/>
      <c r="AJ315" s="87" t="s">
        <v>89</v>
      </c>
      <c r="AK315" s="87">
        <v>1</v>
      </c>
      <c r="BB315" s="332" t="s">
        <v>96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501</v>
      </c>
      <c r="B316" s="63" t="s">
        <v>502</v>
      </c>
      <c r="C316" s="36">
        <v>4301135319</v>
      </c>
      <c r="D316" s="345">
        <v>4607111037473</v>
      </c>
      <c r="E316" s="345"/>
      <c r="F316" s="62">
        <v>1</v>
      </c>
      <c r="G316" s="37">
        <v>4</v>
      </c>
      <c r="H316" s="62">
        <v>4</v>
      </c>
      <c r="I316" s="62">
        <v>4.2300000000000004</v>
      </c>
      <c r="J316" s="37">
        <v>84</v>
      </c>
      <c r="K316" s="37" t="s">
        <v>87</v>
      </c>
      <c r="L316" s="37" t="s">
        <v>88</v>
      </c>
      <c r="M316" s="38" t="s">
        <v>86</v>
      </c>
      <c r="N316" s="38"/>
      <c r="O316" s="37">
        <v>180</v>
      </c>
      <c r="P316" s="366" t="s">
        <v>503</v>
      </c>
      <c r="Q316" s="347"/>
      <c r="R316" s="347"/>
      <c r="S316" s="347"/>
      <c r="T316" s="348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33" t="s">
        <v>504</v>
      </c>
      <c r="AG316" s="81"/>
      <c r="AJ316" s="87" t="s">
        <v>89</v>
      </c>
      <c r="AK316" s="87">
        <v>1</v>
      </c>
      <c r="BB316" s="334" t="s">
        <v>96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505</v>
      </c>
      <c r="B317" s="63" t="s">
        <v>506</v>
      </c>
      <c r="C317" s="36">
        <v>4301135198</v>
      </c>
      <c r="D317" s="345">
        <v>4640242180663</v>
      </c>
      <c r="E317" s="345"/>
      <c r="F317" s="62">
        <v>0.9</v>
      </c>
      <c r="G317" s="37">
        <v>4</v>
      </c>
      <c r="H317" s="62">
        <v>3.6</v>
      </c>
      <c r="I317" s="62">
        <v>3.83</v>
      </c>
      <c r="J317" s="37">
        <v>84</v>
      </c>
      <c r="K317" s="37" t="s">
        <v>87</v>
      </c>
      <c r="L317" s="37" t="s">
        <v>88</v>
      </c>
      <c r="M317" s="38" t="s">
        <v>86</v>
      </c>
      <c r="N317" s="38"/>
      <c r="O317" s="37">
        <v>180</v>
      </c>
      <c r="P317" s="358" t="s">
        <v>507</v>
      </c>
      <c r="Q317" s="347"/>
      <c r="R317" s="347"/>
      <c r="S317" s="347"/>
      <c r="T317" s="348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IFERROR(IF(X317="","",X317*0.0155),"")</f>
        <v>0</v>
      </c>
      <c r="AA317" s="68" t="s">
        <v>46</v>
      </c>
      <c r="AB317" s="69" t="s">
        <v>46</v>
      </c>
      <c r="AC317" s="335" t="s">
        <v>508</v>
      </c>
      <c r="AG317" s="81"/>
      <c r="AJ317" s="87" t="s">
        <v>89</v>
      </c>
      <c r="AK317" s="87">
        <v>1</v>
      </c>
      <c r="BB317" s="336" t="s">
        <v>96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509</v>
      </c>
      <c r="B318" s="63" t="s">
        <v>510</v>
      </c>
      <c r="C318" s="36">
        <v>4301135723</v>
      </c>
      <c r="D318" s="345">
        <v>4640242181783</v>
      </c>
      <c r="E318" s="345"/>
      <c r="F318" s="62">
        <v>0.3</v>
      </c>
      <c r="G318" s="37">
        <v>9</v>
      </c>
      <c r="H318" s="62">
        <v>2.7</v>
      </c>
      <c r="I318" s="62">
        <v>2.988</v>
      </c>
      <c r="J318" s="37">
        <v>126</v>
      </c>
      <c r="K318" s="37" t="s">
        <v>97</v>
      </c>
      <c r="L318" s="37" t="s">
        <v>88</v>
      </c>
      <c r="M318" s="38" t="s">
        <v>86</v>
      </c>
      <c r="N318" s="38"/>
      <c r="O318" s="37">
        <v>180</v>
      </c>
      <c r="P318" s="359" t="s">
        <v>511</v>
      </c>
      <c r="Q318" s="347"/>
      <c r="R318" s="347"/>
      <c r="S318" s="347"/>
      <c r="T318" s="348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IFERROR(IF(X318="","",X318*0.00936),"")</f>
        <v>0</v>
      </c>
      <c r="AA318" s="68" t="s">
        <v>46</v>
      </c>
      <c r="AB318" s="69" t="s">
        <v>46</v>
      </c>
      <c r="AC318" s="337" t="s">
        <v>512</v>
      </c>
      <c r="AG318" s="81"/>
      <c r="AJ318" s="87" t="s">
        <v>89</v>
      </c>
      <c r="AK318" s="87">
        <v>1</v>
      </c>
      <c r="BB318" s="338" t="s">
        <v>96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x14ac:dyDescent="0.2">
      <c r="A319" s="352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2"/>
      <c r="N319" s="352"/>
      <c r="O319" s="353"/>
      <c r="P319" s="349" t="s">
        <v>40</v>
      </c>
      <c r="Q319" s="350"/>
      <c r="R319" s="350"/>
      <c r="S319" s="350"/>
      <c r="T319" s="350"/>
      <c r="U319" s="350"/>
      <c r="V319" s="351"/>
      <c r="W319" s="42" t="s">
        <v>39</v>
      </c>
      <c r="X319" s="43">
        <f>IFERROR(SUM(X298:X318),"0")</f>
        <v>0</v>
      </c>
      <c r="Y319" s="43">
        <f>IFERROR(SUM(Y298:Y318),"0")</f>
        <v>0</v>
      </c>
      <c r="Z319" s="43">
        <f>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2"/>
      <c r="N320" s="352"/>
      <c r="O320" s="353"/>
      <c r="P320" s="349" t="s">
        <v>40</v>
      </c>
      <c r="Q320" s="350"/>
      <c r="R320" s="350"/>
      <c r="S320" s="350"/>
      <c r="T320" s="350"/>
      <c r="U320" s="350"/>
      <c r="V320" s="351"/>
      <c r="W320" s="42" t="s">
        <v>0</v>
      </c>
      <c r="X320" s="43">
        <f>IFERROR(SUMPRODUCT(X298:X318*H298:H318),"0")</f>
        <v>0</v>
      </c>
      <c r="Y320" s="43">
        <f>IFERROR(SUMPRODUCT(Y298:Y318*H298:H318),"0")</f>
        <v>0</v>
      </c>
      <c r="Z320" s="42"/>
      <c r="AA320" s="67"/>
      <c r="AB320" s="67"/>
      <c r="AC320" s="67"/>
    </row>
    <row r="321" spans="1:68" ht="16.5" customHeight="1" x14ac:dyDescent="0.25">
      <c r="A321" s="360" t="s">
        <v>513</v>
      </c>
      <c r="B321" s="360"/>
      <c r="C321" s="360"/>
      <c r="D321" s="360"/>
      <c r="E321" s="360"/>
      <c r="F321" s="360"/>
      <c r="G321" s="360"/>
      <c r="H321" s="360"/>
      <c r="I321" s="360"/>
      <c r="J321" s="360"/>
      <c r="K321" s="360"/>
      <c r="L321" s="360"/>
      <c r="M321" s="360"/>
      <c r="N321" s="360"/>
      <c r="O321" s="360"/>
      <c r="P321" s="360"/>
      <c r="Q321" s="360"/>
      <c r="R321" s="360"/>
      <c r="S321" s="360"/>
      <c r="T321" s="360"/>
      <c r="U321" s="360"/>
      <c r="V321" s="360"/>
      <c r="W321" s="360"/>
      <c r="X321" s="360"/>
      <c r="Y321" s="360"/>
      <c r="Z321" s="360"/>
      <c r="AA321" s="65"/>
      <c r="AB321" s="65"/>
      <c r="AC321" s="82"/>
    </row>
    <row r="322" spans="1:68" ht="14.25" customHeight="1" x14ac:dyDescent="0.25">
      <c r="A322" s="361" t="s">
        <v>159</v>
      </c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1"/>
      <c r="N322" s="361"/>
      <c r="O322" s="361"/>
      <c r="P322" s="361"/>
      <c r="Q322" s="361"/>
      <c r="R322" s="361"/>
      <c r="S322" s="361"/>
      <c r="T322" s="361"/>
      <c r="U322" s="361"/>
      <c r="V322" s="361"/>
      <c r="W322" s="361"/>
      <c r="X322" s="361"/>
      <c r="Y322" s="361"/>
      <c r="Z322" s="361"/>
      <c r="AA322" s="66"/>
      <c r="AB322" s="66"/>
      <c r="AC322" s="83"/>
    </row>
    <row r="323" spans="1:68" ht="27" customHeight="1" x14ac:dyDescent="0.25">
      <c r="A323" s="63" t="s">
        <v>514</v>
      </c>
      <c r="B323" s="63" t="s">
        <v>515</v>
      </c>
      <c r="C323" s="36">
        <v>4301135268</v>
      </c>
      <c r="D323" s="345">
        <v>4640242181134</v>
      </c>
      <c r="E323" s="345"/>
      <c r="F323" s="62">
        <v>0.8</v>
      </c>
      <c r="G323" s="37">
        <v>5</v>
      </c>
      <c r="H323" s="62">
        <v>4</v>
      </c>
      <c r="I323" s="62">
        <v>4.2830000000000004</v>
      </c>
      <c r="J323" s="37">
        <v>84</v>
      </c>
      <c r="K323" s="37" t="s">
        <v>87</v>
      </c>
      <c r="L323" s="37" t="s">
        <v>88</v>
      </c>
      <c r="M323" s="38" t="s">
        <v>86</v>
      </c>
      <c r="N323" s="38"/>
      <c r="O323" s="37">
        <v>180</v>
      </c>
      <c r="P323" s="346" t="s">
        <v>516</v>
      </c>
      <c r="Q323" s="347"/>
      <c r="R323" s="347"/>
      <c r="S323" s="347"/>
      <c r="T323" s="348"/>
      <c r="U323" s="39" t="s">
        <v>46</v>
      </c>
      <c r="V323" s="39" t="s">
        <v>46</v>
      </c>
      <c r="W323" s="40" t="s">
        <v>39</v>
      </c>
      <c r="X323" s="58">
        <v>0</v>
      </c>
      <c r="Y323" s="55">
        <f>IFERROR(IF(X323="","",X323),"")</f>
        <v>0</v>
      </c>
      <c r="Z323" s="41">
        <f>IFERROR(IF(X323="","",X323*0.0155),"")</f>
        <v>0</v>
      </c>
      <c r="AA323" s="68" t="s">
        <v>46</v>
      </c>
      <c r="AB323" s="69" t="s">
        <v>46</v>
      </c>
      <c r="AC323" s="339" t="s">
        <v>517</v>
      </c>
      <c r="AG323" s="81"/>
      <c r="AJ323" s="87" t="s">
        <v>89</v>
      </c>
      <c r="AK323" s="87">
        <v>1</v>
      </c>
      <c r="BB323" s="340" t="s">
        <v>96</v>
      </c>
      <c r="BM323" s="81">
        <f>IFERROR(X323*I323,"0")</f>
        <v>0</v>
      </c>
      <c r="BN323" s="81">
        <f>IFERROR(Y323*I323,"0")</f>
        <v>0</v>
      </c>
      <c r="BO323" s="81">
        <f>IFERROR(X323/J323,"0")</f>
        <v>0</v>
      </c>
      <c r="BP323" s="81">
        <f>IFERROR(Y323/J323,"0")</f>
        <v>0</v>
      </c>
    </row>
    <row r="324" spans="1:68" x14ac:dyDescent="0.2">
      <c r="A324" s="352"/>
      <c r="B324" s="352"/>
      <c r="C324" s="352"/>
      <c r="D324" s="352"/>
      <c r="E324" s="352"/>
      <c r="F324" s="352"/>
      <c r="G324" s="352"/>
      <c r="H324" s="352"/>
      <c r="I324" s="352"/>
      <c r="J324" s="352"/>
      <c r="K324" s="352"/>
      <c r="L324" s="352"/>
      <c r="M324" s="352"/>
      <c r="N324" s="352"/>
      <c r="O324" s="353"/>
      <c r="P324" s="349" t="s">
        <v>40</v>
      </c>
      <c r="Q324" s="350"/>
      <c r="R324" s="350"/>
      <c r="S324" s="350"/>
      <c r="T324" s="350"/>
      <c r="U324" s="350"/>
      <c r="V324" s="351"/>
      <c r="W324" s="42" t="s">
        <v>39</v>
      </c>
      <c r="X324" s="43">
        <f>IFERROR(SUM(X323:X323),"0")</f>
        <v>0</v>
      </c>
      <c r="Y324" s="43">
        <f>IFERROR(SUM(Y323:Y323),"0")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352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2"/>
      <c r="N325" s="352"/>
      <c r="O325" s="353"/>
      <c r="P325" s="349" t="s">
        <v>40</v>
      </c>
      <c r="Q325" s="350"/>
      <c r="R325" s="350"/>
      <c r="S325" s="350"/>
      <c r="T325" s="350"/>
      <c r="U325" s="350"/>
      <c r="V325" s="351"/>
      <c r="W325" s="42" t="s">
        <v>0</v>
      </c>
      <c r="X325" s="43">
        <f>IFERROR(SUMPRODUCT(X323:X323*H323:H323),"0")</f>
        <v>0</v>
      </c>
      <c r="Y325" s="43">
        <f>IFERROR(SUMPRODUCT(Y323:Y323*H323:H323),"0")</f>
        <v>0</v>
      </c>
      <c r="Z325" s="42"/>
      <c r="AA325" s="67"/>
      <c r="AB325" s="67"/>
      <c r="AC325" s="67"/>
    </row>
    <row r="326" spans="1:68" ht="15" customHeight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2"/>
      <c r="N326" s="352"/>
      <c r="O326" s="357"/>
      <c r="P326" s="354" t="s">
        <v>33</v>
      </c>
      <c r="Q326" s="355"/>
      <c r="R326" s="355"/>
      <c r="S326" s="355"/>
      <c r="T326" s="355"/>
      <c r="U326" s="355"/>
      <c r="V326" s="356"/>
      <c r="W326" s="42" t="s">
        <v>0</v>
      </c>
      <c r="X326" s="43">
        <f>IFERROR(X24+X33+X40+X52+X57+X61+X65+X69+X75+X81+X86+X92+X102+X109+X119+X125+X131+X137+X142+X147+X153+X158+X164+X172+X177+X185+X189+X198+X205+X215+X223+X228+X233+X239+X244+X250+X256+X263+X269+X273+X281+X285+X290+X296+X320+X325,"0")</f>
        <v>0</v>
      </c>
      <c r="Y326" s="43">
        <f>IFERROR(Y24+Y33+Y40+Y52+Y57+Y61+Y65+Y69+Y75+Y81+Y86+Y92+Y102+Y109+Y119+Y125+Y131+Y137+Y142+Y147+Y153+Y158+Y164+Y172+Y177+Y185+Y189+Y198+Y205+Y215+Y223+Y228+Y233+Y239+Y244+Y250+Y256+Y263+Y269+Y273+Y281+Y285+Y290+Y296+Y320+Y325,"0")</f>
        <v>0</v>
      </c>
      <c r="Z326" s="42"/>
      <c r="AA326" s="67"/>
      <c r="AB326" s="67"/>
      <c r="AC326" s="67"/>
    </row>
    <row r="327" spans="1:68" x14ac:dyDescent="0.2">
      <c r="A327" s="352"/>
      <c r="B327" s="352"/>
      <c r="C327" s="352"/>
      <c r="D327" s="352"/>
      <c r="E327" s="352"/>
      <c r="F327" s="352"/>
      <c r="G327" s="352"/>
      <c r="H327" s="352"/>
      <c r="I327" s="352"/>
      <c r="J327" s="352"/>
      <c r="K327" s="352"/>
      <c r="L327" s="352"/>
      <c r="M327" s="352"/>
      <c r="N327" s="352"/>
      <c r="O327" s="357"/>
      <c r="P327" s="354" t="s">
        <v>34</v>
      </c>
      <c r="Q327" s="355"/>
      <c r="R327" s="355"/>
      <c r="S327" s="355"/>
      <c r="T327" s="355"/>
      <c r="U327" s="355"/>
      <c r="V327" s="356"/>
      <c r="W327" s="42" t="s">
        <v>0</v>
      </c>
      <c r="X327" s="43">
        <f>IFERROR(SUM(BM22:BM323),"0")</f>
        <v>0</v>
      </c>
      <c r="Y327" s="43">
        <f>IFERROR(SUM(BN22:BN323),"0")</f>
        <v>0</v>
      </c>
      <c r="Z327" s="42"/>
      <c r="AA327" s="67"/>
      <c r="AB327" s="67"/>
      <c r="AC327" s="67"/>
    </row>
    <row r="328" spans="1:68" x14ac:dyDescent="0.2">
      <c r="A328" s="352"/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7"/>
      <c r="P328" s="354" t="s">
        <v>35</v>
      </c>
      <c r="Q328" s="355"/>
      <c r="R328" s="355"/>
      <c r="S328" s="355"/>
      <c r="T328" s="355"/>
      <c r="U328" s="355"/>
      <c r="V328" s="356"/>
      <c r="W328" s="42" t="s">
        <v>20</v>
      </c>
      <c r="X328" s="44">
        <f>ROUNDUP(SUM(BO22:BO323),0)</f>
        <v>0</v>
      </c>
      <c r="Y328" s="44">
        <f>ROUNDUP(SUM(BP22:BP323),0)</f>
        <v>0</v>
      </c>
      <c r="Z328" s="42"/>
      <c r="AA328" s="67"/>
      <c r="AB328" s="67"/>
      <c r="AC328" s="67"/>
    </row>
    <row r="329" spans="1:68" x14ac:dyDescent="0.2">
      <c r="A329" s="352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7"/>
      <c r="P329" s="354" t="s">
        <v>36</v>
      </c>
      <c r="Q329" s="355"/>
      <c r="R329" s="355"/>
      <c r="S329" s="355"/>
      <c r="T329" s="355"/>
      <c r="U329" s="355"/>
      <c r="V329" s="356"/>
      <c r="W329" s="42" t="s">
        <v>0</v>
      </c>
      <c r="X329" s="43">
        <f>GrossWeightTotal+PalletQtyTotal*25</f>
        <v>0</v>
      </c>
      <c r="Y329" s="43">
        <f>GrossWeightTotalR+PalletQtyTotalR*25</f>
        <v>0</v>
      </c>
      <c r="Z329" s="42"/>
      <c r="AA329" s="67"/>
      <c r="AB329" s="67"/>
      <c r="AC329" s="67"/>
    </row>
    <row r="330" spans="1:68" x14ac:dyDescent="0.2">
      <c r="A330" s="352"/>
      <c r="B330" s="352"/>
      <c r="C330" s="352"/>
      <c r="D330" s="352"/>
      <c r="E330" s="352"/>
      <c r="F330" s="352"/>
      <c r="G330" s="352"/>
      <c r="H330" s="352"/>
      <c r="I330" s="352"/>
      <c r="J330" s="352"/>
      <c r="K330" s="352"/>
      <c r="L330" s="352"/>
      <c r="M330" s="352"/>
      <c r="N330" s="352"/>
      <c r="O330" s="357"/>
      <c r="P330" s="354" t="s">
        <v>37</v>
      </c>
      <c r="Q330" s="355"/>
      <c r="R330" s="355"/>
      <c r="S330" s="355"/>
      <c r="T330" s="355"/>
      <c r="U330" s="355"/>
      <c r="V330" s="356"/>
      <c r="W330" s="42" t="s">
        <v>20</v>
      </c>
      <c r="X330" s="43">
        <f>IFERROR(X23+X32+X39+X51+X56+X60+X64+X68+X74+X80+X85+X91+X101+X108+X118+X124+X130+X136+X141+X146+X152+X157+X163+X171+X176+X184+X188+X197+X204+X214+X222+X227+X232+X238+X243+X249+X255+X262+X268+X272+X280+X284+X289+X295+X319+X324,"0")</f>
        <v>0</v>
      </c>
      <c r="Y330" s="43">
        <f>IFERROR(Y23+Y32+Y39+Y51+Y56+Y60+Y64+Y68+Y74+Y80+Y85+Y91+Y101+Y108+Y118+Y124+Y130+Y136+Y141+Y146+Y152+Y157+Y163+Y171+Y176+Y184+Y188+Y197+Y204+Y214+Y222+Y227+Y232+Y238+Y243+Y249+Y255+Y262+Y268+Y272+Y280+Y284+Y289+Y295+Y319+Y324,"0")</f>
        <v>0</v>
      </c>
      <c r="Z330" s="42"/>
      <c r="AA330" s="67"/>
      <c r="AB330" s="67"/>
      <c r="AC330" s="67"/>
    </row>
    <row r="331" spans="1:68" ht="14.25" x14ac:dyDescent="0.2">
      <c r="A331" s="352"/>
      <c r="B331" s="352"/>
      <c r="C331" s="352"/>
      <c r="D331" s="352"/>
      <c r="E331" s="352"/>
      <c r="F331" s="352"/>
      <c r="G331" s="352"/>
      <c r="H331" s="352"/>
      <c r="I331" s="352"/>
      <c r="J331" s="352"/>
      <c r="K331" s="352"/>
      <c r="L331" s="352"/>
      <c r="M331" s="352"/>
      <c r="N331" s="352"/>
      <c r="O331" s="357"/>
      <c r="P331" s="354" t="s">
        <v>38</v>
      </c>
      <c r="Q331" s="355"/>
      <c r="R331" s="355"/>
      <c r="S331" s="355"/>
      <c r="T331" s="355"/>
      <c r="U331" s="355"/>
      <c r="V331" s="356"/>
      <c r="W331" s="45" t="s">
        <v>52</v>
      </c>
      <c r="X331" s="42"/>
      <c r="Y331" s="42"/>
      <c r="Z331" s="42">
        <f>IFERROR(Z23+Z32+Z39+Z51+Z56+Z60+Z64+Z68+Z74+Z80+Z85+Z91+Z101+Z108+Z118+Z124+Z130+Z136+Z141+Z146+Z152+Z157+Z163+Z171+Z176+Z184+Z188+Z197+Z204+Z214+Z222+Z227+Z232+Z238+Z243+Z249+Z255+Z262+Z268+Z272+Z280+Z284+Z289+Z295+Z319+Z324,"0")</f>
        <v>0</v>
      </c>
      <c r="AA331" s="67"/>
      <c r="AB331" s="67"/>
      <c r="AC331" s="67"/>
    </row>
    <row r="332" spans="1:68" ht="13.5" thickBot="1" x14ac:dyDescent="0.25"/>
    <row r="333" spans="1:68" ht="27" thickTop="1" thickBot="1" x14ac:dyDescent="0.25">
      <c r="A333" s="46" t="s">
        <v>9</v>
      </c>
      <c r="B333" s="88" t="s">
        <v>81</v>
      </c>
      <c r="C333" s="341" t="s">
        <v>45</v>
      </c>
      <c r="D333" s="341" t="s">
        <v>45</v>
      </c>
      <c r="E333" s="341" t="s">
        <v>45</v>
      </c>
      <c r="F333" s="341" t="s">
        <v>45</v>
      </c>
      <c r="G333" s="341" t="s">
        <v>45</v>
      </c>
      <c r="H333" s="341" t="s">
        <v>45</v>
      </c>
      <c r="I333" s="341" t="s">
        <v>45</v>
      </c>
      <c r="J333" s="341" t="s">
        <v>45</v>
      </c>
      <c r="K333" s="341" t="s">
        <v>45</v>
      </c>
      <c r="L333" s="341" t="s">
        <v>45</v>
      </c>
      <c r="M333" s="341" t="s">
        <v>45</v>
      </c>
      <c r="N333" s="342"/>
      <c r="O333" s="341" t="s">
        <v>45</v>
      </c>
      <c r="P333" s="341" t="s">
        <v>45</v>
      </c>
      <c r="Q333" s="341" t="s">
        <v>45</v>
      </c>
      <c r="R333" s="341" t="s">
        <v>45</v>
      </c>
      <c r="S333" s="341" t="s">
        <v>45</v>
      </c>
      <c r="T333" s="341" t="s">
        <v>45</v>
      </c>
      <c r="U333" s="341" t="s">
        <v>273</v>
      </c>
      <c r="V333" s="341" t="s">
        <v>273</v>
      </c>
      <c r="W333" s="88" t="s">
        <v>299</v>
      </c>
      <c r="X333" s="341" t="s">
        <v>318</v>
      </c>
      <c r="Y333" s="341" t="s">
        <v>318</v>
      </c>
      <c r="Z333" s="341" t="s">
        <v>318</v>
      </c>
      <c r="AA333" s="341" t="s">
        <v>318</v>
      </c>
      <c r="AB333" s="341" t="s">
        <v>318</v>
      </c>
      <c r="AC333" s="341" t="s">
        <v>318</v>
      </c>
      <c r="AD333" s="341" t="s">
        <v>318</v>
      </c>
      <c r="AE333" s="341" t="s">
        <v>318</v>
      </c>
      <c r="AF333" s="88" t="s">
        <v>396</v>
      </c>
      <c r="AG333" s="88" t="s">
        <v>401</v>
      </c>
      <c r="AH333" s="88" t="s">
        <v>408</v>
      </c>
      <c r="AI333" s="341" t="s">
        <v>274</v>
      </c>
      <c r="AJ333" s="341" t="s">
        <v>274</v>
      </c>
    </row>
    <row r="334" spans="1:68" ht="14.25" customHeight="1" thickTop="1" x14ac:dyDescent="0.2">
      <c r="A334" s="343" t="s">
        <v>10</v>
      </c>
      <c r="B334" s="341" t="s">
        <v>81</v>
      </c>
      <c r="C334" s="341" t="s">
        <v>90</v>
      </c>
      <c r="D334" s="341" t="s">
        <v>107</v>
      </c>
      <c r="E334" s="341" t="s">
        <v>120</v>
      </c>
      <c r="F334" s="341" t="s">
        <v>141</v>
      </c>
      <c r="G334" s="341" t="s">
        <v>170</v>
      </c>
      <c r="H334" s="341" t="s">
        <v>177</v>
      </c>
      <c r="I334" s="341" t="s">
        <v>182</v>
      </c>
      <c r="J334" s="341" t="s">
        <v>191</v>
      </c>
      <c r="K334" s="341" t="s">
        <v>210</v>
      </c>
      <c r="L334" s="341" t="s">
        <v>220</v>
      </c>
      <c r="M334" s="341" t="s">
        <v>234</v>
      </c>
      <c r="N334" s="1"/>
      <c r="O334" s="341" t="s">
        <v>240</v>
      </c>
      <c r="P334" s="341" t="s">
        <v>247</v>
      </c>
      <c r="Q334" s="341" t="s">
        <v>253</v>
      </c>
      <c r="R334" s="341" t="s">
        <v>258</v>
      </c>
      <c r="S334" s="341" t="s">
        <v>261</v>
      </c>
      <c r="T334" s="341" t="s">
        <v>269</v>
      </c>
      <c r="U334" s="341" t="s">
        <v>274</v>
      </c>
      <c r="V334" s="341" t="s">
        <v>278</v>
      </c>
      <c r="W334" s="341" t="s">
        <v>300</v>
      </c>
      <c r="X334" s="341" t="s">
        <v>319</v>
      </c>
      <c r="Y334" s="341" t="s">
        <v>331</v>
      </c>
      <c r="Z334" s="341" t="s">
        <v>341</v>
      </c>
      <c r="AA334" s="341" t="s">
        <v>356</v>
      </c>
      <c r="AB334" s="341" t="s">
        <v>367</v>
      </c>
      <c r="AC334" s="341" t="s">
        <v>371</v>
      </c>
      <c r="AD334" s="341" t="s">
        <v>386</v>
      </c>
      <c r="AE334" s="341" t="s">
        <v>390</v>
      </c>
      <c r="AF334" s="341" t="s">
        <v>397</v>
      </c>
      <c r="AG334" s="341" t="s">
        <v>402</v>
      </c>
      <c r="AH334" s="341" t="s">
        <v>409</v>
      </c>
      <c r="AI334" s="341" t="s">
        <v>274</v>
      </c>
      <c r="AJ334" s="341" t="s">
        <v>513</v>
      </c>
    </row>
    <row r="335" spans="1:68" ht="13.5" thickBot="1" x14ac:dyDescent="0.25">
      <c r="A335" s="344"/>
      <c r="B335" s="341"/>
      <c r="C335" s="341"/>
      <c r="D335" s="341"/>
      <c r="E335" s="341"/>
      <c r="F335" s="341"/>
      <c r="G335" s="341"/>
      <c r="H335" s="341"/>
      <c r="I335" s="341"/>
      <c r="J335" s="341"/>
      <c r="K335" s="341"/>
      <c r="L335" s="341"/>
      <c r="M335" s="341"/>
      <c r="N335" s="1"/>
      <c r="O335" s="341"/>
      <c r="P335" s="341"/>
      <c r="Q335" s="341"/>
      <c r="R335" s="341"/>
      <c r="S335" s="341"/>
      <c r="T335" s="341"/>
      <c r="U335" s="341"/>
      <c r="V335" s="341"/>
      <c r="W335" s="341"/>
      <c r="X335" s="341"/>
      <c r="Y335" s="341"/>
      <c r="Z335" s="341"/>
      <c r="AA335" s="341"/>
      <c r="AB335" s="341"/>
      <c r="AC335" s="341"/>
      <c r="AD335" s="341"/>
      <c r="AE335" s="341"/>
      <c r="AF335" s="341"/>
      <c r="AG335" s="341"/>
      <c r="AH335" s="341"/>
      <c r="AI335" s="341"/>
      <c r="AJ335" s="341"/>
    </row>
    <row r="336" spans="1:68" ht="18" thickTop="1" thickBot="1" x14ac:dyDescent="0.25">
      <c r="A336" s="46" t="s">
        <v>13</v>
      </c>
      <c r="B336" s="52">
        <f>IFERROR(X22*H22,"0")</f>
        <v>0</v>
      </c>
      <c r="C336" s="52">
        <f>IFERROR(X28*H28,"0")+IFERROR(X29*H29,"0")+IFERROR(X30*H30,"0")+IFERROR(X31*H31,"0")</f>
        <v>0</v>
      </c>
      <c r="D336" s="52">
        <f>IFERROR(X36*H36,"0")+IFERROR(X37*H37,"0")+IFERROR(X38*H38,"0")</f>
        <v>0</v>
      </c>
      <c r="E336" s="52">
        <f>IFERROR(X43*H43,"0")+IFERROR(X44*H44,"0")+IFERROR(X45*H45,"0")+IFERROR(X46*H46,"0")+IFERROR(X47*H47,"0")+IFERROR(X48*H48,"0")+IFERROR(X49*H49,"0")+IFERROR(X50*H50,"0")</f>
        <v>0</v>
      </c>
      <c r="F336" s="52">
        <f>IFERROR(X55*H55,"0")+IFERROR(X59*H59,"0")+IFERROR(X63*H63,"0")+IFERROR(X67*H67,"0")+IFERROR(X71*H71,"0")+IFERROR(X72*H72,"0")+IFERROR(X73*H73,"0")</f>
        <v>0</v>
      </c>
      <c r="G336" s="52">
        <f>IFERROR(X78*H78,"0")+IFERROR(X79*H79,"0")</f>
        <v>0</v>
      </c>
      <c r="H336" s="52">
        <f>IFERROR(X84*H84,"0")</f>
        <v>0</v>
      </c>
      <c r="I336" s="52">
        <f>IFERROR(X89*H89,"0")+IFERROR(X90*H90,"0")</f>
        <v>0</v>
      </c>
      <c r="J336" s="52">
        <f>IFERROR(X95*H95,"0")+IFERROR(X96*H96,"0")+IFERROR(X97*H97,"0")+IFERROR(X98*H98,"0")+IFERROR(X99*H99,"0")+IFERROR(X100*H100,"0")</f>
        <v>0</v>
      </c>
      <c r="K336" s="52">
        <f>IFERROR(X105*H105,"0")+IFERROR(X106*H106,"0")+IFERROR(X107*H107,"0")</f>
        <v>0</v>
      </c>
      <c r="L336" s="52">
        <f>IFERROR(X112*H112,"0")+IFERROR(X113*H113,"0")+IFERROR(X114*H114,"0")+IFERROR(X115*H115,"0")+IFERROR(X116*H116,"0")+IFERROR(X117*H117,"0")</f>
        <v>0</v>
      </c>
      <c r="M336" s="52">
        <f>IFERROR(X122*H122,"0")+IFERROR(X123*H123,"0")</f>
        <v>0</v>
      </c>
      <c r="N336" s="1"/>
      <c r="O336" s="52">
        <f>IFERROR(X128*H128,"0")+IFERROR(X129*H129,"0")</f>
        <v>0</v>
      </c>
      <c r="P336" s="52">
        <f>IFERROR(X134*H134,"0")+IFERROR(X135*H135,"0")</f>
        <v>0</v>
      </c>
      <c r="Q336" s="52">
        <f>IFERROR(X140*H140,"0")</f>
        <v>0</v>
      </c>
      <c r="R336" s="52">
        <f>IFERROR(X145*H145,"0")</f>
        <v>0</v>
      </c>
      <c r="S336" s="52">
        <f>IFERROR(X150*H150,"0")+IFERROR(X151*H151,"0")</f>
        <v>0</v>
      </c>
      <c r="T336" s="52">
        <f>IFERROR(X156*H156,"0")</f>
        <v>0</v>
      </c>
      <c r="U336" s="52">
        <f>IFERROR(X162*H162,"0")</f>
        <v>0</v>
      </c>
      <c r="V336" s="52">
        <f>IFERROR(X167*H167,"0")+IFERROR(X168*H168,"0")+IFERROR(X169*H169,"0")+IFERROR(X170*H170,"0")+IFERROR(X174*H174,"0")+IFERROR(X175*H175,"0")</f>
        <v>0</v>
      </c>
      <c r="W336" s="52">
        <f>IFERROR(X181*H181,"0")+IFERROR(X182*H182,"0")+IFERROR(X183*H183,"0")+IFERROR(X187*H187,"0")</f>
        <v>0</v>
      </c>
      <c r="X336" s="52">
        <f>IFERROR(X193*H193,"0")+IFERROR(X194*H194,"0")+IFERROR(X195*H195,"0")+IFERROR(X196*H196,"0")</f>
        <v>0</v>
      </c>
      <c r="Y336" s="52">
        <f>IFERROR(X201*H201,"0")+IFERROR(X202*H202,"0")+IFERROR(X203*H203,"0")</f>
        <v>0</v>
      </c>
      <c r="Z336" s="52">
        <f>IFERROR(X208*H208,"0")+IFERROR(X209*H209,"0")+IFERROR(X210*H210,"0")+IFERROR(X211*H211,"0")+IFERROR(X212*H212,"0")+IFERROR(X213*H213,"0")</f>
        <v>0</v>
      </c>
      <c r="AA336" s="52">
        <f>IFERROR(X218*H218,"0")+IFERROR(X219*H219,"0")+IFERROR(X220*H220,"0")+IFERROR(X221*H221,"0")</f>
        <v>0</v>
      </c>
      <c r="AB336" s="52">
        <f>IFERROR(X226*H226,"0")</f>
        <v>0</v>
      </c>
      <c r="AC336" s="52">
        <f>IFERROR(X231*H231,"0")+IFERROR(X235*H235,"0")+IFERROR(X236*H236,"0")+IFERROR(X237*H237,"0")</f>
        <v>0</v>
      </c>
      <c r="AD336" s="52">
        <f>IFERROR(X242*H242,"0")</f>
        <v>0</v>
      </c>
      <c r="AE336" s="52">
        <f>IFERROR(X247*H247,"0")+IFERROR(X248*H248,"0")</f>
        <v>0</v>
      </c>
      <c r="AF336" s="52">
        <f>IFERROR(X254*H254,"0")</f>
        <v>0</v>
      </c>
      <c r="AG336" s="52">
        <f>IFERROR(X260*H260,"0")+IFERROR(X261*H261,"0")</f>
        <v>0</v>
      </c>
      <c r="AH336" s="52">
        <f>IFERROR(X267*H267,"0")+IFERROR(X271*H271,"0")</f>
        <v>0</v>
      </c>
      <c r="AI336" s="52">
        <f>IFERROR(X277*H277,"0")+IFERROR(X278*H278,"0")+IFERROR(X279*H279,"0")+IFERROR(X283*H283,"0")+IFERROR(X287*H287,"0")+IFERROR(X288*H288,"0")+IFERROR(X292*H292,"0")+IFERROR(X293*H293,"0")+IFERROR(X294*H294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</f>
        <v>0</v>
      </c>
      <c r="AJ336" s="52">
        <f>IFERROR(X323*H323,"0")</f>
        <v>0</v>
      </c>
    </row>
    <row r="337" spans="1:3" ht="13.5" thickTop="1" x14ac:dyDescent="0.2">
      <c r="C337" s="1"/>
    </row>
    <row r="338" spans="1:3" ht="19.5" customHeight="1" x14ac:dyDescent="0.2">
      <c r="A338" s="70" t="s">
        <v>62</v>
      </c>
      <c r="B338" s="70" t="s">
        <v>63</v>
      </c>
      <c r="C338" s="70" t="s">
        <v>65</v>
      </c>
    </row>
    <row r="339" spans="1:3" x14ac:dyDescent="0.2">
      <c r="A339" s="71">
        <f>SUMPRODUCT(--(BB:BB="ЗПФ"),--(W:W="кор"),H:H,Y:Y)+SUMPRODUCT(--(BB:BB="ЗПФ"),--(W:W="кг"),Y:Y)</f>
        <v>0</v>
      </c>
      <c r="B339" s="72">
        <f>SUMPRODUCT(--(BB:BB="ПГП"),--(W:W="кор"),H:H,Y:Y)+SUMPRODUCT(--(BB:BB="ПГП"),--(W:W="кг"),Y:Y)</f>
        <v>0</v>
      </c>
      <c r="C339" s="72">
        <f>SUMPRODUCT(--(BB:BB="КИЗ"),--(W:W="кор"),H:H,Y:Y)+SUMPRODUCT(--(BB:BB="КИЗ"),--(W:W="кг"),Y:Y)</f>
        <v>0</v>
      </c>
    </row>
  </sheetData>
  <sheetProtection algorithmName="SHA-512" hashValue="She6/Foq29Xtmoojh1wBxAthV2k5X/6srfczKl4HQXQBMTAt9PEwgwSEdS1TXS5nfVXVwb32ry9FU7XM8siJcQ==" saltValue="Ta5oMTTKVJAmguVcXWhBqA==" spinCount="100000" sheet="1" objects="1" scenarios="1" sort="0" autoFilter="0" pivotTables="0"/>
  <autoFilter ref="A18:AF33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49:E49"/>
    <mergeCell ref="P49:T49"/>
    <mergeCell ref="D50:E50"/>
    <mergeCell ref="P50:T50"/>
    <mergeCell ref="P51:V51"/>
    <mergeCell ref="A51:O52"/>
    <mergeCell ref="P52:V52"/>
    <mergeCell ref="A53:Z53"/>
    <mergeCell ref="A54:Z54"/>
    <mergeCell ref="D55:E55"/>
    <mergeCell ref="P55:T55"/>
    <mergeCell ref="P56:V56"/>
    <mergeCell ref="A56:O57"/>
    <mergeCell ref="P57:V57"/>
    <mergeCell ref="A58:Z58"/>
    <mergeCell ref="D59:E59"/>
    <mergeCell ref="P59:T59"/>
    <mergeCell ref="P60:V60"/>
    <mergeCell ref="A60:O61"/>
    <mergeCell ref="P61:V61"/>
    <mergeCell ref="A62:Z62"/>
    <mergeCell ref="D63:E63"/>
    <mergeCell ref="P63:T63"/>
    <mergeCell ref="P64:V64"/>
    <mergeCell ref="A64:O65"/>
    <mergeCell ref="P65:V65"/>
    <mergeCell ref="A66:Z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P91:V91"/>
    <mergeCell ref="A91:O92"/>
    <mergeCell ref="P92:V92"/>
    <mergeCell ref="A93:Z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A133:Z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A139:Z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P163:V163"/>
    <mergeCell ref="A163:O164"/>
    <mergeCell ref="P164:V164"/>
    <mergeCell ref="A165:Z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A179:Z179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P255:V255"/>
    <mergeCell ref="A255:O256"/>
    <mergeCell ref="P256:V256"/>
    <mergeCell ref="A257:Z257"/>
    <mergeCell ref="A258:Z258"/>
    <mergeCell ref="A259:Z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A266:Z266"/>
    <mergeCell ref="D267:E267"/>
    <mergeCell ref="P267:T267"/>
    <mergeCell ref="P268:V268"/>
    <mergeCell ref="A268:O269"/>
    <mergeCell ref="P269:V269"/>
    <mergeCell ref="A270:Z270"/>
    <mergeCell ref="D271:E271"/>
    <mergeCell ref="P271:T271"/>
    <mergeCell ref="P272:V272"/>
    <mergeCell ref="A272:O273"/>
    <mergeCell ref="P273:V273"/>
    <mergeCell ref="A274:Z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A322:Z322"/>
    <mergeCell ref="D323:E323"/>
    <mergeCell ref="P323:T323"/>
    <mergeCell ref="P324:V324"/>
    <mergeCell ref="A324:O325"/>
    <mergeCell ref="P325:V325"/>
    <mergeCell ref="P326:V326"/>
    <mergeCell ref="A326:O331"/>
    <mergeCell ref="P327:V327"/>
    <mergeCell ref="P328:V328"/>
    <mergeCell ref="P329:V329"/>
    <mergeCell ref="P330:V330"/>
    <mergeCell ref="P331:V331"/>
    <mergeCell ref="C333:T333"/>
    <mergeCell ref="U333:V333"/>
    <mergeCell ref="X333:AE333"/>
    <mergeCell ref="AI333:AJ333"/>
    <mergeCell ref="A334:A335"/>
    <mergeCell ref="B334:B335"/>
    <mergeCell ref="C334:C335"/>
    <mergeCell ref="D334:D335"/>
    <mergeCell ref="E334:E335"/>
    <mergeCell ref="F334:F335"/>
    <mergeCell ref="G334:G335"/>
    <mergeCell ref="H334:H335"/>
    <mergeCell ref="I334:I335"/>
    <mergeCell ref="J334:J335"/>
    <mergeCell ref="K334:K335"/>
    <mergeCell ref="L334:L335"/>
    <mergeCell ref="M334:M335"/>
    <mergeCell ref="O334:O335"/>
    <mergeCell ref="P334:P335"/>
    <mergeCell ref="Q334:Q335"/>
    <mergeCell ref="R334:R335"/>
    <mergeCell ref="S334:S335"/>
    <mergeCell ref="T334:T335"/>
    <mergeCell ref="U334:U335"/>
    <mergeCell ref="AE334:AE335"/>
    <mergeCell ref="AF334:AF335"/>
    <mergeCell ref="AG334:AG335"/>
    <mergeCell ref="AH334:AH335"/>
    <mergeCell ref="AI334:AI335"/>
    <mergeCell ref="AJ334:AJ335"/>
    <mergeCell ref="V334:V335"/>
    <mergeCell ref="W334:W335"/>
    <mergeCell ref="X334:X335"/>
    <mergeCell ref="Y334:Y335"/>
    <mergeCell ref="Z334:Z335"/>
    <mergeCell ref="AA334:AA335"/>
    <mergeCell ref="AB334:AB335"/>
    <mergeCell ref="AC334:AC335"/>
    <mergeCell ref="AD334:AD33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3 X306:X318 X300:X304 X298 X294 X288 X277:X279 X271 X267 X261 X254 X247:X248 X242 X235:X237 X231 X226 X210:X212 X202:X203 X193:X196 X187 X181:X183 X174:X175 X170 X167:X168 X162 X156 X150:X151 X145 X140 X128:X129 X117 X106 X97:X99 X95 X89 X84 X71:X73 X67 X63 X59 X55 X43:X47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5 X299 X292:X293 X287 X283 X260 X218:X221 X213 X208:X209 X201 X169 X134:X135 X115:X116 X112:X113 X105 X90 X78:X79 X48:X50" xr:uid="{00000000-0002-0000-0000-00001E000000}">
      <formula1>IF(AK48&gt;0,OR(X48=0,AND(IF(X48-AK48&gt;=0,TRUE,FALSE),X48&gt;0,IF(X48/K48=ROUND(X48/K48,0),TRUE,FALSE))),FALSE)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 X122:X123 X114 X107 X100" xr:uid="{00000000-0002-0000-0000-00002E000000}">
      <formula1>IF(AK96&gt;0,OR(X96=0,AND(IF(X96-AK96&gt;=0,TRUE,FALSE),X96&gt;0,IF(X96/J96=ROUND(X96/J96,0),TRUE,FALSE))),FALSE)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518</v>
      </c>
      <c r="H1" s="9"/>
    </row>
    <row r="3" spans="2:8" x14ac:dyDescent="0.2">
      <c r="B3" s="53" t="s">
        <v>519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520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521</v>
      </c>
      <c r="D6" s="53" t="s">
        <v>522</v>
      </c>
      <c r="E6" s="53" t="s">
        <v>46</v>
      </c>
    </row>
    <row r="8" spans="2:8" x14ac:dyDescent="0.2">
      <c r="B8" s="53" t="s">
        <v>80</v>
      </c>
      <c r="C8" s="53" t="s">
        <v>521</v>
      </c>
      <c r="D8" s="53" t="s">
        <v>46</v>
      </c>
      <c r="E8" s="53" t="s">
        <v>46</v>
      </c>
    </row>
    <row r="10" spans="2:8" x14ac:dyDescent="0.2">
      <c r="B10" s="53" t="s">
        <v>523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524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525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526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527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528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529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530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531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532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533</v>
      </c>
      <c r="C20" s="53" t="s">
        <v>46</v>
      </c>
      <c r="D20" s="53" t="s">
        <v>46</v>
      </c>
      <c r="E20" s="53" t="s">
        <v>46</v>
      </c>
    </row>
  </sheetData>
  <sheetProtection algorithmName="SHA-512" hashValue="OG9h+sswHlqLJr0AGxZ8Kg/FHzVYw61e+K5ga/9jEF7Nq5kWOPqSrE3Iqh5ebCkkelWoGGK92wl4WZzc0+PIdA==" saltValue="R0fnqydBqcum/KNZ/b4sr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2025-04-14T12:23:42Z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