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10" windowHeight="1395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заказа'!$U$251:$U$251</definedName>
    <definedName name="GrossWeightTotalR">'Бланк заказа'!$V$251:$V$251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заказа'!$U$252:$U$252</definedName>
    <definedName name="PalletQtyTotalR">'Бланк заказа'!$V$252:$V$252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заказа'!$B$149:$B$149</definedName>
    <definedName name="ProductId53">'Бланк заказа'!$B$150:$B$150</definedName>
    <definedName name="ProductId54">'Бланк заказа'!$B$151:$B$151</definedName>
    <definedName name="ProductId55">'Бланк заказа'!$B$152:$B$152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заказа'!$B$170:$B$170</definedName>
    <definedName name="ProductId67">'Бланк заказа'!$B$175:$B$175</definedName>
    <definedName name="ProductId68">'Бланк заказа'!$B$176:$B$176</definedName>
    <definedName name="ProductId69">'Бланк заказа'!$B$177:$B$177</definedName>
    <definedName name="ProductId7">'Бланк заказа'!$B$37:$B$37</definedName>
    <definedName name="ProductId70">'Бланк заказа'!$B$178:$B$178</definedName>
    <definedName name="ProductId71">'Бланк заказа'!$B$182:$B$182</definedName>
    <definedName name="ProductId72">'Бланк заказа'!$B$183:$B$183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заказа'!$B$200:$B$200</definedName>
    <definedName name="ProductId77">'Бланк заказа'!$B$206:$B$206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заказа'!$B$247:$B$247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заказа'!$U$68:$U$68</definedName>
    <definedName name="SalesQty23">'Бланк заказа'!$U$73:$U$73</definedName>
    <definedName name="SalesQty24">'Бланк заказа'!$U$74:$U$74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заказа'!$U$105:$U$105</definedName>
    <definedName name="SalesQty4">'Бланк заказа'!$U$30:$U$30</definedName>
    <definedName name="SalesQty40">'Бланк заказа'!$U$106:$U$106</definedName>
    <definedName name="SalesQty41">'Бланк заказа'!$U$111:$U$111</definedName>
    <definedName name="SalesQty42">'Бланк заказа'!$U$116:$U$116</definedName>
    <definedName name="SalesQty43">'Бланк заказа'!$U$117:$U$117</definedName>
    <definedName name="SalesQty44">'Бланк заказа'!$U$118:$U$118</definedName>
    <definedName name="SalesQty45">'Бланк заказа'!$U$119:$U$119</definedName>
    <definedName name="SalesQty46">'Бланк заказа'!$U$124:$U$124</definedName>
    <definedName name="SalesQty47">'Бланк заказа'!$U$129:$U$129</definedName>
    <definedName name="SalesQty48">'Бланк заказа'!$U$130:$U$130</definedName>
    <definedName name="SalesQty49">'Бланк заказа'!$U$135:$U$135</definedName>
    <definedName name="SalesQty5">'Бланк заказа'!$U$31:$U$31</definedName>
    <definedName name="SalesQty50">'Бланк заказа'!$U$141:$U$141</definedName>
    <definedName name="SalesQty51">'Бланк заказа'!$U$145:$U$145</definedName>
    <definedName name="SalesQty52">'Бланк заказа'!$U$149:$U$149</definedName>
    <definedName name="SalesQty53">'Бланк заказа'!$U$150:$U$150</definedName>
    <definedName name="SalesQty54">'Бланк заказа'!$U$151:$U$151</definedName>
    <definedName name="SalesQty55">'Бланк заказа'!$U$152:$U$152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заказа'!$U$170:$U$170</definedName>
    <definedName name="SalesQty67">'Бланк заказа'!$U$175:$U$175</definedName>
    <definedName name="SalesQty68">'Бланк заказа'!$U$176:$U$176</definedName>
    <definedName name="SalesQty69">'Бланк заказа'!$U$177:$U$177</definedName>
    <definedName name="SalesQty7">'Бланк заказа'!$U$37:$U$37</definedName>
    <definedName name="SalesQty70">'Бланк заказа'!$U$178:$U$178</definedName>
    <definedName name="SalesQty71">'Бланк заказа'!$U$182:$U$182</definedName>
    <definedName name="SalesQty72">'Бланк заказа'!$U$183:$U$183</definedName>
    <definedName name="SalesQty73">'Бланк заказа'!$U$189:$U$189</definedName>
    <definedName name="SalesQty74">'Бланк заказа'!$U$190:$U$190</definedName>
    <definedName name="SalesQty75">'Бланк заказа'!$U$195:$U$195</definedName>
    <definedName name="SalesQty76">'Бланк заказа'!$U$200:$U$200</definedName>
    <definedName name="SalesQty77">'Бланк заказа'!$U$206:$U$206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заказа'!$U$217:$U$217</definedName>
    <definedName name="SalesQty81">'Бланк заказа'!$U$218:$U$218</definedName>
    <definedName name="SalesQty82">'Бланк заказа'!$U$219:$U$219</definedName>
    <definedName name="SalesQty83">'Бланк заказа'!$U$224:$U$224</definedName>
    <definedName name="SalesQty84">'Бланк заказа'!$U$229:$U$229</definedName>
    <definedName name="SalesQty85">'Бланк заказа'!$U$230:$U$230</definedName>
    <definedName name="SalesQty86">'Бланк заказа'!$U$236:$U$236</definedName>
    <definedName name="SalesQty87">'Бланк заказа'!$U$242:$U$242</definedName>
    <definedName name="SalesQty88">'Бланк заказа'!$U$247:$U$247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заказа'!$V$68:$V$68</definedName>
    <definedName name="SalesRoundBox23">'Бланк заказа'!$V$73:$V$73</definedName>
    <definedName name="SalesRoundBox24">'Бланк заказа'!$V$74:$V$74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заказа'!$V$105:$V$105</definedName>
    <definedName name="SalesRoundBox4">'Бланк заказа'!$V$30:$V$30</definedName>
    <definedName name="SalesRoundBox40">'Бланк заказа'!$V$106:$V$106</definedName>
    <definedName name="SalesRoundBox41">'Бланк заказа'!$V$111:$V$111</definedName>
    <definedName name="SalesRoundBox42">'Бланк заказа'!$V$116:$V$116</definedName>
    <definedName name="SalesRoundBox43">'Бланк заказа'!$V$117:$V$117</definedName>
    <definedName name="SalesRoundBox44">'Бланк заказа'!$V$118:$V$118</definedName>
    <definedName name="SalesRoundBox45">'Бланк заказа'!$V$119:$V$119</definedName>
    <definedName name="SalesRoundBox46">'Бланк заказа'!$V$124:$V$124</definedName>
    <definedName name="SalesRoundBox47">'Бланк заказа'!$V$129:$V$129</definedName>
    <definedName name="SalesRoundBox48">'Бланк заказа'!$V$130:$V$130</definedName>
    <definedName name="SalesRoundBox49">'Бланк заказа'!$V$135:$V$135</definedName>
    <definedName name="SalesRoundBox5">'Бланк заказа'!$V$31:$V$31</definedName>
    <definedName name="SalesRoundBox50">'Бланк заказа'!$V$141:$V$141</definedName>
    <definedName name="SalesRoundBox51">'Бланк заказа'!$V$145:$V$145</definedName>
    <definedName name="SalesRoundBox52">'Бланк заказа'!$V$149:$V$149</definedName>
    <definedName name="SalesRoundBox53">'Бланк заказа'!$V$150:$V$150</definedName>
    <definedName name="SalesRoundBox54">'Бланк заказа'!$V$151:$V$151</definedName>
    <definedName name="SalesRoundBox55">'Бланк заказа'!$V$152:$V$152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заказа'!$V$170:$V$170</definedName>
    <definedName name="SalesRoundBox67">'Бланк заказа'!$V$175:$V$175</definedName>
    <definedName name="SalesRoundBox68">'Бланк заказа'!$V$176:$V$176</definedName>
    <definedName name="SalesRoundBox69">'Бланк заказа'!$V$177:$V$177</definedName>
    <definedName name="SalesRoundBox7">'Бланк заказа'!$V$37:$V$37</definedName>
    <definedName name="SalesRoundBox70">'Бланк заказа'!$V$178:$V$178</definedName>
    <definedName name="SalesRoundBox71">'Бланк заказа'!$V$182:$V$182</definedName>
    <definedName name="SalesRoundBox72">'Бланк заказа'!$V$183:$V$183</definedName>
    <definedName name="SalesRoundBox73">'Бланк заказа'!$V$189:$V$189</definedName>
    <definedName name="SalesRoundBox74">'Бланк заказа'!$V$190:$V$190</definedName>
    <definedName name="SalesRoundBox75">'Бланк заказа'!$V$195:$V$195</definedName>
    <definedName name="SalesRoundBox76">'Бланк заказа'!$V$200:$V$200</definedName>
    <definedName name="SalesRoundBox77">'Бланк заказа'!$V$206:$V$206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заказа'!$V$217:$V$217</definedName>
    <definedName name="SalesRoundBox81">'Бланк заказа'!$V$218:$V$218</definedName>
    <definedName name="SalesRoundBox82">'Бланк заказа'!$V$219:$V$219</definedName>
    <definedName name="SalesRoundBox83">'Бланк заказа'!$V$224:$V$224</definedName>
    <definedName name="SalesRoundBox84">'Бланк заказа'!$V$229:$V$229</definedName>
    <definedName name="SalesRoundBox85">'Бланк заказа'!$V$230:$V$230</definedName>
    <definedName name="SalesRoundBox86">'Бланк заказа'!$V$236:$V$236</definedName>
    <definedName name="SalesRoundBox87">'Бланк заказа'!$V$242:$V$242</definedName>
    <definedName name="SalesRoundBox88">'Бланк заказа'!$V$247:$V$247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заказа'!$T$68:$T$68</definedName>
    <definedName name="UnitOfMeasure23">'Бланк заказа'!$T$73:$T$73</definedName>
    <definedName name="UnitOfMeasure24">'Бланк заказа'!$T$74:$T$74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заказа'!$T$105:$T$105</definedName>
    <definedName name="UnitOfMeasure4">'Бланк заказа'!$T$30:$T$30</definedName>
    <definedName name="UnitOfMeasure40">'Бланк заказа'!$T$106:$T$106</definedName>
    <definedName name="UnitOfMeasure41">'Бланк заказа'!$T$111:$T$111</definedName>
    <definedName name="UnitOfMeasure42">'Бланк заказа'!$T$116:$T$116</definedName>
    <definedName name="UnitOfMeasure43">'Бланк заказа'!$T$117:$T$117</definedName>
    <definedName name="UnitOfMeasure44">'Бланк заказа'!$T$118:$T$118</definedName>
    <definedName name="UnitOfMeasure45">'Бланк заказа'!$T$119:$T$119</definedName>
    <definedName name="UnitOfMeasure46">'Бланк заказа'!$T$124:$T$124</definedName>
    <definedName name="UnitOfMeasure47">'Бланк заказа'!$T$129:$T$129</definedName>
    <definedName name="UnitOfMeasure48">'Бланк заказа'!$T$130:$T$130</definedName>
    <definedName name="UnitOfMeasure49">'Бланк заказа'!$T$135:$T$135</definedName>
    <definedName name="UnitOfMeasure5">'Бланк заказа'!$T$31:$T$31</definedName>
    <definedName name="UnitOfMeasure50">'Бланк заказа'!$T$141:$T$141</definedName>
    <definedName name="UnitOfMeasure51">'Бланк заказа'!$T$145:$T$145</definedName>
    <definedName name="UnitOfMeasure52">'Бланк заказа'!$T$149:$T$149</definedName>
    <definedName name="UnitOfMeasure53">'Бланк заказа'!$T$150:$T$150</definedName>
    <definedName name="UnitOfMeasure54">'Бланк заказа'!$T$151:$T$151</definedName>
    <definedName name="UnitOfMeasure55">'Бланк заказа'!$T$152:$T$152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заказа'!$T$170:$T$170</definedName>
    <definedName name="UnitOfMeasure67">'Бланк заказа'!$T$175:$T$175</definedName>
    <definedName name="UnitOfMeasure68">'Бланк заказа'!$T$176:$T$176</definedName>
    <definedName name="UnitOfMeasure69">'Бланк заказа'!$T$177:$T$177</definedName>
    <definedName name="UnitOfMeasure7">'Бланк заказа'!$T$37:$T$37</definedName>
    <definedName name="UnitOfMeasure70">'Бланк заказа'!$T$178:$T$178</definedName>
    <definedName name="UnitOfMeasure71">'Бланк заказа'!$T$182:$T$182</definedName>
    <definedName name="UnitOfMeasure72">'Бланк заказа'!$T$183:$T$183</definedName>
    <definedName name="UnitOfMeasure73">'Бланк заказа'!$T$189:$T$189</definedName>
    <definedName name="UnitOfMeasure74">'Бланк заказа'!$T$190:$T$190</definedName>
    <definedName name="UnitOfMeasure75">'Бланк заказа'!$T$195:$T$195</definedName>
    <definedName name="UnitOfMeasure76">'Бланк заказа'!$T$200:$T$200</definedName>
    <definedName name="UnitOfMeasure77">'Бланк заказа'!$T$206:$T$206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заказа'!$T$217:$T$217</definedName>
    <definedName name="UnitOfMeasure81">'Бланк заказа'!$T$218:$T$218</definedName>
    <definedName name="UnitOfMeasure82">'Бланк заказа'!$T$219:$T$219</definedName>
    <definedName name="UnitOfMeasure83">'Бланк заказа'!$T$224:$T$224</definedName>
    <definedName name="UnitOfMeasure84">'Бланк заказа'!$T$229:$T$229</definedName>
    <definedName name="UnitOfMeasure85">'Бланк заказа'!$T$230:$T$230</definedName>
    <definedName name="UnitOfMeasure86">'Бланк заказа'!$T$236:$T$236</definedName>
    <definedName name="UnitOfMeasure87">'Бланк заказа'!$T$242:$T$242</definedName>
    <definedName name="UnitOfMeasure88">'Бланк заказа'!$T$247:$T$247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U252" i="1"/>
  <c r="U251" i="1"/>
  <c r="U253" i="1" s="1"/>
  <c r="V249" i="1"/>
  <c r="U249" i="1"/>
  <c r="V248" i="1"/>
  <c r="U248" i="1"/>
  <c r="W247" i="1"/>
  <c r="W248" i="1" s="1"/>
  <c r="V247" i="1"/>
  <c r="M247" i="1"/>
  <c r="V244" i="1"/>
  <c r="U244" i="1"/>
  <c r="V243" i="1"/>
  <c r="U243" i="1"/>
  <c r="W242" i="1"/>
  <c r="W243" i="1" s="1"/>
  <c r="V242" i="1"/>
  <c r="M242" i="1"/>
  <c r="V238" i="1"/>
  <c r="U238" i="1"/>
  <c r="V237" i="1"/>
  <c r="U237" i="1"/>
  <c r="W236" i="1"/>
  <c r="W237" i="1" s="1"/>
  <c r="V236" i="1"/>
  <c r="M236" i="1"/>
  <c r="U232" i="1"/>
  <c r="U231" i="1"/>
  <c r="W230" i="1"/>
  <c r="V230" i="1"/>
  <c r="M230" i="1"/>
  <c r="W229" i="1"/>
  <c r="W231" i="1" s="1"/>
  <c r="V229" i="1"/>
  <c r="V231" i="1" s="1"/>
  <c r="M229" i="1"/>
  <c r="U226" i="1"/>
  <c r="W225" i="1"/>
  <c r="U225" i="1"/>
  <c r="W224" i="1"/>
  <c r="V224" i="1"/>
  <c r="V225" i="1" s="1"/>
  <c r="U221" i="1"/>
  <c r="U220" i="1"/>
  <c r="W219" i="1"/>
  <c r="V219" i="1"/>
  <c r="M219" i="1"/>
  <c r="W218" i="1"/>
  <c r="V218" i="1"/>
  <c r="M218" i="1"/>
  <c r="W217" i="1"/>
  <c r="V217" i="1"/>
  <c r="M217" i="1"/>
  <c r="W216" i="1"/>
  <c r="W220" i="1" s="1"/>
  <c r="V216" i="1"/>
  <c r="V221" i="1" s="1"/>
  <c r="M216" i="1"/>
  <c r="U213" i="1"/>
  <c r="W212" i="1"/>
  <c r="U212" i="1"/>
  <c r="W211" i="1"/>
  <c r="V211" i="1"/>
  <c r="V212" i="1" s="1"/>
  <c r="U208" i="1"/>
  <c r="W207" i="1"/>
  <c r="V207" i="1"/>
  <c r="U207" i="1"/>
  <c r="W206" i="1"/>
  <c r="V206" i="1"/>
  <c r="V208" i="1" s="1"/>
  <c r="M206" i="1"/>
  <c r="U202" i="1"/>
  <c r="W201" i="1"/>
  <c r="V201" i="1"/>
  <c r="U201" i="1"/>
  <c r="W200" i="1"/>
  <c r="V200" i="1"/>
  <c r="V202" i="1" s="1"/>
  <c r="V197" i="1"/>
  <c r="U197" i="1"/>
  <c r="W196" i="1"/>
  <c r="V196" i="1"/>
  <c r="U196" i="1"/>
  <c r="W195" i="1"/>
  <c r="V195" i="1"/>
  <c r="M195" i="1"/>
  <c r="V192" i="1"/>
  <c r="U192" i="1"/>
  <c r="V191" i="1"/>
  <c r="U191" i="1"/>
  <c r="W190" i="1"/>
  <c r="V190" i="1"/>
  <c r="M190" i="1"/>
  <c r="W189" i="1"/>
  <c r="W191" i="1" s="1"/>
  <c r="V189" i="1"/>
  <c r="M189" i="1"/>
  <c r="U185" i="1"/>
  <c r="U184" i="1"/>
  <c r="W183" i="1"/>
  <c r="V183" i="1"/>
  <c r="M183" i="1"/>
  <c r="W182" i="1"/>
  <c r="W184" i="1" s="1"/>
  <c r="V182" i="1"/>
  <c r="V184" i="1" s="1"/>
  <c r="M182" i="1"/>
  <c r="U180" i="1"/>
  <c r="U179" i="1"/>
  <c r="W178" i="1"/>
  <c r="V178" i="1"/>
  <c r="M178" i="1"/>
  <c r="W177" i="1"/>
  <c r="V177" i="1"/>
  <c r="M177" i="1"/>
  <c r="W176" i="1"/>
  <c r="V176" i="1"/>
  <c r="V180" i="1" s="1"/>
  <c r="M176" i="1"/>
  <c r="W175" i="1"/>
  <c r="W179" i="1" s="1"/>
  <c r="V175" i="1"/>
  <c r="V179" i="1" s="1"/>
  <c r="M175" i="1"/>
  <c r="V172" i="1"/>
  <c r="U172" i="1"/>
  <c r="V171" i="1"/>
  <c r="U171" i="1"/>
  <c r="W170" i="1"/>
  <c r="W171" i="1" s="1"/>
  <c r="V170" i="1"/>
  <c r="M170" i="1"/>
  <c r="U167" i="1"/>
  <c r="U166" i="1"/>
  <c r="W165" i="1"/>
  <c r="V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6" i="1" s="1"/>
  <c r="V156" i="1"/>
  <c r="V166" i="1" s="1"/>
  <c r="M156" i="1"/>
  <c r="U154" i="1"/>
  <c r="U153" i="1"/>
  <c r="W152" i="1"/>
  <c r="V152" i="1"/>
  <c r="W151" i="1"/>
  <c r="V151" i="1"/>
  <c r="M151" i="1"/>
  <c r="W150" i="1"/>
  <c r="W153" i="1" s="1"/>
  <c r="V150" i="1"/>
  <c r="V153" i="1" s="1"/>
  <c r="M150" i="1"/>
  <c r="W149" i="1"/>
  <c r="V149" i="1"/>
  <c r="V154" i="1" s="1"/>
  <c r="M149" i="1"/>
  <c r="U147" i="1"/>
  <c r="W146" i="1"/>
  <c r="V146" i="1"/>
  <c r="U146" i="1"/>
  <c r="W145" i="1"/>
  <c r="V145" i="1"/>
  <c r="V147" i="1" s="1"/>
  <c r="M145" i="1"/>
  <c r="U143" i="1"/>
  <c r="W142" i="1"/>
  <c r="V142" i="1"/>
  <c r="U142" i="1"/>
  <c r="W141" i="1"/>
  <c r="V141" i="1"/>
  <c r="V143" i="1" s="1"/>
  <c r="M141" i="1"/>
  <c r="U137" i="1"/>
  <c r="W136" i="1"/>
  <c r="V136" i="1"/>
  <c r="U136" i="1"/>
  <c r="W135" i="1"/>
  <c r="V135" i="1"/>
  <c r="V137" i="1" s="1"/>
  <c r="M135" i="1"/>
  <c r="U132" i="1"/>
  <c r="W131" i="1"/>
  <c r="V131" i="1"/>
  <c r="U131" i="1"/>
  <c r="W130" i="1"/>
  <c r="V130" i="1"/>
  <c r="M130" i="1"/>
  <c r="W129" i="1"/>
  <c r="V129" i="1"/>
  <c r="V132" i="1" s="1"/>
  <c r="M129" i="1"/>
  <c r="V126" i="1"/>
  <c r="U126" i="1"/>
  <c r="W125" i="1"/>
  <c r="V125" i="1"/>
  <c r="U125" i="1"/>
  <c r="W124" i="1"/>
  <c r="V124" i="1"/>
  <c r="M124" i="1"/>
  <c r="U121" i="1"/>
  <c r="U120" i="1"/>
  <c r="W119" i="1"/>
  <c r="V119" i="1"/>
  <c r="M119" i="1"/>
  <c r="W118" i="1"/>
  <c r="V118" i="1"/>
  <c r="M118" i="1"/>
  <c r="W117" i="1"/>
  <c r="W120" i="1" s="1"/>
  <c r="V117" i="1"/>
  <c r="V120" i="1" s="1"/>
  <c r="W116" i="1"/>
  <c r="V116" i="1"/>
  <c r="M116" i="1"/>
  <c r="V113" i="1"/>
  <c r="U113" i="1"/>
  <c r="W112" i="1"/>
  <c r="V112" i="1"/>
  <c r="U112" i="1"/>
  <c r="W111" i="1"/>
  <c r="V111" i="1"/>
  <c r="M111" i="1"/>
  <c r="V108" i="1"/>
  <c r="U108" i="1"/>
  <c r="V107" i="1"/>
  <c r="U107" i="1"/>
  <c r="W106" i="1"/>
  <c r="V106" i="1"/>
  <c r="M106" i="1"/>
  <c r="W105" i="1"/>
  <c r="W107" i="1" s="1"/>
  <c r="V105" i="1"/>
  <c r="M105" i="1"/>
  <c r="U102" i="1"/>
  <c r="U101" i="1"/>
  <c r="W100" i="1"/>
  <c r="V100" i="1"/>
  <c r="W99" i="1"/>
  <c r="V99" i="1"/>
  <c r="W98" i="1"/>
  <c r="V98" i="1"/>
  <c r="W97" i="1"/>
  <c r="W101" i="1" s="1"/>
  <c r="V97" i="1"/>
  <c r="V101" i="1" s="1"/>
  <c r="U94" i="1"/>
  <c r="U93" i="1"/>
  <c r="W92" i="1"/>
  <c r="V92" i="1"/>
  <c r="M92" i="1"/>
  <c r="W91" i="1"/>
  <c r="V91" i="1"/>
  <c r="M91" i="1"/>
  <c r="W90" i="1"/>
  <c r="W93" i="1" s="1"/>
  <c r="V90" i="1"/>
  <c r="V93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W86" i="1" s="1"/>
  <c r="V82" i="1"/>
  <c r="M82" i="1"/>
  <c r="W81" i="1"/>
  <c r="V81" i="1"/>
  <c r="M81" i="1"/>
  <c r="W80" i="1"/>
  <c r="V80" i="1"/>
  <c r="M80" i="1"/>
  <c r="W79" i="1"/>
  <c r="V79" i="1"/>
  <c r="V86" i="1" s="1"/>
  <c r="M79" i="1"/>
  <c r="V76" i="1"/>
  <c r="U76" i="1"/>
  <c r="V75" i="1"/>
  <c r="U75" i="1"/>
  <c r="W74" i="1"/>
  <c r="V74" i="1"/>
  <c r="M74" i="1"/>
  <c r="W73" i="1"/>
  <c r="W75" i="1" s="1"/>
  <c r="V73" i="1"/>
  <c r="M73" i="1"/>
  <c r="V70" i="1"/>
  <c r="U70" i="1"/>
  <c r="V69" i="1"/>
  <c r="U69" i="1"/>
  <c r="W68" i="1"/>
  <c r="W69" i="1" s="1"/>
  <c r="V68" i="1"/>
  <c r="M68" i="1"/>
  <c r="U65" i="1"/>
  <c r="U64" i="1"/>
  <c r="W63" i="1"/>
  <c r="V63" i="1"/>
  <c r="W62" i="1"/>
  <c r="W64" i="1" s="1"/>
  <c r="V62" i="1"/>
  <c r="V64" i="1" s="1"/>
  <c r="U59" i="1"/>
  <c r="U58" i="1"/>
  <c r="W57" i="1"/>
  <c r="V57" i="1"/>
  <c r="M57" i="1"/>
  <c r="W56" i="1"/>
  <c r="V56" i="1"/>
  <c r="W55" i="1"/>
  <c r="V55" i="1"/>
  <c r="W54" i="1"/>
  <c r="V54" i="1"/>
  <c r="W53" i="1"/>
  <c r="V53" i="1"/>
  <c r="M53" i="1"/>
  <c r="W52" i="1"/>
  <c r="V52" i="1"/>
  <c r="W51" i="1"/>
  <c r="W58" i="1" s="1"/>
  <c r="V51" i="1"/>
  <c r="V58" i="1" s="1"/>
  <c r="W50" i="1"/>
  <c r="V50" i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250" i="1" s="1"/>
  <c r="U32" i="1"/>
  <c r="W31" i="1"/>
  <c r="V31" i="1"/>
  <c r="M31" i="1"/>
  <c r="W30" i="1"/>
  <c r="V30" i="1"/>
  <c r="M30" i="1"/>
  <c r="W29" i="1"/>
  <c r="V29" i="1"/>
  <c r="V251" i="1" s="1"/>
  <c r="V253" i="1" s="1"/>
  <c r="M29" i="1"/>
  <c r="W28" i="1"/>
  <c r="W32" i="1" s="1"/>
  <c r="V28" i="1"/>
  <c r="V32" i="1" s="1"/>
  <c r="M28" i="1"/>
  <c r="V24" i="1"/>
  <c r="U24" i="1"/>
  <c r="W23" i="1"/>
  <c r="V23" i="1"/>
  <c r="U23" i="1"/>
  <c r="U254" i="1" s="1"/>
  <c r="W22" i="1"/>
  <c r="V22" i="1"/>
  <c r="V252" i="1" s="1"/>
  <c r="M22" i="1"/>
  <c r="H10" i="1"/>
  <c r="J9" i="1"/>
  <c r="H9" i="1"/>
  <c r="A9" i="1"/>
  <c r="F10" i="1" s="1"/>
  <c r="D7" i="1"/>
  <c r="N6" i="1"/>
  <c r="M2" i="1"/>
  <c r="W255" i="1" l="1"/>
  <c r="V59" i="1"/>
  <c r="V94" i="1"/>
  <c r="V121" i="1"/>
  <c r="V220" i="1"/>
  <c r="V254" i="1" s="1"/>
  <c r="V33" i="1"/>
  <c r="V250" i="1" s="1"/>
  <c r="V41" i="1"/>
  <c r="V65" i="1"/>
  <c r="V102" i="1"/>
  <c r="V167" i="1"/>
  <c r="V185" i="1"/>
  <c r="V232" i="1"/>
  <c r="A10" i="1"/>
  <c r="V87" i="1"/>
  <c r="V213" i="1"/>
  <c r="V226" i="1"/>
  <c r="F9" i="1"/>
  <c r="A263" i="1" l="1"/>
  <c r="C263" i="1"/>
  <c r="B263" i="1"/>
</calcChain>
</file>

<file path=xl/sharedStrings.xml><?xml version="1.0" encoding="utf-8"?>
<sst xmlns="http://schemas.openxmlformats.org/spreadsheetml/2006/main" count="836" uniqueCount="336">
  <si>
    <t xml:space="preserve">  БЛАНК ЗАКАЗА </t>
  </si>
  <si>
    <t>ЗПФ</t>
  </si>
  <si>
    <t>на отгрузку продукции с ООО Трейд-Сервис с</t>
  </si>
  <si>
    <t>20.10.2023</t>
  </si>
  <si>
    <t>бланк создан</t>
  </si>
  <si>
    <t>19.10.2023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</si>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</sst>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60" fillId="23" borderId="8" applyProtection="0"/>
    <xf numFmtId="0" fontId="60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3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59" fillId="24" borderId="14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Font="1" applyBorder="1" applyProtection="1">
      <protection hidden="1"/>
    </xf>
    <xf numFmtId="2" fontId="50" fillId="0" borderId="14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3"/>
  <sheetViews>
    <sheetView showGridLines="0" tabSelected="1" topLeftCell="F1" zoomScaleNormal="100" workbookViewId="0">
      <selection activeCell="N8" sqref="N8:O8"/>
    </sheetView>
  </sheetViews>
  <sheetFormatPr defaultRowHeight="12.75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5" width="9.140625" style="1" customWidth="1"/>
  </cols>
  <sheetData>
    <row r="1" spans="1:28" s="11" customFormat="1" ht="45" customHeight="1">
      <c r="A1" s="7"/>
      <c r="B1" s="7"/>
      <c r="C1" s="7"/>
      <c r="D1" s="76" t="s">
        <v>0</v>
      </c>
      <c r="E1" s="76"/>
      <c r="F1" s="76"/>
      <c r="G1" s="8" t="s">
        <v>1</v>
      </c>
      <c r="H1" s="76" t="s">
        <v>2</v>
      </c>
      <c r="I1" s="76"/>
      <c r="J1" s="76"/>
      <c r="K1" s="76"/>
      <c r="L1" s="76"/>
      <c r="M1" s="76"/>
      <c r="N1" s="76"/>
      <c r="O1" s="77" t="s">
        <v>3</v>
      </c>
      <c r="P1" s="77"/>
      <c r="Q1" s="77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8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8"/>
      <c r="O2" s="78"/>
      <c r="P2" s="78"/>
      <c r="Q2" s="78"/>
      <c r="R2" s="78"/>
      <c r="S2" s="78"/>
      <c r="T2" s="78"/>
      <c r="U2" s="16"/>
      <c r="V2" s="16"/>
      <c r="W2" s="16"/>
      <c r="X2" s="16"/>
      <c r="Y2" s="17"/>
      <c r="Z2" s="17"/>
      <c r="AA2" s="17"/>
    </row>
    <row r="3" spans="1:28" s="11" customFormat="1" ht="11.25" customHeight="1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8"/>
      <c r="N3" s="78"/>
      <c r="O3" s="78"/>
      <c r="P3" s="78"/>
      <c r="Q3" s="78"/>
      <c r="R3" s="78"/>
      <c r="S3" s="78"/>
      <c r="T3" s="78"/>
      <c r="U3" s="16"/>
      <c r="V3" s="16"/>
      <c r="W3" s="16"/>
      <c r="X3" s="16"/>
      <c r="Y3" s="17"/>
      <c r="Z3" s="17"/>
      <c r="AA3" s="17"/>
    </row>
    <row r="4" spans="1:28" s="11" customFormat="1" ht="9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>
      <c r="A5" s="79" t="s">
        <v>8</v>
      </c>
      <c r="B5" s="79"/>
      <c r="C5" s="79"/>
      <c r="D5" s="80"/>
      <c r="E5" s="80"/>
      <c r="F5" s="81" t="s">
        <v>9</v>
      </c>
      <c r="G5" s="81"/>
      <c r="H5" s="80"/>
      <c r="I5" s="80"/>
      <c r="J5" s="80"/>
      <c r="K5" s="80"/>
      <c r="M5" s="27" t="s">
        <v>10</v>
      </c>
      <c r="N5" s="82">
        <v>45219</v>
      </c>
      <c r="O5" s="82"/>
      <c r="Q5" s="83" t="s">
        <v>11</v>
      </c>
      <c r="R5" s="83"/>
      <c r="S5" s="84" t="s">
        <v>322</v>
      </c>
      <c r="T5" s="84"/>
      <c r="Y5" s="17"/>
      <c r="Z5" s="17"/>
      <c r="AA5" s="17"/>
    </row>
    <row r="6" spans="1:28" s="11" customFormat="1" ht="24" customHeight="1">
      <c r="A6" s="79" t="s">
        <v>12</v>
      </c>
      <c r="B6" s="79"/>
      <c r="C6" s="79"/>
      <c r="D6" s="85" t="s">
        <v>13</v>
      </c>
      <c r="E6" s="85"/>
      <c r="F6" s="85"/>
      <c r="G6" s="85"/>
      <c r="H6" s="85"/>
      <c r="I6" s="85"/>
      <c r="J6" s="85"/>
      <c r="K6" s="85"/>
      <c r="M6" s="27" t="s">
        <v>14</v>
      </c>
      <c r="N6" s="86" t="str">
        <f>IF(N5=0," ",CHOOSE(WEEKDAY(N5,2),"Понедельник","Вторник","Среда","Четверг","Пятница","Суббота","Воскресенье"))</f>
        <v>Пятница</v>
      </c>
      <c r="O6" s="86"/>
      <c r="Q6" s="87" t="s">
        <v>15</v>
      </c>
      <c r="R6" s="87"/>
      <c r="S6" s="88" t="s">
        <v>16</v>
      </c>
      <c r="T6" s="88"/>
      <c r="Y6" s="17"/>
      <c r="Z6" s="17"/>
      <c r="AA6" s="17"/>
    </row>
    <row r="7" spans="1:28" s="11" customFormat="1" ht="21.75" hidden="1" customHeight="1">
      <c r="A7" s="28"/>
      <c r="B7" s="28"/>
      <c r="C7" s="28"/>
      <c r="D7" s="89" t="str">
        <f>IFERROR(VLOOKUP(DeliveryAddress,Table,3,0),1)</f>
        <v>1</v>
      </c>
      <c r="E7" s="89"/>
      <c r="F7" s="89"/>
      <c r="G7" s="89"/>
      <c r="H7" s="89"/>
      <c r="I7" s="89"/>
      <c r="J7" s="89"/>
      <c r="K7" s="89"/>
      <c r="M7" s="27"/>
      <c r="N7" s="29"/>
      <c r="O7" s="29"/>
      <c r="Q7" s="87"/>
      <c r="R7" s="87"/>
      <c r="S7" s="88"/>
      <c r="T7" s="88"/>
      <c r="Y7" s="17"/>
      <c r="Z7" s="17"/>
      <c r="AA7" s="17"/>
    </row>
    <row r="8" spans="1:28" s="11" customFormat="1" ht="25.5" customHeight="1">
      <c r="A8" s="90" t="s">
        <v>17</v>
      </c>
      <c r="B8" s="90"/>
      <c r="C8" s="90"/>
      <c r="D8" s="91" t="s">
        <v>18</v>
      </c>
      <c r="E8" s="91"/>
      <c r="F8" s="91"/>
      <c r="G8" s="91"/>
      <c r="H8" s="91"/>
      <c r="I8" s="91"/>
      <c r="J8" s="91"/>
      <c r="K8" s="91"/>
      <c r="M8" s="27" t="s">
        <v>19</v>
      </c>
      <c r="N8" s="92">
        <v>0.33333333333333331</v>
      </c>
      <c r="O8" s="92"/>
      <c r="Q8" s="87"/>
      <c r="R8" s="87"/>
      <c r="S8" s="88"/>
      <c r="T8" s="88"/>
      <c r="Y8" s="17"/>
      <c r="Z8" s="17"/>
      <c r="AA8" s="17"/>
    </row>
    <row r="9" spans="1:28" s="11" customFormat="1" ht="39.950000000000003" customHeight="1">
      <c r="A9" s="93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3"/>
      <c r="C9" s="93"/>
      <c r="D9" s="94"/>
      <c r="E9" s="94"/>
      <c r="F9" s="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"/>
      <c r="H9" s="95" t="str">
        <f>IF(AND($A$9="Тип доверенности/получателя при получении в адресе перегруза:",$D$9="Разовая доверенность"),"Введите ФИО","")</f>
        <v/>
      </c>
      <c r="I9" s="95"/>
      <c r="J9" s="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"/>
      <c r="M9" s="30" t="s">
        <v>20</v>
      </c>
      <c r="N9" s="82"/>
      <c r="O9" s="82"/>
      <c r="Q9" s="87"/>
      <c r="R9" s="87"/>
      <c r="S9" s="88"/>
      <c r="T9" s="88"/>
      <c r="U9" s="31"/>
      <c r="V9" s="31"/>
      <c r="W9" s="31"/>
      <c r="X9" s="31"/>
      <c r="Y9" s="17"/>
      <c r="Z9" s="17"/>
      <c r="AA9" s="17"/>
    </row>
    <row r="10" spans="1:28" s="11" customFormat="1" ht="26.45" customHeight="1">
      <c r="A10" s="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"/>
      <c r="C10" s="93"/>
      <c r="D10" s="94"/>
      <c r="E10" s="94"/>
      <c r="F10" s="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"/>
      <c r="H10" s="96" t="str">
        <f>IFERROR(VLOOKUP($D$10,Proxy,2,0),"")</f>
        <v/>
      </c>
      <c r="I10" s="96"/>
      <c r="J10" s="96"/>
      <c r="K10" s="96"/>
      <c r="M10" s="30" t="s">
        <v>21</v>
      </c>
      <c r="N10" s="92"/>
      <c r="O10" s="92"/>
      <c r="R10" s="27" t="s">
        <v>22</v>
      </c>
      <c r="S10" s="97" t="s">
        <v>23</v>
      </c>
      <c r="T10" s="97"/>
      <c r="U10" s="32"/>
      <c r="V10" s="32"/>
      <c r="W10" s="32"/>
      <c r="X10" s="32"/>
      <c r="Y10" s="17"/>
      <c r="Z10" s="17"/>
      <c r="AA10" s="17"/>
    </row>
    <row r="11" spans="1:28" s="11" customFormat="1" ht="15.95" customHeight="1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92"/>
      <c r="O11" s="92"/>
      <c r="R11" s="27" t="s">
        <v>26</v>
      </c>
      <c r="S11" s="98" t="s">
        <v>27</v>
      </c>
      <c r="T11" s="98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>
      <c r="A12" s="99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M12" s="27" t="s">
        <v>29</v>
      </c>
      <c r="N12" s="100"/>
      <c r="O12" s="100"/>
      <c r="P12" s="36"/>
      <c r="R12" s="27"/>
      <c r="S12" s="101"/>
      <c r="T12" s="101"/>
      <c r="Y12" s="17"/>
      <c r="Z12" s="17"/>
      <c r="AA12" s="17"/>
    </row>
    <row r="13" spans="1:28" s="11" customFormat="1" ht="23.25" customHeight="1">
      <c r="A13" s="99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30"/>
      <c r="M13" s="30" t="s">
        <v>31</v>
      </c>
      <c r="N13" s="98"/>
      <c r="O13" s="98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>
      <c r="A14" s="99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U14" s="39"/>
      <c r="V14" s="39"/>
      <c r="W14" s="39"/>
      <c r="X14" s="39"/>
      <c r="Y14" s="17"/>
      <c r="Z14" s="17"/>
      <c r="AA14" s="17"/>
    </row>
    <row r="15" spans="1:28" s="11" customFormat="1" ht="22.5" customHeight="1">
      <c r="A15" s="102" t="s">
        <v>33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M15" s="103" t="s">
        <v>34</v>
      </c>
      <c r="N15" s="103"/>
      <c r="O15" s="103"/>
      <c r="P15" s="103"/>
      <c r="Q15" s="103"/>
      <c r="U15" s="37"/>
      <c r="V15" s="37"/>
      <c r="W15" s="37"/>
      <c r="X15" s="37"/>
      <c r="Y15" s="17"/>
      <c r="Z15" s="17"/>
      <c r="AA15" s="17"/>
    </row>
    <row r="16" spans="1:28" ht="18.75" customHeight="1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103"/>
      <c r="N16" s="103"/>
      <c r="O16" s="103"/>
      <c r="P16" s="103"/>
      <c r="Q16" s="103"/>
      <c r="R16" s="42"/>
      <c r="S16" s="42"/>
      <c r="T16" s="43"/>
      <c r="U16" s="44"/>
      <c r="V16" s="44"/>
      <c r="W16" s="44"/>
      <c r="X16" s="44"/>
      <c r="Y16" s="44"/>
    </row>
    <row r="17" spans="1:52" ht="27.75" customHeight="1">
      <c r="A17" s="104" t="s">
        <v>35</v>
      </c>
      <c r="B17" s="104" t="s">
        <v>36</v>
      </c>
      <c r="C17" s="105" t="s">
        <v>37</v>
      </c>
      <c r="D17" s="104" t="s">
        <v>38</v>
      </c>
      <c r="E17" s="104"/>
      <c r="F17" s="104" t="s">
        <v>39</v>
      </c>
      <c r="G17" s="104" t="s">
        <v>40</v>
      </c>
      <c r="H17" s="104" t="s">
        <v>41</v>
      </c>
      <c r="I17" s="104" t="s">
        <v>42</v>
      </c>
      <c r="J17" s="104" t="s">
        <v>43</v>
      </c>
      <c r="K17" s="104" t="s">
        <v>44</v>
      </c>
      <c r="L17" s="104" t="s">
        <v>45</v>
      </c>
      <c r="M17" s="104" t="s">
        <v>46</v>
      </c>
      <c r="N17" s="104"/>
      <c r="O17" s="104"/>
      <c r="P17" s="104"/>
      <c r="Q17" s="104"/>
      <c r="R17" s="114" t="s">
        <v>47</v>
      </c>
      <c r="S17" s="114"/>
      <c r="T17" s="104" t="s">
        <v>48</v>
      </c>
      <c r="U17" s="104" t="s">
        <v>49</v>
      </c>
      <c r="V17" s="115" t="s">
        <v>50</v>
      </c>
      <c r="W17" s="104" t="s">
        <v>51</v>
      </c>
      <c r="X17" s="116" t="s">
        <v>52</v>
      </c>
      <c r="Y17" s="116" t="s">
        <v>53</v>
      </c>
      <c r="Z17" s="116" t="s">
        <v>54</v>
      </c>
      <c r="AA17" s="116"/>
      <c r="AB17" s="116"/>
      <c r="AC17" s="117"/>
      <c r="AZ17" s="106" t="s">
        <v>55</v>
      </c>
    </row>
    <row r="18" spans="1:52" ht="14.25" customHeight="1">
      <c r="A18" s="104"/>
      <c r="B18" s="104"/>
      <c r="C18" s="105"/>
      <c r="D18" s="104"/>
      <c r="E18" s="104"/>
      <c r="F18" s="104" t="s">
        <v>56</v>
      </c>
      <c r="G18" s="104" t="s">
        <v>57</v>
      </c>
      <c r="H18" s="104" t="s">
        <v>58</v>
      </c>
      <c r="I18" s="104" t="s">
        <v>58</v>
      </c>
      <c r="J18" s="104"/>
      <c r="K18" s="104"/>
      <c r="L18" s="104"/>
      <c r="M18" s="104"/>
      <c r="N18" s="104"/>
      <c r="O18" s="104"/>
      <c r="P18" s="104"/>
      <c r="Q18" s="104"/>
      <c r="R18" s="45" t="s">
        <v>59</v>
      </c>
      <c r="S18" s="45" t="s">
        <v>60</v>
      </c>
      <c r="T18" s="104"/>
      <c r="U18" s="104"/>
      <c r="V18" s="115"/>
      <c r="W18" s="104"/>
      <c r="X18" s="116"/>
      <c r="Y18" s="116"/>
      <c r="Z18" s="116"/>
      <c r="AA18" s="116"/>
      <c r="AB18" s="116"/>
      <c r="AC18" s="117"/>
      <c r="AZ18" s="106"/>
    </row>
    <row r="19" spans="1:52" ht="27.75" customHeight="1">
      <c r="A19" s="107" t="s">
        <v>61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46"/>
      <c r="Y19" s="46"/>
    </row>
    <row r="20" spans="1:52" ht="16.5" customHeight="1">
      <c r="A20" s="108" t="s">
        <v>61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47"/>
      <c r="Y20" s="47"/>
    </row>
    <row r="21" spans="1:52" ht="14.25" customHeight="1">
      <c r="A21" s="109" t="s">
        <v>62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48"/>
      <c r="Y21" s="48"/>
    </row>
    <row r="22" spans="1:52" ht="27" customHeight="1">
      <c r="A22" s="49" t="s">
        <v>63</v>
      </c>
      <c r="B22" s="49" t="s">
        <v>64</v>
      </c>
      <c r="C22" s="50">
        <v>4301070826</v>
      </c>
      <c r="D22" s="110">
        <v>4607111035752</v>
      </c>
      <c r="E22" s="110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65</v>
      </c>
      <c r="L22" s="52">
        <v>90</v>
      </c>
      <c r="M22" s="11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11"/>
      <c r="O22" s="111"/>
      <c r="P22" s="111"/>
      <c r="Q22" s="111"/>
      <c r="R22" s="54"/>
      <c r="S22" s="54"/>
      <c r="T22" s="55" t="s">
        <v>66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  <c r="AC22" s="61"/>
      <c r="AZ22" s="62" t="s">
        <v>1</v>
      </c>
    </row>
    <row r="23" spans="1:52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3" t="s">
        <v>67</v>
      </c>
      <c r="N23" s="113"/>
      <c r="O23" s="113"/>
      <c r="P23" s="113"/>
      <c r="Q23" s="113"/>
      <c r="R23" s="113"/>
      <c r="S23" s="113"/>
      <c r="T23" s="63" t="s">
        <v>66</v>
      </c>
      <c r="U23" s="64">
        <f>IFERROR(SUM(U22:U22),"0")</f>
        <v>0</v>
      </c>
      <c r="V23" s="64">
        <f>IFERROR(SUM(V22:V22),"0")</f>
        <v>0</v>
      </c>
      <c r="W23" s="64">
        <f>IFERROR(IF(W22="",0,W22),"0")</f>
        <v>0</v>
      </c>
      <c r="X23" s="65"/>
      <c r="Y23" s="65"/>
    </row>
    <row r="24" spans="1:52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3" t="s">
        <v>67</v>
      </c>
      <c r="N24" s="113"/>
      <c r="O24" s="113"/>
      <c r="P24" s="113"/>
      <c r="Q24" s="113"/>
      <c r="R24" s="113"/>
      <c r="S24" s="113"/>
      <c r="T24" s="63" t="s">
        <v>68</v>
      </c>
      <c r="U24" s="64">
        <f>IFERROR(SUMPRODUCT(U22:U22*H22:H22),"0")</f>
        <v>0</v>
      </c>
      <c r="V24" s="64">
        <f>IFERROR(SUMPRODUCT(V22:V22*H22:H22),"0")</f>
        <v>0</v>
      </c>
      <c r="W24" s="63"/>
      <c r="X24" s="65"/>
      <c r="Y24" s="65"/>
    </row>
    <row r="25" spans="1:52" ht="27.75" customHeight="1">
      <c r="A25" s="107" t="s">
        <v>69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46"/>
      <c r="Y25" s="46"/>
    </row>
    <row r="26" spans="1:52" ht="16.5" customHeight="1">
      <c r="A26" s="108" t="s">
        <v>70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47"/>
      <c r="Y26" s="47"/>
    </row>
    <row r="27" spans="1:52" ht="14.25" customHeight="1">
      <c r="A27" s="109" t="s">
        <v>71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48"/>
      <c r="Y27" s="48"/>
    </row>
    <row r="28" spans="1:52" ht="27" customHeight="1">
      <c r="A28" s="49" t="s">
        <v>72</v>
      </c>
      <c r="B28" s="49" t="s">
        <v>73</v>
      </c>
      <c r="C28" s="50">
        <v>4301132066</v>
      </c>
      <c r="D28" s="110">
        <v>4607111036520</v>
      </c>
      <c r="E28" s="110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65</v>
      </c>
      <c r="L28" s="52">
        <v>180</v>
      </c>
      <c r="M28" s="11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11"/>
      <c r="O28" s="111"/>
      <c r="P28" s="111"/>
      <c r="Q28" s="111"/>
      <c r="R28" s="54"/>
      <c r="S28" s="54"/>
      <c r="T28" s="55" t="s">
        <v>66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  <c r="AC28" s="61"/>
      <c r="AZ28" s="62" t="s">
        <v>74</v>
      </c>
    </row>
    <row r="29" spans="1:52" ht="27" customHeight="1">
      <c r="A29" s="49" t="s">
        <v>75</v>
      </c>
      <c r="B29" s="49" t="s">
        <v>76</v>
      </c>
      <c r="C29" s="50">
        <v>4301132063</v>
      </c>
      <c r="D29" s="110">
        <v>4607111036605</v>
      </c>
      <c r="E29" s="110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65</v>
      </c>
      <c r="L29" s="52">
        <v>180</v>
      </c>
      <c r="M29" s="11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11"/>
      <c r="O29" s="111"/>
      <c r="P29" s="111"/>
      <c r="Q29" s="111"/>
      <c r="R29" s="54"/>
      <c r="S29" s="54"/>
      <c r="T29" s="55" t="s">
        <v>66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  <c r="AC29" s="61"/>
      <c r="AZ29" s="62" t="s">
        <v>74</v>
      </c>
    </row>
    <row r="30" spans="1:52" ht="27" customHeight="1">
      <c r="A30" s="49" t="s">
        <v>77</v>
      </c>
      <c r="B30" s="49" t="s">
        <v>78</v>
      </c>
      <c r="C30" s="50">
        <v>4301132064</v>
      </c>
      <c r="D30" s="110">
        <v>4607111036537</v>
      </c>
      <c r="E30" s="110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65</v>
      </c>
      <c r="L30" s="52">
        <v>180</v>
      </c>
      <c r="M30" s="1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11"/>
      <c r="O30" s="111"/>
      <c r="P30" s="111"/>
      <c r="Q30" s="111"/>
      <c r="R30" s="54"/>
      <c r="S30" s="54"/>
      <c r="T30" s="55" t="s">
        <v>66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  <c r="AC30" s="61"/>
      <c r="AZ30" s="62" t="s">
        <v>74</v>
      </c>
    </row>
    <row r="31" spans="1:52" ht="27" customHeight="1">
      <c r="A31" s="49" t="s">
        <v>79</v>
      </c>
      <c r="B31" s="49" t="s">
        <v>80</v>
      </c>
      <c r="C31" s="50">
        <v>4301132065</v>
      </c>
      <c r="D31" s="110">
        <v>4607111036599</v>
      </c>
      <c r="E31" s="110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65</v>
      </c>
      <c r="L31" s="52">
        <v>180</v>
      </c>
      <c r="M31" s="11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11"/>
      <c r="O31" s="111"/>
      <c r="P31" s="111"/>
      <c r="Q31" s="111"/>
      <c r="R31" s="54"/>
      <c r="S31" s="54"/>
      <c r="T31" s="55" t="s">
        <v>66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  <c r="AC31" s="61"/>
      <c r="AZ31" s="62" t="s">
        <v>74</v>
      </c>
    </row>
    <row r="32" spans="1:52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3" t="s">
        <v>67</v>
      </c>
      <c r="N32" s="113"/>
      <c r="O32" s="113"/>
      <c r="P32" s="113"/>
      <c r="Q32" s="113"/>
      <c r="R32" s="113"/>
      <c r="S32" s="113"/>
      <c r="T32" s="63" t="s">
        <v>66</v>
      </c>
      <c r="U32" s="64">
        <f>IFERROR(SUM(U28:U31),"0")</f>
        <v>0</v>
      </c>
      <c r="V32" s="64">
        <f>IFERROR(SUM(V28:V31),"0")</f>
        <v>0</v>
      </c>
      <c r="W32" s="64">
        <f>IFERROR(IF(W28="",0,W28),"0")+IFERROR(IF(W29="",0,W29),"0")+IFERROR(IF(W30="",0,W30),"0")+IFERROR(IF(W31="",0,W31),"0")</f>
        <v>0</v>
      </c>
      <c r="X32" s="65"/>
      <c r="Y32" s="65"/>
    </row>
    <row r="33" spans="1:52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3" t="s">
        <v>67</v>
      </c>
      <c r="N33" s="113"/>
      <c r="O33" s="113"/>
      <c r="P33" s="113"/>
      <c r="Q33" s="113"/>
      <c r="R33" s="113"/>
      <c r="S33" s="113"/>
      <c r="T33" s="63" t="s">
        <v>68</v>
      </c>
      <c r="U33" s="64">
        <f>IFERROR(SUMPRODUCT(U28:U31*H28:H31),"0")</f>
        <v>0</v>
      </c>
      <c r="V33" s="64">
        <f>IFERROR(SUMPRODUCT(V28:V31*H28:H31),"0")</f>
        <v>0</v>
      </c>
      <c r="W33" s="63"/>
      <c r="X33" s="65"/>
      <c r="Y33" s="65"/>
    </row>
    <row r="34" spans="1:52" ht="16.5" customHeight="1">
      <c r="A34" s="108" t="s">
        <v>81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47"/>
      <c r="Y34" s="47"/>
    </row>
    <row r="35" spans="1:52" ht="14.25" customHeight="1">
      <c r="A35" s="109" t="s">
        <v>62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48"/>
      <c r="Y35" s="48"/>
    </row>
    <row r="36" spans="1:52" ht="27" customHeight="1">
      <c r="A36" s="49" t="s">
        <v>82</v>
      </c>
      <c r="B36" s="49" t="s">
        <v>83</v>
      </c>
      <c r="C36" s="50">
        <v>4301070865</v>
      </c>
      <c r="D36" s="110">
        <v>4607111036285</v>
      </c>
      <c r="E36" s="110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65</v>
      </c>
      <c r="L36" s="52">
        <v>180</v>
      </c>
      <c r="M36" s="11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11"/>
      <c r="O36" s="111"/>
      <c r="P36" s="111"/>
      <c r="Q36" s="111"/>
      <c r="R36" s="54"/>
      <c r="S36" s="54"/>
      <c r="T36" s="55" t="s">
        <v>66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  <c r="AC36" s="61"/>
      <c r="AZ36" s="62" t="s">
        <v>1</v>
      </c>
    </row>
    <row r="37" spans="1:52" ht="27" customHeight="1">
      <c r="A37" s="49" t="s">
        <v>84</v>
      </c>
      <c r="B37" s="49" t="s">
        <v>85</v>
      </c>
      <c r="C37" s="50">
        <v>4301070861</v>
      </c>
      <c r="D37" s="110">
        <v>4607111036308</v>
      </c>
      <c r="E37" s="110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65</v>
      </c>
      <c r="L37" s="52">
        <v>180</v>
      </c>
      <c r="M37" s="118" t="s">
        <v>86</v>
      </c>
      <c r="N37" s="118"/>
      <c r="O37" s="118"/>
      <c r="P37" s="118"/>
      <c r="Q37" s="118"/>
      <c r="R37" s="54"/>
      <c r="S37" s="54"/>
      <c r="T37" s="55" t="s">
        <v>66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  <c r="AC37" s="61"/>
      <c r="AZ37" s="62" t="s">
        <v>1</v>
      </c>
    </row>
    <row r="38" spans="1:52" ht="27" customHeight="1">
      <c r="A38" s="49" t="s">
        <v>87</v>
      </c>
      <c r="B38" s="49" t="s">
        <v>88</v>
      </c>
      <c r="C38" s="50">
        <v>4301070884</v>
      </c>
      <c r="D38" s="110">
        <v>4607111036315</v>
      </c>
      <c r="E38" s="110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65</v>
      </c>
      <c r="L38" s="52">
        <v>180</v>
      </c>
      <c r="M38" s="11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11"/>
      <c r="O38" s="111"/>
      <c r="P38" s="111"/>
      <c r="Q38" s="111"/>
      <c r="R38" s="54"/>
      <c r="S38" s="54"/>
      <c r="T38" s="55" t="s">
        <v>66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  <c r="AC38" s="61"/>
      <c r="AZ38" s="62" t="s">
        <v>1</v>
      </c>
    </row>
    <row r="39" spans="1:52" ht="27" customHeight="1">
      <c r="A39" s="49" t="s">
        <v>89</v>
      </c>
      <c r="B39" s="49" t="s">
        <v>90</v>
      </c>
      <c r="C39" s="50">
        <v>4301070864</v>
      </c>
      <c r="D39" s="110">
        <v>4607111036292</v>
      </c>
      <c r="E39" s="110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65</v>
      </c>
      <c r="L39" s="52">
        <v>180</v>
      </c>
      <c r="M39" s="11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11"/>
      <c r="O39" s="111"/>
      <c r="P39" s="111"/>
      <c r="Q39" s="111"/>
      <c r="R39" s="54"/>
      <c r="S39" s="54"/>
      <c r="T39" s="55" t="s">
        <v>66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  <c r="AC39" s="61"/>
      <c r="AZ39" s="62" t="s">
        <v>1</v>
      </c>
    </row>
    <row r="40" spans="1:52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3" t="s">
        <v>67</v>
      </c>
      <c r="N40" s="113"/>
      <c r="O40" s="113"/>
      <c r="P40" s="113"/>
      <c r="Q40" s="113"/>
      <c r="R40" s="113"/>
      <c r="S40" s="113"/>
      <c r="T40" s="63" t="s">
        <v>66</v>
      </c>
      <c r="U40" s="64">
        <f>IFERROR(SUM(U36:U39),"0")</f>
        <v>0</v>
      </c>
      <c r="V40" s="64">
        <f>IFERROR(SUM(V36:V39),"0")</f>
        <v>0</v>
      </c>
      <c r="W40" s="64">
        <f>IFERROR(IF(W36="",0,W36),"0")+IFERROR(IF(W37="",0,W37),"0")+IFERROR(IF(W38="",0,W38),"0")+IFERROR(IF(W39="",0,W39),"0")</f>
        <v>0</v>
      </c>
      <c r="X40" s="65"/>
      <c r="Y40" s="65"/>
    </row>
    <row r="41" spans="1:52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3" t="s">
        <v>67</v>
      </c>
      <c r="N41" s="113"/>
      <c r="O41" s="113"/>
      <c r="P41" s="113"/>
      <c r="Q41" s="113"/>
      <c r="R41" s="113"/>
      <c r="S41" s="113"/>
      <c r="T41" s="63" t="s">
        <v>68</v>
      </c>
      <c r="U41" s="64">
        <f>IFERROR(SUMPRODUCT(U36:U39*H36:H39),"0")</f>
        <v>0</v>
      </c>
      <c r="V41" s="64">
        <f>IFERROR(SUMPRODUCT(V36:V39*H36:H39),"0")</f>
        <v>0</v>
      </c>
      <c r="W41" s="63"/>
      <c r="X41" s="65"/>
      <c r="Y41" s="65"/>
    </row>
    <row r="42" spans="1:52" ht="16.5" customHeight="1">
      <c r="A42" s="108" t="s">
        <v>91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47"/>
      <c r="Y42" s="47"/>
    </row>
    <row r="43" spans="1:52" ht="14.25" customHeight="1">
      <c r="A43" s="109" t="s">
        <v>92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48"/>
      <c r="Y43" s="48"/>
    </row>
    <row r="44" spans="1:52" ht="27" customHeight="1">
      <c r="A44" s="49" t="s">
        <v>93</v>
      </c>
      <c r="B44" s="49" t="s">
        <v>94</v>
      </c>
      <c r="C44" s="50">
        <v>4301190014</v>
      </c>
      <c r="D44" s="110">
        <v>4607111037053</v>
      </c>
      <c r="E44" s="110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65</v>
      </c>
      <c r="L44" s="52">
        <v>365</v>
      </c>
      <c r="M44" s="11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11"/>
      <c r="O44" s="111"/>
      <c r="P44" s="111"/>
      <c r="Q44" s="111"/>
      <c r="R44" s="54"/>
      <c r="S44" s="54"/>
      <c r="T44" s="55" t="s">
        <v>66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  <c r="AC44" s="61"/>
      <c r="AZ44" s="62" t="s">
        <v>74</v>
      </c>
    </row>
    <row r="45" spans="1:52" ht="27" customHeight="1">
      <c r="A45" s="49" t="s">
        <v>95</v>
      </c>
      <c r="B45" s="49" t="s">
        <v>96</v>
      </c>
      <c r="C45" s="50">
        <v>4301190015</v>
      </c>
      <c r="D45" s="110">
        <v>4607111037060</v>
      </c>
      <c r="E45" s="110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65</v>
      </c>
      <c r="L45" s="52">
        <v>365</v>
      </c>
      <c r="M45" s="11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11"/>
      <c r="O45" s="111"/>
      <c r="P45" s="111"/>
      <c r="Q45" s="111"/>
      <c r="R45" s="54"/>
      <c r="S45" s="54"/>
      <c r="T45" s="55" t="s">
        <v>66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  <c r="AC45" s="61"/>
      <c r="AZ45" s="62" t="s">
        <v>74</v>
      </c>
    </row>
    <row r="46" spans="1:52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3" t="s">
        <v>67</v>
      </c>
      <c r="N46" s="113"/>
      <c r="O46" s="113"/>
      <c r="P46" s="113"/>
      <c r="Q46" s="113"/>
      <c r="R46" s="113"/>
      <c r="S46" s="113"/>
      <c r="T46" s="63" t="s">
        <v>66</v>
      </c>
      <c r="U46" s="64">
        <f>IFERROR(SUM(U44:U45),"0")</f>
        <v>0</v>
      </c>
      <c r="V46" s="64">
        <f>IFERROR(SUM(V44:V45),"0")</f>
        <v>0</v>
      </c>
      <c r="W46" s="64">
        <f>IFERROR(IF(W44="",0,W44),"0")+IFERROR(IF(W45="",0,W45),"0")</f>
        <v>0</v>
      </c>
      <c r="X46" s="65"/>
      <c r="Y46" s="65"/>
    </row>
    <row r="47" spans="1:52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3" t="s">
        <v>67</v>
      </c>
      <c r="N47" s="113"/>
      <c r="O47" s="113"/>
      <c r="P47" s="113"/>
      <c r="Q47" s="113"/>
      <c r="R47" s="113"/>
      <c r="S47" s="113"/>
      <c r="T47" s="63" t="s">
        <v>68</v>
      </c>
      <c r="U47" s="64">
        <f>IFERROR(SUMPRODUCT(U44:U45*H44:H45),"0")</f>
        <v>0</v>
      </c>
      <c r="V47" s="64">
        <f>IFERROR(SUMPRODUCT(V44:V45*H44:H45),"0")</f>
        <v>0</v>
      </c>
      <c r="W47" s="63"/>
      <c r="X47" s="65"/>
      <c r="Y47" s="65"/>
    </row>
    <row r="48" spans="1:52" ht="16.5" customHeight="1">
      <c r="A48" s="108" t="s">
        <v>97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47"/>
      <c r="Y48" s="47"/>
    </row>
    <row r="49" spans="1:52" ht="14.25" customHeight="1">
      <c r="A49" s="109" t="s">
        <v>62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48"/>
      <c r="Y49" s="48"/>
    </row>
    <row r="50" spans="1:52" ht="27" customHeight="1">
      <c r="A50" s="49" t="s">
        <v>98</v>
      </c>
      <c r="B50" s="49" t="s">
        <v>99</v>
      </c>
      <c r="C50" s="50">
        <v>4301070935</v>
      </c>
      <c r="D50" s="110">
        <v>4607111037190</v>
      </c>
      <c r="E50" s="110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65</v>
      </c>
      <c r="L50" s="52">
        <v>150</v>
      </c>
      <c r="M50" s="11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11"/>
      <c r="O50" s="111"/>
      <c r="P50" s="111"/>
      <c r="Q50" s="111"/>
      <c r="R50" s="54"/>
      <c r="S50" s="54"/>
      <c r="T50" s="55" t="s">
        <v>66</v>
      </c>
      <c r="U50" s="56">
        <v>0</v>
      </c>
      <c r="V50" s="57">
        <f t="shared" ref="V50:V57" si="0">IFERROR(IF(U50="","",U50),"")</f>
        <v>0</v>
      </c>
      <c r="W50" s="58">
        <f t="shared" ref="W50:W57" si="1">IFERROR(IF(U50="","",U50*0.0155),"")</f>
        <v>0</v>
      </c>
      <c r="X50" s="59"/>
      <c r="Y50" s="60"/>
      <c r="AC50" s="61"/>
      <c r="AZ50" s="62" t="s">
        <v>1</v>
      </c>
    </row>
    <row r="51" spans="1:52" ht="27" customHeight="1">
      <c r="A51" s="49" t="s">
        <v>100</v>
      </c>
      <c r="B51" s="49" t="s">
        <v>101</v>
      </c>
      <c r="C51" s="50">
        <v>4301070972</v>
      </c>
      <c r="D51" s="110">
        <v>4607111037183</v>
      </c>
      <c r="E51" s="110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65</v>
      </c>
      <c r="L51" s="52">
        <v>180</v>
      </c>
      <c r="M51" s="118" t="s">
        <v>102</v>
      </c>
      <c r="N51" s="118"/>
      <c r="O51" s="118"/>
      <c r="P51" s="118"/>
      <c r="Q51" s="118"/>
      <c r="R51" s="54"/>
      <c r="S51" s="54"/>
      <c r="T51" s="55" t="s">
        <v>66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  <c r="AC51" s="61"/>
      <c r="AZ51" s="62" t="s">
        <v>1</v>
      </c>
    </row>
    <row r="52" spans="1:52" ht="27" customHeight="1">
      <c r="A52" s="49" t="s">
        <v>103</v>
      </c>
      <c r="B52" s="49" t="s">
        <v>104</v>
      </c>
      <c r="C52" s="50">
        <v>4301070970</v>
      </c>
      <c r="D52" s="110">
        <v>4607111037091</v>
      </c>
      <c r="E52" s="110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65</v>
      </c>
      <c r="L52" s="52">
        <v>180</v>
      </c>
      <c r="M52" s="118" t="s">
        <v>105</v>
      </c>
      <c r="N52" s="118"/>
      <c r="O52" s="118"/>
      <c r="P52" s="118"/>
      <c r="Q52" s="118"/>
      <c r="R52" s="54"/>
      <c r="S52" s="54"/>
      <c r="T52" s="55" t="s">
        <v>66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  <c r="AC52" s="61"/>
      <c r="AZ52" s="62" t="s">
        <v>1</v>
      </c>
    </row>
    <row r="53" spans="1:52" ht="27" customHeight="1">
      <c r="A53" s="49" t="s">
        <v>106</v>
      </c>
      <c r="B53" s="49" t="s">
        <v>107</v>
      </c>
      <c r="C53" s="50">
        <v>4301070944</v>
      </c>
      <c r="D53" s="110">
        <v>4607111036902</v>
      </c>
      <c r="E53" s="110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65</v>
      </c>
      <c r="L53" s="52">
        <v>150</v>
      </c>
      <c r="M53" s="11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11"/>
      <c r="O53" s="111"/>
      <c r="P53" s="111"/>
      <c r="Q53" s="111"/>
      <c r="R53" s="54"/>
      <c r="S53" s="54"/>
      <c r="T53" s="55" t="s">
        <v>66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  <c r="AC53" s="61"/>
      <c r="AZ53" s="62" t="s">
        <v>1</v>
      </c>
    </row>
    <row r="54" spans="1:52" ht="27" customHeight="1">
      <c r="A54" s="49" t="s">
        <v>106</v>
      </c>
      <c r="B54" s="49" t="s">
        <v>108</v>
      </c>
      <c r="C54" s="50">
        <v>4301070971</v>
      </c>
      <c r="D54" s="110">
        <v>4607111036902</v>
      </c>
      <c r="E54" s="110"/>
      <c r="F54" s="51">
        <v>0.9</v>
      </c>
      <c r="G54" s="52">
        <v>8</v>
      </c>
      <c r="H54" s="51">
        <v>7.2</v>
      </c>
      <c r="I54" s="51">
        <v>7.43</v>
      </c>
      <c r="J54" s="52">
        <v>84</v>
      </c>
      <c r="K54" s="53" t="s">
        <v>65</v>
      </c>
      <c r="L54" s="52">
        <v>180</v>
      </c>
      <c r="M54" s="118" t="s">
        <v>109</v>
      </c>
      <c r="N54" s="118"/>
      <c r="O54" s="118"/>
      <c r="P54" s="118"/>
      <c r="Q54" s="118"/>
      <c r="R54" s="54"/>
      <c r="S54" s="54"/>
      <c r="T54" s="55" t="s">
        <v>66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  <c r="AC54" s="61"/>
      <c r="AZ54" s="62" t="s">
        <v>1</v>
      </c>
    </row>
    <row r="55" spans="1:52" ht="27" customHeight="1">
      <c r="A55" s="49" t="s">
        <v>110</v>
      </c>
      <c r="B55" s="49" t="s">
        <v>111</v>
      </c>
      <c r="C55" s="50">
        <v>4301070969</v>
      </c>
      <c r="D55" s="110">
        <v>4607111036858</v>
      </c>
      <c r="E55" s="110"/>
      <c r="F55" s="51">
        <v>0.43</v>
      </c>
      <c r="G55" s="52">
        <v>16</v>
      </c>
      <c r="H55" s="51">
        <v>6.88</v>
      </c>
      <c r="I55" s="51">
        <v>7.1996000000000002</v>
      </c>
      <c r="J55" s="52">
        <v>84</v>
      </c>
      <c r="K55" s="53" t="s">
        <v>65</v>
      </c>
      <c r="L55" s="52">
        <v>180</v>
      </c>
      <c r="M55" s="118" t="s">
        <v>112</v>
      </c>
      <c r="N55" s="118"/>
      <c r="O55" s="118"/>
      <c r="P55" s="118"/>
      <c r="Q55" s="118"/>
      <c r="R55" s="54"/>
      <c r="S55" s="54"/>
      <c r="T55" s="55" t="s">
        <v>66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  <c r="AC55" s="61"/>
      <c r="AZ55" s="62" t="s">
        <v>1</v>
      </c>
    </row>
    <row r="56" spans="1:52" ht="27" customHeight="1">
      <c r="A56" s="49" t="s">
        <v>113</v>
      </c>
      <c r="B56" s="49" t="s">
        <v>114</v>
      </c>
      <c r="C56" s="50">
        <v>4301070968</v>
      </c>
      <c r="D56" s="110">
        <v>4607111036889</v>
      </c>
      <c r="E56" s="110"/>
      <c r="F56" s="51">
        <v>0.9</v>
      </c>
      <c r="G56" s="52">
        <v>8</v>
      </c>
      <c r="H56" s="51">
        <v>7.2</v>
      </c>
      <c r="I56" s="51">
        <v>7.4859999999999998</v>
      </c>
      <c r="J56" s="52">
        <v>84</v>
      </c>
      <c r="K56" s="53" t="s">
        <v>65</v>
      </c>
      <c r="L56" s="52">
        <v>180</v>
      </c>
      <c r="M56" s="118" t="s">
        <v>115</v>
      </c>
      <c r="N56" s="118"/>
      <c r="O56" s="118"/>
      <c r="P56" s="118"/>
      <c r="Q56" s="118"/>
      <c r="R56" s="54"/>
      <c r="S56" s="54"/>
      <c r="T56" s="55" t="s">
        <v>66</v>
      </c>
      <c r="U56" s="56">
        <v>0</v>
      </c>
      <c r="V56" s="57">
        <f t="shared" si="0"/>
        <v>0</v>
      </c>
      <c r="W56" s="58">
        <f t="shared" si="1"/>
        <v>0</v>
      </c>
      <c r="X56" s="59"/>
      <c r="Y56" s="60"/>
      <c r="AC56" s="61"/>
      <c r="AZ56" s="62" t="s">
        <v>1</v>
      </c>
    </row>
    <row r="57" spans="1:52" ht="27" customHeight="1">
      <c r="A57" s="49" t="s">
        <v>113</v>
      </c>
      <c r="B57" s="49" t="s">
        <v>116</v>
      </c>
      <c r="C57" s="50">
        <v>4301070909</v>
      </c>
      <c r="D57" s="110">
        <v>4607111036889</v>
      </c>
      <c r="E57" s="110"/>
      <c r="F57" s="51">
        <v>0.9</v>
      </c>
      <c r="G57" s="52">
        <v>8</v>
      </c>
      <c r="H57" s="51">
        <v>7.2</v>
      </c>
      <c r="I57" s="51">
        <v>7.4859999999999998</v>
      </c>
      <c r="J57" s="52">
        <v>84</v>
      </c>
      <c r="K57" s="53" t="s">
        <v>65</v>
      </c>
      <c r="L57" s="52">
        <v>150</v>
      </c>
      <c r="M57" s="11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111"/>
      <c r="O57" s="111"/>
      <c r="P57" s="111"/>
      <c r="Q57" s="111"/>
      <c r="R57" s="54"/>
      <c r="S57" s="54"/>
      <c r="T57" s="55" t="s">
        <v>66</v>
      </c>
      <c r="U57" s="56">
        <v>0</v>
      </c>
      <c r="V57" s="57">
        <f t="shared" si="0"/>
        <v>0</v>
      </c>
      <c r="W57" s="58">
        <f t="shared" si="1"/>
        <v>0</v>
      </c>
      <c r="X57" s="59"/>
      <c r="Y57" s="60"/>
      <c r="AC57" s="61"/>
      <c r="AZ57" s="62" t="s">
        <v>1</v>
      </c>
    </row>
    <row r="58" spans="1:52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 t="s">
        <v>67</v>
      </c>
      <c r="N58" s="113"/>
      <c r="O58" s="113"/>
      <c r="P58" s="113"/>
      <c r="Q58" s="113"/>
      <c r="R58" s="113"/>
      <c r="S58" s="113"/>
      <c r="T58" s="63" t="s">
        <v>66</v>
      </c>
      <c r="U58" s="64">
        <f>IFERROR(SUM(U50:U57),"0")</f>
        <v>0</v>
      </c>
      <c r="V58" s="64">
        <f>IFERROR(SUM(V50:V57),"0")</f>
        <v>0</v>
      </c>
      <c r="W58" s="64">
        <f>IFERROR(IF(W50="",0,W50),"0")+IFERROR(IF(W51="",0,W51),"0")+IFERROR(IF(W52="",0,W52),"0")+IFERROR(IF(W53="",0,W53),"0")+IFERROR(IF(W54="",0,W54),"0")+IFERROR(IF(W55="",0,W55),"0")+IFERROR(IF(W56="",0,W56),"0")+IFERROR(IF(W57="",0,W57),"0")</f>
        <v>0</v>
      </c>
      <c r="X58" s="65"/>
      <c r="Y58" s="65"/>
    </row>
    <row r="59" spans="1:52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3" t="s">
        <v>67</v>
      </c>
      <c r="N59" s="113"/>
      <c r="O59" s="113"/>
      <c r="P59" s="113"/>
      <c r="Q59" s="113"/>
      <c r="R59" s="113"/>
      <c r="S59" s="113"/>
      <c r="T59" s="63" t="s">
        <v>68</v>
      </c>
      <c r="U59" s="64">
        <f>IFERROR(SUMPRODUCT(U50:U57*H50:H57),"0")</f>
        <v>0</v>
      </c>
      <c r="V59" s="64">
        <f>IFERROR(SUMPRODUCT(V50:V57*H50:H57),"0")</f>
        <v>0</v>
      </c>
      <c r="W59" s="63"/>
      <c r="X59" s="65"/>
      <c r="Y59" s="65"/>
    </row>
    <row r="60" spans="1:52" ht="16.5" customHeight="1">
      <c r="A60" s="108" t="s">
        <v>117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47"/>
      <c r="Y60" s="47"/>
    </row>
    <row r="61" spans="1:52" ht="14.25" customHeight="1">
      <c r="A61" s="109" t="s">
        <v>62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48"/>
      <c r="Y61" s="48"/>
    </row>
    <row r="62" spans="1:52" ht="27" customHeight="1">
      <c r="A62" s="49" t="s">
        <v>118</v>
      </c>
      <c r="B62" s="49" t="s">
        <v>119</v>
      </c>
      <c r="C62" s="50">
        <v>4301070977</v>
      </c>
      <c r="D62" s="110">
        <v>4607111037411</v>
      </c>
      <c r="E62" s="110"/>
      <c r="F62" s="51">
        <v>2.7</v>
      </c>
      <c r="G62" s="52">
        <v>1</v>
      </c>
      <c r="H62" s="51">
        <v>2.7</v>
      </c>
      <c r="I62" s="51">
        <v>2.8132000000000001</v>
      </c>
      <c r="J62" s="52">
        <v>234</v>
      </c>
      <c r="K62" s="53" t="s">
        <v>65</v>
      </c>
      <c r="L62" s="52">
        <v>180</v>
      </c>
      <c r="M62" s="118" t="s">
        <v>120</v>
      </c>
      <c r="N62" s="118"/>
      <c r="O62" s="118"/>
      <c r="P62" s="118"/>
      <c r="Q62" s="118"/>
      <c r="R62" s="54"/>
      <c r="S62" s="54"/>
      <c r="T62" s="55" t="s">
        <v>66</v>
      </c>
      <c r="U62" s="56">
        <v>0</v>
      </c>
      <c r="V62" s="57">
        <f>IFERROR(IF(U62="","",U62),"")</f>
        <v>0</v>
      </c>
      <c r="W62" s="58">
        <f>IFERROR(IF(U62="","",U62*0.00502),"")</f>
        <v>0</v>
      </c>
      <c r="X62" s="59"/>
      <c r="Y62" s="60"/>
      <c r="AC62" s="61"/>
      <c r="AZ62" s="62" t="s">
        <v>1</v>
      </c>
    </row>
    <row r="63" spans="1:52" ht="27" customHeight="1">
      <c r="A63" s="49" t="s">
        <v>121</v>
      </c>
      <c r="B63" s="49" t="s">
        <v>122</v>
      </c>
      <c r="C63" s="50">
        <v>4301070981</v>
      </c>
      <c r="D63" s="110">
        <v>4607111036728</v>
      </c>
      <c r="E63" s="110"/>
      <c r="F63" s="51">
        <v>5</v>
      </c>
      <c r="G63" s="52">
        <v>1</v>
      </c>
      <c r="H63" s="51">
        <v>5</v>
      </c>
      <c r="I63" s="51">
        <v>5.2131999999999996</v>
      </c>
      <c r="J63" s="52">
        <v>144</v>
      </c>
      <c r="K63" s="53" t="s">
        <v>65</v>
      </c>
      <c r="L63" s="52">
        <v>180</v>
      </c>
      <c r="M63" s="118" t="s">
        <v>123</v>
      </c>
      <c r="N63" s="118"/>
      <c r="O63" s="118"/>
      <c r="P63" s="118"/>
      <c r="Q63" s="118"/>
      <c r="R63" s="54"/>
      <c r="S63" s="54"/>
      <c r="T63" s="55" t="s">
        <v>66</v>
      </c>
      <c r="U63" s="56">
        <v>0</v>
      </c>
      <c r="V63" s="57">
        <f>IFERROR(IF(U63="","",U63),"")</f>
        <v>0</v>
      </c>
      <c r="W63" s="58">
        <f>IFERROR(IF(U63="","",U63*0.00866),"")</f>
        <v>0</v>
      </c>
      <c r="X63" s="59"/>
      <c r="Y63" s="60"/>
      <c r="AC63" s="61"/>
      <c r="AZ63" s="62" t="s">
        <v>1</v>
      </c>
    </row>
    <row r="64" spans="1:52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3" t="s">
        <v>67</v>
      </c>
      <c r="N64" s="113"/>
      <c r="O64" s="113"/>
      <c r="P64" s="113"/>
      <c r="Q64" s="113"/>
      <c r="R64" s="113"/>
      <c r="S64" s="113"/>
      <c r="T64" s="63" t="s">
        <v>66</v>
      </c>
      <c r="U64" s="64">
        <f>IFERROR(SUM(U62:U63),"0")</f>
        <v>0</v>
      </c>
      <c r="V64" s="64">
        <f>IFERROR(SUM(V62:V63),"0")</f>
        <v>0</v>
      </c>
      <c r="W64" s="64">
        <f>IFERROR(IF(W62="",0,W62),"0")+IFERROR(IF(W63="",0,W63),"0")</f>
        <v>0</v>
      </c>
      <c r="X64" s="65"/>
      <c r="Y64" s="65"/>
    </row>
    <row r="65" spans="1:52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3" t="s">
        <v>67</v>
      </c>
      <c r="N65" s="113"/>
      <c r="O65" s="113"/>
      <c r="P65" s="113"/>
      <c r="Q65" s="113"/>
      <c r="R65" s="113"/>
      <c r="S65" s="113"/>
      <c r="T65" s="63" t="s">
        <v>68</v>
      </c>
      <c r="U65" s="64">
        <f>IFERROR(SUMPRODUCT(U62:U63*H62:H63),"0")</f>
        <v>0</v>
      </c>
      <c r="V65" s="64">
        <f>IFERROR(SUMPRODUCT(V62:V63*H62:H63),"0")</f>
        <v>0</v>
      </c>
      <c r="W65" s="63"/>
      <c r="X65" s="65"/>
      <c r="Y65" s="65"/>
    </row>
    <row r="66" spans="1:52" ht="16.5" customHeight="1">
      <c r="A66" s="108" t="s">
        <v>124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47"/>
      <c r="Y66" s="47"/>
    </row>
    <row r="67" spans="1:52" ht="14.25" customHeight="1">
      <c r="A67" s="109" t="s">
        <v>125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48"/>
      <c r="Y67" s="48"/>
    </row>
    <row r="68" spans="1:52" ht="27" customHeight="1">
      <c r="A68" s="49" t="s">
        <v>126</v>
      </c>
      <c r="B68" s="49" t="s">
        <v>127</v>
      </c>
      <c r="C68" s="50">
        <v>4301135113</v>
      </c>
      <c r="D68" s="110">
        <v>4607111033659</v>
      </c>
      <c r="E68" s="110"/>
      <c r="F68" s="51">
        <v>0.3</v>
      </c>
      <c r="G68" s="52">
        <v>12</v>
      </c>
      <c r="H68" s="51">
        <v>3.6</v>
      </c>
      <c r="I68" s="51">
        <v>4.3036000000000003</v>
      </c>
      <c r="J68" s="52">
        <v>70</v>
      </c>
      <c r="K68" s="53" t="s">
        <v>65</v>
      </c>
      <c r="L68" s="52">
        <v>180</v>
      </c>
      <c r="M68" s="11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8" s="111"/>
      <c r="O68" s="111"/>
      <c r="P68" s="111"/>
      <c r="Q68" s="111"/>
      <c r="R68" s="54"/>
      <c r="S68" s="54"/>
      <c r="T68" s="55" t="s">
        <v>66</v>
      </c>
      <c r="U68" s="56">
        <v>0</v>
      </c>
      <c r="V68" s="57">
        <f>IFERROR(IF(U68="","",U68),"")</f>
        <v>0</v>
      </c>
      <c r="W68" s="58">
        <f>IFERROR(IF(U68="","",U68*0.01788),"")</f>
        <v>0</v>
      </c>
      <c r="X68" s="59"/>
      <c r="Y68" s="60"/>
      <c r="AC68" s="61"/>
      <c r="AZ68" s="62" t="s">
        <v>74</v>
      </c>
    </row>
    <row r="69" spans="1:52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3" t="s">
        <v>67</v>
      </c>
      <c r="N69" s="113"/>
      <c r="O69" s="113"/>
      <c r="P69" s="113"/>
      <c r="Q69" s="113"/>
      <c r="R69" s="113"/>
      <c r="S69" s="113"/>
      <c r="T69" s="63" t="s">
        <v>66</v>
      </c>
      <c r="U69" s="64">
        <f>IFERROR(SUM(U68:U68),"0")</f>
        <v>0</v>
      </c>
      <c r="V69" s="64">
        <f>IFERROR(SUM(V68:V68),"0")</f>
        <v>0</v>
      </c>
      <c r="W69" s="64">
        <f>IFERROR(IF(W68="",0,W68),"0")</f>
        <v>0</v>
      </c>
      <c r="X69" s="65"/>
      <c r="Y69" s="65"/>
    </row>
    <row r="70" spans="1:52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3" t="s">
        <v>67</v>
      </c>
      <c r="N70" s="113"/>
      <c r="O70" s="113"/>
      <c r="P70" s="113"/>
      <c r="Q70" s="113"/>
      <c r="R70" s="113"/>
      <c r="S70" s="113"/>
      <c r="T70" s="63" t="s">
        <v>68</v>
      </c>
      <c r="U70" s="64">
        <f>IFERROR(SUMPRODUCT(U68:U68*H68:H68),"0")</f>
        <v>0</v>
      </c>
      <c r="V70" s="64">
        <f>IFERROR(SUMPRODUCT(V68:V68*H68:H68),"0")</f>
        <v>0</v>
      </c>
      <c r="W70" s="63"/>
      <c r="X70" s="65"/>
      <c r="Y70" s="65"/>
    </row>
    <row r="71" spans="1:52" ht="16.5" customHeight="1">
      <c r="A71" s="108" t="s">
        <v>128</v>
      </c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47"/>
      <c r="Y71" s="47"/>
    </row>
    <row r="72" spans="1:52" ht="14.25" customHeight="1">
      <c r="A72" s="109" t="s">
        <v>129</v>
      </c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48"/>
      <c r="Y72" s="48"/>
    </row>
    <row r="73" spans="1:52" ht="27" customHeight="1">
      <c r="A73" s="49" t="s">
        <v>130</v>
      </c>
      <c r="B73" s="49" t="s">
        <v>131</v>
      </c>
      <c r="C73" s="50">
        <v>4301131012</v>
      </c>
      <c r="D73" s="110">
        <v>4607111034137</v>
      </c>
      <c r="E73" s="110"/>
      <c r="F73" s="51">
        <v>0.3</v>
      </c>
      <c r="G73" s="52">
        <v>12</v>
      </c>
      <c r="H73" s="51">
        <v>3.6</v>
      </c>
      <c r="I73" s="51">
        <v>4.3036000000000003</v>
      </c>
      <c r="J73" s="52">
        <v>70</v>
      </c>
      <c r="K73" s="53" t="s">
        <v>65</v>
      </c>
      <c r="L73" s="52">
        <v>180</v>
      </c>
      <c r="M73" s="1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3" s="111"/>
      <c r="O73" s="111"/>
      <c r="P73" s="111"/>
      <c r="Q73" s="111"/>
      <c r="R73" s="54"/>
      <c r="S73" s="54"/>
      <c r="T73" s="55" t="s">
        <v>66</v>
      </c>
      <c r="U73" s="56">
        <v>0</v>
      </c>
      <c r="V73" s="57">
        <f>IFERROR(IF(U73="","",U73),"")</f>
        <v>0</v>
      </c>
      <c r="W73" s="58">
        <f>IFERROR(IF(U73="","",U73*0.01788),"")</f>
        <v>0</v>
      </c>
      <c r="X73" s="59"/>
      <c r="Y73" s="60"/>
      <c r="AC73" s="61"/>
      <c r="AZ73" s="62" t="s">
        <v>74</v>
      </c>
    </row>
    <row r="74" spans="1:52" ht="27" customHeight="1">
      <c r="A74" s="49" t="s">
        <v>132</v>
      </c>
      <c r="B74" s="49" t="s">
        <v>133</v>
      </c>
      <c r="C74" s="50">
        <v>4301131011</v>
      </c>
      <c r="D74" s="110">
        <v>4607111034120</v>
      </c>
      <c r="E74" s="110"/>
      <c r="F74" s="51">
        <v>0.3</v>
      </c>
      <c r="G74" s="52">
        <v>12</v>
      </c>
      <c r="H74" s="51">
        <v>3.6</v>
      </c>
      <c r="I74" s="51">
        <v>4.3036000000000003</v>
      </c>
      <c r="J74" s="52">
        <v>70</v>
      </c>
      <c r="K74" s="53" t="s">
        <v>65</v>
      </c>
      <c r="L74" s="52">
        <v>180</v>
      </c>
      <c r="M74" s="11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4" s="111"/>
      <c r="O74" s="111"/>
      <c r="P74" s="111"/>
      <c r="Q74" s="111"/>
      <c r="R74" s="54"/>
      <c r="S74" s="54"/>
      <c r="T74" s="55" t="s">
        <v>66</v>
      </c>
      <c r="U74" s="56">
        <v>0</v>
      </c>
      <c r="V74" s="57">
        <f>IFERROR(IF(U74="","",U74),"")</f>
        <v>0</v>
      </c>
      <c r="W74" s="58">
        <f>IFERROR(IF(U74="","",U74*0.01788),"")</f>
        <v>0</v>
      </c>
      <c r="X74" s="59"/>
      <c r="Y74" s="60"/>
      <c r="AC74" s="61"/>
      <c r="AZ74" s="62" t="s">
        <v>74</v>
      </c>
    </row>
    <row r="75" spans="1:5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3" t="s">
        <v>67</v>
      </c>
      <c r="N75" s="113"/>
      <c r="O75" s="113"/>
      <c r="P75" s="113"/>
      <c r="Q75" s="113"/>
      <c r="R75" s="113"/>
      <c r="S75" s="113"/>
      <c r="T75" s="63" t="s">
        <v>66</v>
      </c>
      <c r="U75" s="64">
        <f>IFERROR(SUM(U73:U74),"0")</f>
        <v>0</v>
      </c>
      <c r="V75" s="64">
        <f>IFERROR(SUM(V73:V74),"0")</f>
        <v>0</v>
      </c>
      <c r="W75" s="64">
        <f>IFERROR(IF(W73="",0,W73),"0")+IFERROR(IF(W74="",0,W74),"0")</f>
        <v>0</v>
      </c>
      <c r="X75" s="65"/>
      <c r="Y75" s="65"/>
    </row>
    <row r="76" spans="1:52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3" t="s">
        <v>67</v>
      </c>
      <c r="N76" s="113"/>
      <c r="O76" s="113"/>
      <c r="P76" s="113"/>
      <c r="Q76" s="113"/>
      <c r="R76" s="113"/>
      <c r="S76" s="113"/>
      <c r="T76" s="63" t="s">
        <v>68</v>
      </c>
      <c r="U76" s="64">
        <f>IFERROR(SUMPRODUCT(U73:U74*H73:H74),"0")</f>
        <v>0</v>
      </c>
      <c r="V76" s="64">
        <f>IFERROR(SUMPRODUCT(V73:V74*H73:H74),"0")</f>
        <v>0</v>
      </c>
      <c r="W76" s="63"/>
      <c r="X76" s="65"/>
      <c r="Y76" s="65"/>
    </row>
    <row r="77" spans="1:52" ht="16.5" customHeight="1">
      <c r="A77" s="108" t="s">
        <v>134</v>
      </c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47"/>
      <c r="Y77" s="47"/>
    </row>
    <row r="78" spans="1:52" ht="14.25" customHeight="1">
      <c r="A78" s="109" t="s">
        <v>125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48"/>
      <c r="Y78" s="48"/>
    </row>
    <row r="79" spans="1:52" ht="27" customHeight="1">
      <c r="A79" s="49" t="s">
        <v>135</v>
      </c>
      <c r="B79" s="49" t="s">
        <v>136</v>
      </c>
      <c r="C79" s="50">
        <v>4301135121</v>
      </c>
      <c r="D79" s="110">
        <v>4607111036735</v>
      </c>
      <c r="E79" s="110"/>
      <c r="F79" s="51">
        <v>0.43</v>
      </c>
      <c r="G79" s="52">
        <v>8</v>
      </c>
      <c r="H79" s="51">
        <v>3.44</v>
      </c>
      <c r="I79" s="51">
        <v>3.7223999999999999</v>
      </c>
      <c r="J79" s="52">
        <v>70</v>
      </c>
      <c r="K79" s="53" t="s">
        <v>65</v>
      </c>
      <c r="L79" s="52">
        <v>180</v>
      </c>
      <c r="M79" s="11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9" s="111"/>
      <c r="O79" s="111"/>
      <c r="P79" s="111"/>
      <c r="Q79" s="111"/>
      <c r="R79" s="54"/>
      <c r="S79" s="54"/>
      <c r="T79" s="55" t="s">
        <v>66</v>
      </c>
      <c r="U79" s="56">
        <v>0</v>
      </c>
      <c r="V79" s="57">
        <f t="shared" ref="V79:V85" si="2">IFERROR(IF(U79="","",U79),"")</f>
        <v>0</v>
      </c>
      <c r="W79" s="58">
        <f t="shared" ref="W79:W85" si="3">IFERROR(IF(U79="","",U79*0.01788),"")</f>
        <v>0</v>
      </c>
      <c r="X79" s="59"/>
      <c r="Y79" s="60"/>
      <c r="AC79" s="61"/>
      <c r="AZ79" s="62" t="s">
        <v>74</v>
      </c>
    </row>
    <row r="80" spans="1:52" ht="27" customHeight="1">
      <c r="A80" s="49" t="s">
        <v>137</v>
      </c>
      <c r="B80" s="49" t="s">
        <v>138</v>
      </c>
      <c r="C80" s="50">
        <v>4301135053</v>
      </c>
      <c r="D80" s="110">
        <v>4607111036407</v>
      </c>
      <c r="E80" s="110"/>
      <c r="F80" s="51">
        <v>0.3</v>
      </c>
      <c r="G80" s="52">
        <v>14</v>
      </c>
      <c r="H80" s="51">
        <v>4.2</v>
      </c>
      <c r="I80" s="51">
        <v>4.5292000000000003</v>
      </c>
      <c r="J80" s="52">
        <v>70</v>
      </c>
      <c r="K80" s="53" t="s">
        <v>65</v>
      </c>
      <c r="L80" s="52">
        <v>180</v>
      </c>
      <c r="M80" s="11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111"/>
      <c r="O80" s="111"/>
      <c r="P80" s="111"/>
      <c r="Q80" s="111"/>
      <c r="R80" s="54"/>
      <c r="S80" s="54"/>
      <c r="T80" s="55" t="s">
        <v>66</v>
      </c>
      <c r="U80" s="56">
        <v>0</v>
      </c>
      <c r="V80" s="57">
        <f t="shared" si="2"/>
        <v>0</v>
      </c>
      <c r="W80" s="58">
        <f t="shared" si="3"/>
        <v>0</v>
      </c>
      <c r="X80" s="59"/>
      <c r="Y80" s="60"/>
      <c r="AC80" s="61"/>
      <c r="AZ80" s="62" t="s">
        <v>74</v>
      </c>
    </row>
    <row r="81" spans="1:52" ht="16.5" customHeight="1">
      <c r="A81" s="49" t="s">
        <v>139</v>
      </c>
      <c r="B81" s="49" t="s">
        <v>140</v>
      </c>
      <c r="C81" s="50">
        <v>4301135122</v>
      </c>
      <c r="D81" s="110">
        <v>4607111033628</v>
      </c>
      <c r="E81" s="110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65</v>
      </c>
      <c r="L81" s="52">
        <v>180</v>
      </c>
      <c r="M81" s="11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111"/>
      <c r="O81" s="111"/>
      <c r="P81" s="111"/>
      <c r="Q81" s="111"/>
      <c r="R81" s="54"/>
      <c r="S81" s="54"/>
      <c r="T81" s="55" t="s">
        <v>66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  <c r="AC81" s="61"/>
      <c r="AZ81" s="62" t="s">
        <v>74</v>
      </c>
    </row>
    <row r="82" spans="1:52" ht="27" customHeight="1">
      <c r="A82" s="49" t="s">
        <v>141</v>
      </c>
      <c r="B82" s="49" t="s">
        <v>142</v>
      </c>
      <c r="C82" s="50">
        <v>4301130400</v>
      </c>
      <c r="D82" s="110">
        <v>4607111033451</v>
      </c>
      <c r="E82" s="110"/>
      <c r="F82" s="51">
        <v>0.3</v>
      </c>
      <c r="G82" s="52">
        <v>12</v>
      </c>
      <c r="H82" s="51">
        <v>3.6</v>
      </c>
      <c r="I82" s="51">
        <v>4.3036000000000003</v>
      </c>
      <c r="J82" s="52">
        <v>70</v>
      </c>
      <c r="K82" s="53" t="s">
        <v>65</v>
      </c>
      <c r="L82" s="52">
        <v>180</v>
      </c>
      <c r="M82" s="11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111"/>
      <c r="O82" s="111"/>
      <c r="P82" s="111"/>
      <c r="Q82" s="111"/>
      <c r="R82" s="54"/>
      <c r="S82" s="54"/>
      <c r="T82" s="55" t="s">
        <v>66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  <c r="AC82" s="61"/>
      <c r="AZ82" s="62" t="s">
        <v>74</v>
      </c>
    </row>
    <row r="83" spans="1:52" ht="27" customHeight="1">
      <c r="A83" s="49" t="s">
        <v>143</v>
      </c>
      <c r="B83" s="49" t="s">
        <v>144</v>
      </c>
      <c r="C83" s="50">
        <v>4301135120</v>
      </c>
      <c r="D83" s="110">
        <v>4607111035141</v>
      </c>
      <c r="E83" s="110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65</v>
      </c>
      <c r="L83" s="52">
        <v>180</v>
      </c>
      <c r="M83" s="11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111"/>
      <c r="O83" s="111"/>
      <c r="P83" s="111"/>
      <c r="Q83" s="111"/>
      <c r="R83" s="54"/>
      <c r="S83" s="54"/>
      <c r="T83" s="55" t="s">
        <v>66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  <c r="AC83" s="61"/>
      <c r="AZ83" s="62" t="s">
        <v>74</v>
      </c>
    </row>
    <row r="84" spans="1:52" ht="27" customHeight="1">
      <c r="A84" s="49" t="s">
        <v>145</v>
      </c>
      <c r="B84" s="49" t="s">
        <v>146</v>
      </c>
      <c r="C84" s="50">
        <v>4301135111</v>
      </c>
      <c r="D84" s="110">
        <v>4607111035028</v>
      </c>
      <c r="E84" s="110"/>
      <c r="F84" s="51">
        <v>0.48</v>
      </c>
      <c r="G84" s="52">
        <v>8</v>
      </c>
      <c r="H84" s="51">
        <v>3.84</v>
      </c>
      <c r="I84" s="51">
        <v>4.4488000000000003</v>
      </c>
      <c r="J84" s="52">
        <v>70</v>
      </c>
      <c r="K84" s="53" t="s">
        <v>65</v>
      </c>
      <c r="L84" s="52">
        <v>180</v>
      </c>
      <c r="M84" s="11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111"/>
      <c r="O84" s="111"/>
      <c r="P84" s="111"/>
      <c r="Q84" s="111"/>
      <c r="R84" s="54"/>
      <c r="S84" s="54"/>
      <c r="T84" s="55" t="s">
        <v>66</v>
      </c>
      <c r="U84" s="56">
        <v>0</v>
      </c>
      <c r="V84" s="57">
        <f t="shared" si="2"/>
        <v>0</v>
      </c>
      <c r="W84" s="58">
        <f t="shared" si="3"/>
        <v>0</v>
      </c>
      <c r="X84" s="59"/>
      <c r="Y84" s="60"/>
      <c r="AC84" s="61"/>
      <c r="AZ84" s="62" t="s">
        <v>74</v>
      </c>
    </row>
    <row r="85" spans="1:52" ht="27" customHeight="1">
      <c r="A85" s="49" t="s">
        <v>147</v>
      </c>
      <c r="B85" s="49" t="s">
        <v>148</v>
      </c>
      <c r="C85" s="50">
        <v>4301135109</v>
      </c>
      <c r="D85" s="110">
        <v>4607111033444</v>
      </c>
      <c r="E85" s="110"/>
      <c r="F85" s="51">
        <v>0.3</v>
      </c>
      <c r="G85" s="52">
        <v>12</v>
      </c>
      <c r="H85" s="51">
        <v>3.6</v>
      </c>
      <c r="I85" s="51">
        <v>4.3036000000000003</v>
      </c>
      <c r="J85" s="52">
        <v>70</v>
      </c>
      <c r="K85" s="53" t="s">
        <v>65</v>
      </c>
      <c r="L85" s="52">
        <v>180</v>
      </c>
      <c r="M85" s="11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111"/>
      <c r="O85" s="111"/>
      <c r="P85" s="111"/>
      <c r="Q85" s="111"/>
      <c r="R85" s="54"/>
      <c r="S85" s="54"/>
      <c r="T85" s="55" t="s">
        <v>66</v>
      </c>
      <c r="U85" s="56">
        <v>0</v>
      </c>
      <c r="V85" s="57">
        <f t="shared" si="2"/>
        <v>0</v>
      </c>
      <c r="W85" s="58">
        <f t="shared" si="3"/>
        <v>0</v>
      </c>
      <c r="X85" s="59"/>
      <c r="Y85" s="60"/>
      <c r="AC85" s="61"/>
      <c r="AZ85" s="62" t="s">
        <v>74</v>
      </c>
    </row>
    <row r="86" spans="1:52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3" t="s">
        <v>67</v>
      </c>
      <c r="N86" s="113"/>
      <c r="O86" s="113"/>
      <c r="P86" s="113"/>
      <c r="Q86" s="113"/>
      <c r="R86" s="113"/>
      <c r="S86" s="113"/>
      <c r="T86" s="63" t="s">
        <v>66</v>
      </c>
      <c r="U86" s="64">
        <f>IFERROR(SUM(U79:U85),"0")</f>
        <v>0</v>
      </c>
      <c r="V86" s="64">
        <f>IFERROR(SUM(V79:V85),"0")</f>
        <v>0</v>
      </c>
      <c r="W86" s="64">
        <f>IFERROR(IF(W79="",0,W79),"0")+IFERROR(IF(W80="",0,W80),"0")+IFERROR(IF(W81="",0,W81),"0")+IFERROR(IF(W82="",0,W82),"0")+IFERROR(IF(W83="",0,W83),"0")+IFERROR(IF(W84="",0,W84),"0")+IFERROR(IF(W85="",0,W85),"0")</f>
        <v>0</v>
      </c>
      <c r="X86" s="65"/>
      <c r="Y86" s="65"/>
    </row>
    <row r="87" spans="1:52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3" t="s">
        <v>67</v>
      </c>
      <c r="N87" s="113"/>
      <c r="O87" s="113"/>
      <c r="P87" s="113"/>
      <c r="Q87" s="113"/>
      <c r="R87" s="113"/>
      <c r="S87" s="113"/>
      <c r="T87" s="63" t="s">
        <v>68</v>
      </c>
      <c r="U87" s="64">
        <f>IFERROR(SUMPRODUCT(U79:U85*H79:H85),"0")</f>
        <v>0</v>
      </c>
      <c r="V87" s="64">
        <f>IFERROR(SUMPRODUCT(V79:V85*H79:H85),"0")</f>
        <v>0</v>
      </c>
      <c r="W87" s="63"/>
      <c r="X87" s="65"/>
      <c r="Y87" s="65"/>
    </row>
    <row r="88" spans="1:52" ht="16.5" customHeight="1">
      <c r="A88" s="108" t="s">
        <v>149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47"/>
      <c r="Y88" s="47"/>
    </row>
    <row r="89" spans="1:52" ht="14.25" customHeight="1">
      <c r="A89" s="109" t="s">
        <v>149</v>
      </c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48"/>
      <c r="Y89" s="48"/>
    </row>
    <row r="90" spans="1:52" ht="27" customHeight="1">
      <c r="A90" s="49" t="s">
        <v>150</v>
      </c>
      <c r="B90" s="49" t="s">
        <v>151</v>
      </c>
      <c r="C90" s="50">
        <v>4301136013</v>
      </c>
      <c r="D90" s="110">
        <v>4607025784012</v>
      </c>
      <c r="E90" s="110"/>
      <c r="F90" s="51">
        <v>0.09</v>
      </c>
      <c r="G90" s="52">
        <v>24</v>
      </c>
      <c r="H90" s="51">
        <v>2.16</v>
      </c>
      <c r="I90" s="51">
        <v>2.4912000000000001</v>
      </c>
      <c r="J90" s="52">
        <v>126</v>
      </c>
      <c r="K90" s="53" t="s">
        <v>65</v>
      </c>
      <c r="L90" s="52">
        <v>180</v>
      </c>
      <c r="M90" s="11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111"/>
      <c r="O90" s="111"/>
      <c r="P90" s="111"/>
      <c r="Q90" s="111"/>
      <c r="R90" s="54"/>
      <c r="S90" s="54"/>
      <c r="T90" s="55" t="s">
        <v>66</v>
      </c>
      <c r="U90" s="56">
        <v>0</v>
      </c>
      <c r="V90" s="57">
        <f>IFERROR(IF(U90="","",U90),"")</f>
        <v>0</v>
      </c>
      <c r="W90" s="58">
        <f>IFERROR(IF(U90="","",U90*0.00936),"")</f>
        <v>0</v>
      </c>
      <c r="X90" s="59"/>
      <c r="Y90" s="60"/>
      <c r="AC90" s="61"/>
      <c r="AZ90" s="62" t="s">
        <v>74</v>
      </c>
    </row>
    <row r="91" spans="1:52" ht="27" customHeight="1">
      <c r="A91" s="49" t="s">
        <v>152</v>
      </c>
      <c r="B91" s="49" t="s">
        <v>153</v>
      </c>
      <c r="C91" s="50">
        <v>4301136012</v>
      </c>
      <c r="D91" s="110">
        <v>4607025784319</v>
      </c>
      <c r="E91" s="110"/>
      <c r="F91" s="51">
        <v>0.36</v>
      </c>
      <c r="G91" s="52">
        <v>10</v>
      </c>
      <c r="H91" s="51">
        <v>3.6</v>
      </c>
      <c r="I91" s="51">
        <v>4.2439999999999998</v>
      </c>
      <c r="J91" s="52">
        <v>70</v>
      </c>
      <c r="K91" s="53" t="s">
        <v>65</v>
      </c>
      <c r="L91" s="52">
        <v>180</v>
      </c>
      <c r="M91" s="11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111"/>
      <c r="O91" s="111"/>
      <c r="P91" s="111"/>
      <c r="Q91" s="111"/>
      <c r="R91" s="54"/>
      <c r="S91" s="54"/>
      <c r="T91" s="55" t="s">
        <v>66</v>
      </c>
      <c r="U91" s="56">
        <v>0</v>
      </c>
      <c r="V91" s="57">
        <f>IFERROR(IF(U91="","",U91),"")</f>
        <v>0</v>
      </c>
      <c r="W91" s="58">
        <f>IFERROR(IF(U91="","",U91*0.01788),"")</f>
        <v>0</v>
      </c>
      <c r="X91" s="59"/>
      <c r="Y91" s="60"/>
      <c r="AC91" s="61"/>
      <c r="AZ91" s="62" t="s">
        <v>74</v>
      </c>
    </row>
    <row r="92" spans="1:52" ht="16.5" customHeight="1">
      <c r="A92" s="49" t="s">
        <v>154</v>
      </c>
      <c r="B92" s="49" t="s">
        <v>155</v>
      </c>
      <c r="C92" s="50">
        <v>4301136014</v>
      </c>
      <c r="D92" s="110">
        <v>4607111035370</v>
      </c>
      <c r="E92" s="110"/>
      <c r="F92" s="51">
        <v>0.14000000000000001</v>
      </c>
      <c r="G92" s="52">
        <v>22</v>
      </c>
      <c r="H92" s="51">
        <v>3.08</v>
      </c>
      <c r="I92" s="51">
        <v>3.464</v>
      </c>
      <c r="J92" s="52">
        <v>84</v>
      </c>
      <c r="K92" s="53" t="s">
        <v>65</v>
      </c>
      <c r="L92" s="52">
        <v>180</v>
      </c>
      <c r="M92" s="11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111"/>
      <c r="O92" s="111"/>
      <c r="P92" s="111"/>
      <c r="Q92" s="111"/>
      <c r="R92" s="54"/>
      <c r="S92" s="54"/>
      <c r="T92" s="55" t="s">
        <v>66</v>
      </c>
      <c r="U92" s="56">
        <v>0</v>
      </c>
      <c r="V92" s="57">
        <f>IFERROR(IF(U92="","",U92),"")</f>
        <v>0</v>
      </c>
      <c r="W92" s="58">
        <f>IFERROR(IF(U92="","",U92*0.0155),"")</f>
        <v>0</v>
      </c>
      <c r="X92" s="59"/>
      <c r="Y92" s="60"/>
      <c r="AC92" s="61"/>
      <c r="AZ92" s="62" t="s">
        <v>74</v>
      </c>
    </row>
    <row r="93" spans="1:52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3" t="s">
        <v>67</v>
      </c>
      <c r="N93" s="113"/>
      <c r="O93" s="113"/>
      <c r="P93" s="113"/>
      <c r="Q93" s="113"/>
      <c r="R93" s="113"/>
      <c r="S93" s="113"/>
      <c r="T93" s="63" t="s">
        <v>66</v>
      </c>
      <c r="U93" s="64">
        <f>IFERROR(SUM(U90:U92),"0")</f>
        <v>0</v>
      </c>
      <c r="V93" s="64">
        <f>IFERROR(SUM(V90:V92),"0")</f>
        <v>0</v>
      </c>
      <c r="W93" s="64">
        <f>IFERROR(IF(W90="",0,W90),"0")+IFERROR(IF(W91="",0,W91),"0")+IFERROR(IF(W92="",0,W92),"0")</f>
        <v>0</v>
      </c>
      <c r="X93" s="65"/>
      <c r="Y93" s="65"/>
    </row>
    <row r="94" spans="1:52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3" t="s">
        <v>67</v>
      </c>
      <c r="N94" s="113"/>
      <c r="O94" s="113"/>
      <c r="P94" s="113"/>
      <c r="Q94" s="113"/>
      <c r="R94" s="113"/>
      <c r="S94" s="113"/>
      <c r="T94" s="63" t="s">
        <v>68</v>
      </c>
      <c r="U94" s="64">
        <f>IFERROR(SUMPRODUCT(U90:U92*H90:H92),"0")</f>
        <v>0</v>
      </c>
      <c r="V94" s="64">
        <f>IFERROR(SUMPRODUCT(V90:V92*H90:H92),"0")</f>
        <v>0</v>
      </c>
      <c r="W94" s="63"/>
      <c r="X94" s="65"/>
      <c r="Y94" s="65"/>
    </row>
    <row r="95" spans="1:52" ht="16.5" customHeight="1">
      <c r="A95" s="108" t="s">
        <v>156</v>
      </c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47"/>
      <c r="Y95" s="47"/>
    </row>
    <row r="96" spans="1:52" ht="14.25" customHeight="1">
      <c r="A96" s="109" t="s">
        <v>62</v>
      </c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48"/>
      <c r="Y96" s="48"/>
    </row>
    <row r="97" spans="1:52" ht="27" customHeight="1">
      <c r="A97" s="49" t="s">
        <v>157</v>
      </c>
      <c r="B97" s="49" t="s">
        <v>158</v>
      </c>
      <c r="C97" s="50">
        <v>4301070975</v>
      </c>
      <c r="D97" s="110">
        <v>4607111033970</v>
      </c>
      <c r="E97" s="110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65</v>
      </c>
      <c r="L97" s="52">
        <v>180</v>
      </c>
      <c r="M97" s="118" t="s">
        <v>159</v>
      </c>
      <c r="N97" s="118"/>
      <c r="O97" s="118"/>
      <c r="P97" s="118"/>
      <c r="Q97" s="118"/>
      <c r="R97" s="54"/>
      <c r="S97" s="54"/>
      <c r="T97" s="55" t="s">
        <v>66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  <c r="AC97" s="61"/>
      <c r="AZ97" s="62" t="s">
        <v>1</v>
      </c>
    </row>
    <row r="98" spans="1:52" ht="27" customHeight="1">
      <c r="A98" s="49" t="s">
        <v>160</v>
      </c>
      <c r="B98" s="49" t="s">
        <v>161</v>
      </c>
      <c r="C98" s="50">
        <v>4301070976</v>
      </c>
      <c r="D98" s="110">
        <v>4607111034144</v>
      </c>
      <c r="E98" s="110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65</v>
      </c>
      <c r="L98" s="52">
        <v>180</v>
      </c>
      <c r="M98" s="118" t="s">
        <v>162</v>
      </c>
      <c r="N98" s="118"/>
      <c r="O98" s="118"/>
      <c r="P98" s="118"/>
      <c r="Q98" s="118"/>
      <c r="R98" s="54"/>
      <c r="S98" s="54"/>
      <c r="T98" s="55" t="s">
        <v>66</v>
      </c>
      <c r="U98" s="56">
        <v>0</v>
      </c>
      <c r="V98" s="57">
        <f>IFERROR(IF(U98="","",U98),"")</f>
        <v>0</v>
      </c>
      <c r="W98" s="58">
        <f>IFERROR(IF(U98="","",U98*0.0155),"")</f>
        <v>0</v>
      </c>
      <c r="X98" s="59"/>
      <c r="Y98" s="60"/>
      <c r="AC98" s="61"/>
      <c r="AZ98" s="62" t="s">
        <v>1</v>
      </c>
    </row>
    <row r="99" spans="1:52" ht="27" customHeight="1">
      <c r="A99" s="49" t="s">
        <v>163</v>
      </c>
      <c r="B99" s="49" t="s">
        <v>164</v>
      </c>
      <c r="C99" s="50">
        <v>4301070973</v>
      </c>
      <c r="D99" s="110">
        <v>4607111033987</v>
      </c>
      <c r="E99" s="110"/>
      <c r="F99" s="51">
        <v>0.43</v>
      </c>
      <c r="G99" s="52">
        <v>16</v>
      </c>
      <c r="H99" s="51">
        <v>6.88</v>
      </c>
      <c r="I99" s="51">
        <v>7.1996000000000002</v>
      </c>
      <c r="J99" s="52">
        <v>84</v>
      </c>
      <c r="K99" s="53" t="s">
        <v>65</v>
      </c>
      <c r="L99" s="52">
        <v>180</v>
      </c>
      <c r="M99" s="118" t="s">
        <v>165</v>
      </c>
      <c r="N99" s="118"/>
      <c r="O99" s="118"/>
      <c r="P99" s="118"/>
      <c r="Q99" s="118"/>
      <c r="R99" s="54"/>
      <c r="S99" s="54"/>
      <c r="T99" s="55" t="s">
        <v>66</v>
      </c>
      <c r="U99" s="56">
        <v>0</v>
      </c>
      <c r="V99" s="57">
        <f>IFERROR(IF(U99="","",U99),"")</f>
        <v>0</v>
      </c>
      <c r="W99" s="58">
        <f>IFERROR(IF(U99="","",U99*0.0155),"")</f>
        <v>0</v>
      </c>
      <c r="X99" s="59"/>
      <c r="Y99" s="60"/>
      <c r="AC99" s="61"/>
      <c r="AZ99" s="62" t="s">
        <v>1</v>
      </c>
    </row>
    <row r="100" spans="1:52" ht="27" customHeight="1">
      <c r="A100" s="49" t="s">
        <v>166</v>
      </c>
      <c r="B100" s="49" t="s">
        <v>167</v>
      </c>
      <c r="C100" s="50">
        <v>4301070974</v>
      </c>
      <c r="D100" s="110">
        <v>4607111034151</v>
      </c>
      <c r="E100" s="110"/>
      <c r="F100" s="51">
        <v>0.9</v>
      </c>
      <c r="G100" s="52">
        <v>8</v>
      </c>
      <c r="H100" s="51">
        <v>7.2</v>
      </c>
      <c r="I100" s="51">
        <v>7.4859999999999998</v>
      </c>
      <c r="J100" s="52">
        <v>84</v>
      </c>
      <c r="K100" s="53" t="s">
        <v>65</v>
      </c>
      <c r="L100" s="52">
        <v>180</v>
      </c>
      <c r="M100" s="118" t="s">
        <v>168</v>
      </c>
      <c r="N100" s="118"/>
      <c r="O100" s="118"/>
      <c r="P100" s="118"/>
      <c r="Q100" s="118"/>
      <c r="R100" s="54"/>
      <c r="S100" s="54"/>
      <c r="T100" s="55" t="s">
        <v>66</v>
      </c>
      <c r="U100" s="56">
        <v>0</v>
      </c>
      <c r="V100" s="57">
        <f>IFERROR(IF(U100="","",U100),"")</f>
        <v>0</v>
      </c>
      <c r="W100" s="58">
        <f>IFERROR(IF(U100="","",U100*0.0155),"")</f>
        <v>0</v>
      </c>
      <c r="X100" s="59"/>
      <c r="Y100" s="60"/>
      <c r="AC100" s="61"/>
      <c r="AZ100" s="62" t="s">
        <v>1</v>
      </c>
    </row>
    <row r="101" spans="1:52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3" t="s">
        <v>67</v>
      </c>
      <c r="N101" s="113"/>
      <c r="O101" s="113"/>
      <c r="P101" s="113"/>
      <c r="Q101" s="113"/>
      <c r="R101" s="113"/>
      <c r="S101" s="113"/>
      <c r="T101" s="63" t="s">
        <v>66</v>
      </c>
      <c r="U101" s="64">
        <f>IFERROR(SUM(U97:U100),"0")</f>
        <v>0</v>
      </c>
      <c r="V101" s="64">
        <f>IFERROR(SUM(V97:V100),"0")</f>
        <v>0</v>
      </c>
      <c r="W101" s="64">
        <f>IFERROR(IF(W97="",0,W97),"0")+IFERROR(IF(W98="",0,W98),"0")+IFERROR(IF(W99="",0,W99),"0")+IFERROR(IF(W100="",0,W100),"0")</f>
        <v>0</v>
      </c>
      <c r="X101" s="65"/>
      <c r="Y101" s="65"/>
    </row>
    <row r="102" spans="1:52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3" t="s">
        <v>67</v>
      </c>
      <c r="N102" s="113"/>
      <c r="O102" s="113"/>
      <c r="P102" s="113"/>
      <c r="Q102" s="113"/>
      <c r="R102" s="113"/>
      <c r="S102" s="113"/>
      <c r="T102" s="63" t="s">
        <v>68</v>
      </c>
      <c r="U102" s="64">
        <f>IFERROR(SUMPRODUCT(U97:U100*H97:H100),"0")</f>
        <v>0</v>
      </c>
      <c r="V102" s="64">
        <f>IFERROR(SUMPRODUCT(V97:V100*H97:H100),"0")</f>
        <v>0</v>
      </c>
      <c r="W102" s="63"/>
      <c r="X102" s="65"/>
      <c r="Y102" s="65"/>
    </row>
    <row r="103" spans="1:52" ht="16.5" customHeight="1">
      <c r="A103" s="108" t="s">
        <v>169</v>
      </c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47"/>
      <c r="Y103" s="47"/>
    </row>
    <row r="104" spans="1:52" ht="14.25" customHeight="1">
      <c r="A104" s="109" t="s">
        <v>125</v>
      </c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48"/>
      <c r="Y104" s="48"/>
    </row>
    <row r="105" spans="1:52" ht="27" customHeight="1">
      <c r="A105" s="49" t="s">
        <v>170</v>
      </c>
      <c r="B105" s="49" t="s">
        <v>171</v>
      </c>
      <c r="C105" s="50">
        <v>4301135162</v>
      </c>
      <c r="D105" s="110">
        <v>4607111034014</v>
      </c>
      <c r="E105" s="110"/>
      <c r="F105" s="51">
        <v>0.25</v>
      </c>
      <c r="G105" s="52">
        <v>12</v>
      </c>
      <c r="H105" s="51">
        <v>3</v>
      </c>
      <c r="I105" s="51">
        <v>3.7035999999999998</v>
      </c>
      <c r="J105" s="52">
        <v>70</v>
      </c>
      <c r="K105" s="53" t="s">
        <v>65</v>
      </c>
      <c r="L105" s="52">
        <v>180</v>
      </c>
      <c r="M105" s="11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5" s="111"/>
      <c r="O105" s="111"/>
      <c r="P105" s="111"/>
      <c r="Q105" s="111"/>
      <c r="R105" s="54"/>
      <c r="S105" s="54"/>
      <c r="T105" s="55" t="s">
        <v>66</v>
      </c>
      <c r="U105" s="56">
        <v>0</v>
      </c>
      <c r="V105" s="57">
        <f>IFERROR(IF(U105="","",U105),"")</f>
        <v>0</v>
      </c>
      <c r="W105" s="58">
        <f>IFERROR(IF(U105="","",U105*0.01788),"")</f>
        <v>0</v>
      </c>
      <c r="X105" s="59"/>
      <c r="Y105" s="60"/>
      <c r="AC105" s="61"/>
      <c r="AZ105" s="62" t="s">
        <v>74</v>
      </c>
    </row>
    <row r="106" spans="1:52" ht="27" customHeight="1">
      <c r="A106" s="49" t="s">
        <v>172</v>
      </c>
      <c r="B106" s="49" t="s">
        <v>173</v>
      </c>
      <c r="C106" s="50">
        <v>4301135117</v>
      </c>
      <c r="D106" s="110">
        <v>4607111033994</v>
      </c>
      <c r="E106" s="110"/>
      <c r="F106" s="51">
        <v>0.25</v>
      </c>
      <c r="G106" s="52">
        <v>12</v>
      </c>
      <c r="H106" s="51">
        <v>3</v>
      </c>
      <c r="I106" s="51">
        <v>3.7035999999999998</v>
      </c>
      <c r="J106" s="52">
        <v>70</v>
      </c>
      <c r="K106" s="53" t="s">
        <v>65</v>
      </c>
      <c r="L106" s="52">
        <v>180</v>
      </c>
      <c r="M106" s="1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6" s="111"/>
      <c r="O106" s="111"/>
      <c r="P106" s="111"/>
      <c r="Q106" s="111"/>
      <c r="R106" s="54"/>
      <c r="S106" s="54"/>
      <c r="T106" s="55" t="s">
        <v>66</v>
      </c>
      <c r="U106" s="56">
        <v>0</v>
      </c>
      <c r="V106" s="57">
        <f>IFERROR(IF(U106="","",U106),"")</f>
        <v>0</v>
      </c>
      <c r="W106" s="58">
        <f>IFERROR(IF(U106="","",U106*0.01788),"")</f>
        <v>0</v>
      </c>
      <c r="X106" s="59"/>
      <c r="Y106" s="60"/>
      <c r="AC106" s="61"/>
      <c r="AZ106" s="62" t="s">
        <v>74</v>
      </c>
    </row>
    <row r="107" spans="1:52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3" t="s">
        <v>67</v>
      </c>
      <c r="N107" s="113"/>
      <c r="O107" s="113"/>
      <c r="P107" s="113"/>
      <c r="Q107" s="113"/>
      <c r="R107" s="113"/>
      <c r="S107" s="113"/>
      <c r="T107" s="63" t="s">
        <v>66</v>
      </c>
      <c r="U107" s="64">
        <f>IFERROR(SUM(U105:U106),"0")</f>
        <v>0</v>
      </c>
      <c r="V107" s="64">
        <f>IFERROR(SUM(V105:V106),"0")</f>
        <v>0</v>
      </c>
      <c r="W107" s="64">
        <f>IFERROR(IF(W105="",0,W105),"0")+IFERROR(IF(W106="",0,W106),"0")</f>
        <v>0</v>
      </c>
      <c r="X107" s="65"/>
      <c r="Y107" s="65"/>
    </row>
    <row r="108" spans="1:52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3" t="s">
        <v>67</v>
      </c>
      <c r="N108" s="113"/>
      <c r="O108" s="113"/>
      <c r="P108" s="113"/>
      <c r="Q108" s="113"/>
      <c r="R108" s="113"/>
      <c r="S108" s="113"/>
      <c r="T108" s="63" t="s">
        <v>68</v>
      </c>
      <c r="U108" s="64">
        <f>IFERROR(SUMPRODUCT(U105:U106*H105:H106),"0")</f>
        <v>0</v>
      </c>
      <c r="V108" s="64">
        <f>IFERROR(SUMPRODUCT(V105:V106*H105:H106),"0")</f>
        <v>0</v>
      </c>
      <c r="W108" s="63"/>
      <c r="X108" s="65"/>
      <c r="Y108" s="65"/>
    </row>
    <row r="109" spans="1:52" ht="16.5" customHeight="1">
      <c r="A109" s="108" t="s">
        <v>174</v>
      </c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47"/>
      <c r="Y109" s="47"/>
    </row>
    <row r="110" spans="1:52" ht="14.25" customHeight="1">
      <c r="A110" s="109" t="s">
        <v>125</v>
      </c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48"/>
      <c r="Y110" s="48"/>
    </row>
    <row r="111" spans="1:52" ht="16.5" customHeight="1">
      <c r="A111" s="49" t="s">
        <v>175</v>
      </c>
      <c r="B111" s="49" t="s">
        <v>176</v>
      </c>
      <c r="C111" s="50">
        <v>4301135112</v>
      </c>
      <c r="D111" s="110">
        <v>4607111034199</v>
      </c>
      <c r="E111" s="110"/>
      <c r="F111" s="51">
        <v>0.25</v>
      </c>
      <c r="G111" s="52">
        <v>12</v>
      </c>
      <c r="H111" s="51">
        <v>3</v>
      </c>
      <c r="I111" s="51">
        <v>3.7035999999999998</v>
      </c>
      <c r="J111" s="52">
        <v>70</v>
      </c>
      <c r="K111" s="53" t="s">
        <v>65</v>
      </c>
      <c r="L111" s="52">
        <v>180</v>
      </c>
      <c r="M111" s="11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1" s="111"/>
      <c r="O111" s="111"/>
      <c r="P111" s="111"/>
      <c r="Q111" s="111"/>
      <c r="R111" s="54"/>
      <c r="S111" s="54"/>
      <c r="T111" s="55" t="s">
        <v>66</v>
      </c>
      <c r="U111" s="56">
        <v>0</v>
      </c>
      <c r="V111" s="57">
        <f>IFERROR(IF(U111="","",U111),"")</f>
        <v>0</v>
      </c>
      <c r="W111" s="58">
        <f>IFERROR(IF(U111="","",U111*0.01788),"")</f>
        <v>0</v>
      </c>
      <c r="X111" s="59"/>
      <c r="Y111" s="60"/>
      <c r="AC111" s="61"/>
      <c r="AZ111" s="62" t="s">
        <v>74</v>
      </c>
    </row>
    <row r="112" spans="1:52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3" t="s">
        <v>67</v>
      </c>
      <c r="N112" s="113"/>
      <c r="O112" s="113"/>
      <c r="P112" s="113"/>
      <c r="Q112" s="113"/>
      <c r="R112" s="113"/>
      <c r="S112" s="113"/>
      <c r="T112" s="63" t="s">
        <v>66</v>
      </c>
      <c r="U112" s="64">
        <f>IFERROR(SUM(U111:U111),"0")</f>
        <v>0</v>
      </c>
      <c r="V112" s="64">
        <f>IFERROR(SUM(V111:V111),"0")</f>
        <v>0</v>
      </c>
      <c r="W112" s="64">
        <f>IFERROR(IF(W111="",0,W111),"0")</f>
        <v>0</v>
      </c>
      <c r="X112" s="65"/>
      <c r="Y112" s="65"/>
    </row>
    <row r="113" spans="1:52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3" t="s">
        <v>67</v>
      </c>
      <c r="N113" s="113"/>
      <c r="O113" s="113"/>
      <c r="P113" s="113"/>
      <c r="Q113" s="113"/>
      <c r="R113" s="113"/>
      <c r="S113" s="113"/>
      <c r="T113" s="63" t="s">
        <v>68</v>
      </c>
      <c r="U113" s="64">
        <f>IFERROR(SUMPRODUCT(U111:U111*H111:H111),"0")</f>
        <v>0</v>
      </c>
      <c r="V113" s="64">
        <f>IFERROR(SUMPRODUCT(V111:V111*H111:H111),"0")</f>
        <v>0</v>
      </c>
      <c r="W113" s="63"/>
      <c r="X113" s="65"/>
      <c r="Y113" s="65"/>
    </row>
    <row r="114" spans="1:52" ht="16.5" customHeight="1">
      <c r="A114" s="108" t="s">
        <v>177</v>
      </c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47"/>
      <c r="Y114" s="47"/>
    </row>
    <row r="115" spans="1:52" ht="14.25" customHeight="1">
      <c r="A115" s="109" t="s">
        <v>125</v>
      </c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48"/>
      <c r="Y115" s="48"/>
    </row>
    <row r="116" spans="1:52" ht="27" customHeight="1">
      <c r="A116" s="49" t="s">
        <v>178</v>
      </c>
      <c r="B116" s="49" t="s">
        <v>179</v>
      </c>
      <c r="C116" s="50">
        <v>4301130006</v>
      </c>
      <c r="D116" s="110">
        <v>4607111034670</v>
      </c>
      <c r="E116" s="110"/>
      <c r="F116" s="51">
        <v>3</v>
      </c>
      <c r="G116" s="52">
        <v>1</v>
      </c>
      <c r="H116" s="51">
        <v>3</v>
      </c>
      <c r="I116" s="51">
        <v>3.1949999999999998</v>
      </c>
      <c r="J116" s="52">
        <v>126</v>
      </c>
      <c r="K116" s="53" t="s">
        <v>65</v>
      </c>
      <c r="L116" s="52">
        <v>180</v>
      </c>
      <c r="M116" s="1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6" s="111"/>
      <c r="O116" s="111"/>
      <c r="P116" s="111"/>
      <c r="Q116" s="111"/>
      <c r="R116" s="54"/>
      <c r="S116" s="54"/>
      <c r="T116" s="55" t="s">
        <v>66</v>
      </c>
      <c r="U116" s="56">
        <v>0</v>
      </c>
      <c r="V116" s="57">
        <f>IFERROR(IF(U116="","",U116),"")</f>
        <v>0</v>
      </c>
      <c r="W116" s="58">
        <f>IFERROR(IF(U116="","",U116*0.00936),"")</f>
        <v>0</v>
      </c>
      <c r="X116" s="59" t="s">
        <v>180</v>
      </c>
      <c r="Y116" s="60"/>
      <c r="AC116" s="61"/>
      <c r="AZ116" s="62" t="s">
        <v>74</v>
      </c>
    </row>
    <row r="117" spans="1:52" ht="27" customHeight="1">
      <c r="A117" s="49" t="s">
        <v>181</v>
      </c>
      <c r="B117" s="49" t="s">
        <v>182</v>
      </c>
      <c r="C117" s="50">
        <v>4301130003</v>
      </c>
      <c r="D117" s="110">
        <v>4607111034687</v>
      </c>
      <c r="E117" s="110"/>
      <c r="F117" s="51">
        <v>3</v>
      </c>
      <c r="G117" s="52">
        <v>1</v>
      </c>
      <c r="H117" s="51">
        <v>3</v>
      </c>
      <c r="I117" s="51">
        <v>3.1949999999999998</v>
      </c>
      <c r="J117" s="52">
        <v>126</v>
      </c>
      <c r="K117" s="53" t="s">
        <v>65</v>
      </c>
      <c r="L117" s="52">
        <v>180</v>
      </c>
      <c r="M117" s="118" t="s">
        <v>183</v>
      </c>
      <c r="N117" s="118"/>
      <c r="O117" s="118"/>
      <c r="P117" s="118"/>
      <c r="Q117" s="118"/>
      <c r="R117" s="54"/>
      <c r="S117" s="54"/>
      <c r="T117" s="55" t="s">
        <v>66</v>
      </c>
      <c r="U117" s="56">
        <v>0</v>
      </c>
      <c r="V117" s="57">
        <f>IFERROR(IF(U117="","",U117),"")</f>
        <v>0</v>
      </c>
      <c r="W117" s="58">
        <f>IFERROR(IF(U117="","",U117*0.00936),"")</f>
        <v>0</v>
      </c>
      <c r="X117" s="59" t="s">
        <v>180</v>
      </c>
      <c r="Y117" s="60"/>
      <c r="AC117" s="61"/>
      <c r="AZ117" s="62" t="s">
        <v>74</v>
      </c>
    </row>
    <row r="118" spans="1:52" ht="27" customHeight="1">
      <c r="A118" s="49" t="s">
        <v>184</v>
      </c>
      <c r="B118" s="49" t="s">
        <v>185</v>
      </c>
      <c r="C118" s="50">
        <v>4301135115</v>
      </c>
      <c r="D118" s="110">
        <v>4607111034380</v>
      </c>
      <c r="E118" s="110"/>
      <c r="F118" s="51">
        <v>0.25</v>
      </c>
      <c r="G118" s="52">
        <v>12</v>
      </c>
      <c r="H118" s="51">
        <v>3</v>
      </c>
      <c r="I118" s="51">
        <v>3.7035999999999998</v>
      </c>
      <c r="J118" s="52">
        <v>70</v>
      </c>
      <c r="K118" s="53" t="s">
        <v>65</v>
      </c>
      <c r="L118" s="52">
        <v>180</v>
      </c>
      <c r="M118" s="1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8" s="111"/>
      <c r="O118" s="111"/>
      <c r="P118" s="111"/>
      <c r="Q118" s="111"/>
      <c r="R118" s="54"/>
      <c r="S118" s="54"/>
      <c r="T118" s="55" t="s">
        <v>66</v>
      </c>
      <c r="U118" s="56">
        <v>0</v>
      </c>
      <c r="V118" s="57">
        <f>IFERROR(IF(U118="","",U118),"")</f>
        <v>0</v>
      </c>
      <c r="W118" s="58">
        <f>IFERROR(IF(U118="","",U118*0.01788),"")</f>
        <v>0</v>
      </c>
      <c r="X118" s="59"/>
      <c r="Y118" s="60"/>
      <c r="AC118" s="61"/>
      <c r="AZ118" s="62" t="s">
        <v>74</v>
      </c>
    </row>
    <row r="119" spans="1:52" ht="27" customHeight="1">
      <c r="A119" s="49" t="s">
        <v>186</v>
      </c>
      <c r="B119" s="49" t="s">
        <v>187</v>
      </c>
      <c r="C119" s="50">
        <v>4301135114</v>
      </c>
      <c r="D119" s="110">
        <v>4607111034397</v>
      </c>
      <c r="E119" s="110"/>
      <c r="F119" s="51">
        <v>0.25</v>
      </c>
      <c r="G119" s="52">
        <v>12</v>
      </c>
      <c r="H119" s="51">
        <v>3</v>
      </c>
      <c r="I119" s="51">
        <v>3.7035999999999998</v>
      </c>
      <c r="J119" s="52">
        <v>70</v>
      </c>
      <c r="K119" s="53" t="s">
        <v>65</v>
      </c>
      <c r="L119" s="52">
        <v>180</v>
      </c>
      <c r="M119" s="11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9" s="111"/>
      <c r="O119" s="111"/>
      <c r="P119" s="111"/>
      <c r="Q119" s="111"/>
      <c r="R119" s="54"/>
      <c r="S119" s="54"/>
      <c r="T119" s="55" t="s">
        <v>66</v>
      </c>
      <c r="U119" s="56">
        <v>0</v>
      </c>
      <c r="V119" s="57">
        <f>IFERROR(IF(U119="","",U119),"")</f>
        <v>0</v>
      </c>
      <c r="W119" s="58">
        <f>IFERROR(IF(U119="","",U119*0.01788),"")</f>
        <v>0</v>
      </c>
      <c r="X119" s="59"/>
      <c r="Y119" s="60"/>
      <c r="AC119" s="61"/>
      <c r="AZ119" s="62" t="s">
        <v>74</v>
      </c>
    </row>
    <row r="120" spans="1:52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3" t="s">
        <v>67</v>
      </c>
      <c r="N120" s="113"/>
      <c r="O120" s="113"/>
      <c r="P120" s="113"/>
      <c r="Q120" s="113"/>
      <c r="R120" s="113"/>
      <c r="S120" s="113"/>
      <c r="T120" s="63" t="s">
        <v>66</v>
      </c>
      <c r="U120" s="64">
        <f>IFERROR(SUM(U116:U119),"0")</f>
        <v>0</v>
      </c>
      <c r="V120" s="64">
        <f>IFERROR(SUM(V116:V119),"0")</f>
        <v>0</v>
      </c>
      <c r="W120" s="64">
        <f>IFERROR(IF(W116="",0,W116),"0")+IFERROR(IF(W117="",0,W117),"0")+IFERROR(IF(W118="",0,W118),"0")+IFERROR(IF(W119="",0,W119),"0")</f>
        <v>0</v>
      </c>
      <c r="X120" s="65"/>
      <c r="Y120" s="65"/>
    </row>
    <row r="121" spans="1:52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3" t="s">
        <v>67</v>
      </c>
      <c r="N121" s="113"/>
      <c r="O121" s="113"/>
      <c r="P121" s="113"/>
      <c r="Q121" s="113"/>
      <c r="R121" s="113"/>
      <c r="S121" s="113"/>
      <c r="T121" s="63" t="s">
        <v>68</v>
      </c>
      <c r="U121" s="64">
        <f>IFERROR(SUMPRODUCT(U116:U119*H116:H119),"0")</f>
        <v>0</v>
      </c>
      <c r="V121" s="64">
        <f>IFERROR(SUMPRODUCT(V116:V119*H116:H119),"0")</f>
        <v>0</v>
      </c>
      <c r="W121" s="63"/>
      <c r="X121" s="65"/>
      <c r="Y121" s="65"/>
    </row>
    <row r="122" spans="1:52" ht="16.5" customHeight="1">
      <c r="A122" s="108" t="s">
        <v>188</v>
      </c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47"/>
      <c r="Y122" s="47"/>
    </row>
    <row r="123" spans="1:52" ht="14.25" customHeight="1">
      <c r="A123" s="109" t="s">
        <v>125</v>
      </c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48"/>
      <c r="Y123" s="48"/>
    </row>
    <row r="124" spans="1:52" ht="27" customHeight="1">
      <c r="A124" s="49" t="s">
        <v>189</v>
      </c>
      <c r="B124" s="49" t="s">
        <v>190</v>
      </c>
      <c r="C124" s="50">
        <v>4301135134</v>
      </c>
      <c r="D124" s="110">
        <v>4607111035806</v>
      </c>
      <c r="E124" s="110"/>
      <c r="F124" s="51">
        <v>0.25</v>
      </c>
      <c r="G124" s="52">
        <v>12</v>
      </c>
      <c r="H124" s="51">
        <v>3</v>
      </c>
      <c r="I124" s="51">
        <v>3.7035999999999998</v>
      </c>
      <c r="J124" s="52">
        <v>70</v>
      </c>
      <c r="K124" s="53" t="s">
        <v>65</v>
      </c>
      <c r="L124" s="52">
        <v>180</v>
      </c>
      <c r="M124" s="1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4" s="111"/>
      <c r="O124" s="111"/>
      <c r="P124" s="111"/>
      <c r="Q124" s="111"/>
      <c r="R124" s="54"/>
      <c r="S124" s="54"/>
      <c r="T124" s="55" t="s">
        <v>66</v>
      </c>
      <c r="U124" s="56">
        <v>0</v>
      </c>
      <c r="V124" s="57">
        <f>IFERROR(IF(U124="","",U124),"")</f>
        <v>0</v>
      </c>
      <c r="W124" s="58">
        <f>IFERROR(IF(U124="","",U124*0.01788),"")</f>
        <v>0</v>
      </c>
      <c r="X124" s="59"/>
      <c r="Y124" s="60"/>
      <c r="AC124" s="61"/>
      <c r="AZ124" s="62" t="s">
        <v>74</v>
      </c>
    </row>
    <row r="125" spans="1:52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3" t="s">
        <v>67</v>
      </c>
      <c r="N125" s="113"/>
      <c r="O125" s="113"/>
      <c r="P125" s="113"/>
      <c r="Q125" s="113"/>
      <c r="R125" s="113"/>
      <c r="S125" s="113"/>
      <c r="T125" s="63" t="s">
        <v>66</v>
      </c>
      <c r="U125" s="64">
        <f>IFERROR(SUM(U124:U124),"0")</f>
        <v>0</v>
      </c>
      <c r="V125" s="64">
        <f>IFERROR(SUM(V124:V124),"0")</f>
        <v>0</v>
      </c>
      <c r="W125" s="64">
        <f>IFERROR(IF(W124="",0,W124),"0")</f>
        <v>0</v>
      </c>
      <c r="X125" s="65"/>
      <c r="Y125" s="65"/>
    </row>
    <row r="126" spans="1:52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3" t="s">
        <v>67</v>
      </c>
      <c r="N126" s="113"/>
      <c r="O126" s="113"/>
      <c r="P126" s="113"/>
      <c r="Q126" s="113"/>
      <c r="R126" s="113"/>
      <c r="S126" s="113"/>
      <c r="T126" s="63" t="s">
        <v>68</v>
      </c>
      <c r="U126" s="64">
        <f>IFERROR(SUMPRODUCT(U124:U124*H124:H124),"0")</f>
        <v>0</v>
      </c>
      <c r="V126" s="64">
        <f>IFERROR(SUMPRODUCT(V124:V124*H124:H124),"0")</f>
        <v>0</v>
      </c>
      <c r="W126" s="63"/>
      <c r="X126" s="65"/>
      <c r="Y126" s="65"/>
    </row>
    <row r="127" spans="1:52" ht="16.5" customHeight="1">
      <c r="A127" s="108" t="s">
        <v>191</v>
      </c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47"/>
      <c r="Y127" s="47"/>
    </row>
    <row r="128" spans="1:52" ht="14.25" customHeight="1">
      <c r="A128" s="109" t="s">
        <v>192</v>
      </c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48"/>
      <c r="Y128" s="48"/>
    </row>
    <row r="129" spans="1:52" ht="27" customHeight="1">
      <c r="A129" s="49" t="s">
        <v>193</v>
      </c>
      <c r="B129" s="49" t="s">
        <v>194</v>
      </c>
      <c r="C129" s="50">
        <v>4301070768</v>
      </c>
      <c r="D129" s="110">
        <v>4607111035639</v>
      </c>
      <c r="E129" s="110"/>
      <c r="F129" s="51">
        <v>0.2</v>
      </c>
      <c r="G129" s="52">
        <v>12</v>
      </c>
      <c r="H129" s="51">
        <v>2.4</v>
      </c>
      <c r="I129" s="51">
        <v>3.13</v>
      </c>
      <c r="J129" s="52">
        <v>48</v>
      </c>
      <c r="K129" s="53" t="s">
        <v>65</v>
      </c>
      <c r="L129" s="52">
        <v>180</v>
      </c>
      <c r="M129" s="1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9" s="111"/>
      <c r="O129" s="111"/>
      <c r="P129" s="111"/>
      <c r="Q129" s="111"/>
      <c r="R129" s="54"/>
      <c r="S129" s="54"/>
      <c r="T129" s="55" t="s">
        <v>66</v>
      </c>
      <c r="U129" s="56">
        <v>0</v>
      </c>
      <c r="V129" s="57">
        <f>IFERROR(IF(U129="","",U129),"")</f>
        <v>0</v>
      </c>
      <c r="W129" s="58">
        <f>IFERROR(IF(U129="","",U129*0.01786),"")</f>
        <v>0</v>
      </c>
      <c r="X129" s="59"/>
      <c r="Y129" s="60"/>
      <c r="AC129" s="61"/>
      <c r="AZ129" s="62" t="s">
        <v>74</v>
      </c>
    </row>
    <row r="130" spans="1:52" ht="27" customHeight="1">
      <c r="A130" s="49" t="s">
        <v>195</v>
      </c>
      <c r="B130" s="49" t="s">
        <v>196</v>
      </c>
      <c r="C130" s="50">
        <v>4301070797</v>
      </c>
      <c r="D130" s="110">
        <v>4607111035646</v>
      </c>
      <c r="E130" s="110"/>
      <c r="F130" s="51">
        <v>0.2</v>
      </c>
      <c r="G130" s="52">
        <v>8</v>
      </c>
      <c r="H130" s="51">
        <v>1.6</v>
      </c>
      <c r="I130" s="51">
        <v>2.12</v>
      </c>
      <c r="J130" s="52">
        <v>72</v>
      </c>
      <c r="K130" s="53" t="s">
        <v>65</v>
      </c>
      <c r="L130" s="52">
        <v>180</v>
      </c>
      <c r="M130" s="1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0" s="111"/>
      <c r="O130" s="111"/>
      <c r="P130" s="111"/>
      <c r="Q130" s="111"/>
      <c r="R130" s="54"/>
      <c r="S130" s="54"/>
      <c r="T130" s="55" t="s">
        <v>66</v>
      </c>
      <c r="U130" s="56">
        <v>0</v>
      </c>
      <c r="V130" s="57">
        <f>IFERROR(IF(U130="","",U130),"")</f>
        <v>0</v>
      </c>
      <c r="W130" s="58">
        <f>IFERROR(IF(U130="","",U130*0.01157),"")</f>
        <v>0</v>
      </c>
      <c r="X130" s="59"/>
      <c r="Y130" s="60"/>
      <c r="AC130" s="61"/>
      <c r="AZ130" s="62" t="s">
        <v>74</v>
      </c>
    </row>
    <row r="131" spans="1:52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3" t="s">
        <v>67</v>
      </c>
      <c r="N131" s="113"/>
      <c r="O131" s="113"/>
      <c r="P131" s="113"/>
      <c r="Q131" s="113"/>
      <c r="R131" s="113"/>
      <c r="S131" s="113"/>
      <c r="T131" s="63" t="s">
        <v>66</v>
      </c>
      <c r="U131" s="64">
        <f>IFERROR(SUM(U129:U130),"0")</f>
        <v>0</v>
      </c>
      <c r="V131" s="64">
        <f>IFERROR(SUM(V129:V130),"0")</f>
        <v>0</v>
      </c>
      <c r="W131" s="64">
        <f>IFERROR(IF(W129="",0,W129),"0")+IFERROR(IF(W130="",0,W130),"0")</f>
        <v>0</v>
      </c>
      <c r="X131" s="65"/>
      <c r="Y131" s="65"/>
    </row>
    <row r="132" spans="1:52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3" t="s">
        <v>67</v>
      </c>
      <c r="N132" s="113"/>
      <c r="O132" s="113"/>
      <c r="P132" s="113"/>
      <c r="Q132" s="113"/>
      <c r="R132" s="113"/>
      <c r="S132" s="113"/>
      <c r="T132" s="63" t="s">
        <v>68</v>
      </c>
      <c r="U132" s="64">
        <f>IFERROR(SUMPRODUCT(U129:U130*H129:H130),"0")</f>
        <v>0</v>
      </c>
      <c r="V132" s="64">
        <f>IFERROR(SUMPRODUCT(V129:V130*H129:H130),"0")</f>
        <v>0</v>
      </c>
      <c r="W132" s="63"/>
      <c r="X132" s="65"/>
      <c r="Y132" s="65"/>
    </row>
    <row r="133" spans="1:52" ht="16.5" customHeight="1">
      <c r="A133" s="108" t="s">
        <v>197</v>
      </c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47"/>
      <c r="Y133" s="47"/>
    </row>
    <row r="134" spans="1:52" ht="14.25" customHeight="1">
      <c r="A134" s="109" t="s">
        <v>125</v>
      </c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48"/>
      <c r="Y134" s="48"/>
    </row>
    <row r="135" spans="1:52" ht="27" customHeight="1">
      <c r="A135" s="49" t="s">
        <v>198</v>
      </c>
      <c r="B135" s="49" t="s">
        <v>199</v>
      </c>
      <c r="C135" s="50">
        <v>4301135026</v>
      </c>
      <c r="D135" s="110">
        <v>4607111036124</v>
      </c>
      <c r="E135" s="110"/>
      <c r="F135" s="51">
        <v>0.4</v>
      </c>
      <c r="G135" s="52">
        <v>12</v>
      </c>
      <c r="H135" s="51">
        <v>4.8</v>
      </c>
      <c r="I135" s="51">
        <v>5.1260000000000003</v>
      </c>
      <c r="J135" s="52">
        <v>84</v>
      </c>
      <c r="K135" s="53" t="s">
        <v>65</v>
      </c>
      <c r="L135" s="52">
        <v>180</v>
      </c>
      <c r="M135" s="11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5" s="111"/>
      <c r="O135" s="111"/>
      <c r="P135" s="111"/>
      <c r="Q135" s="111"/>
      <c r="R135" s="54"/>
      <c r="S135" s="54"/>
      <c r="T135" s="55" t="s">
        <v>66</v>
      </c>
      <c r="U135" s="56">
        <v>0</v>
      </c>
      <c r="V135" s="57">
        <f>IFERROR(IF(U135="","",U135),"")</f>
        <v>0</v>
      </c>
      <c r="W135" s="58">
        <f>IFERROR(IF(U135="","",U135*0.0155),"")</f>
        <v>0</v>
      </c>
      <c r="X135" s="59"/>
      <c r="Y135" s="60"/>
      <c r="AC135" s="61"/>
      <c r="AZ135" s="62" t="s">
        <v>74</v>
      </c>
    </row>
    <row r="136" spans="1:52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3" t="s">
        <v>67</v>
      </c>
      <c r="N136" s="113"/>
      <c r="O136" s="113"/>
      <c r="P136" s="113"/>
      <c r="Q136" s="113"/>
      <c r="R136" s="113"/>
      <c r="S136" s="113"/>
      <c r="T136" s="63" t="s">
        <v>66</v>
      </c>
      <c r="U136" s="64">
        <f>IFERROR(SUM(U135:U135),"0")</f>
        <v>0</v>
      </c>
      <c r="V136" s="64">
        <f>IFERROR(SUM(V135:V135),"0")</f>
        <v>0</v>
      </c>
      <c r="W136" s="64">
        <f>IFERROR(IF(W135="",0,W135),"0")</f>
        <v>0</v>
      </c>
      <c r="X136" s="65"/>
      <c r="Y136" s="65"/>
    </row>
    <row r="137" spans="1:52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3" t="s">
        <v>67</v>
      </c>
      <c r="N137" s="113"/>
      <c r="O137" s="113"/>
      <c r="P137" s="113"/>
      <c r="Q137" s="113"/>
      <c r="R137" s="113"/>
      <c r="S137" s="113"/>
      <c r="T137" s="63" t="s">
        <v>68</v>
      </c>
      <c r="U137" s="64">
        <f>IFERROR(SUMPRODUCT(U135:U135*H135:H135),"0")</f>
        <v>0</v>
      </c>
      <c r="V137" s="64">
        <f>IFERROR(SUMPRODUCT(V135:V135*H135:H135),"0")</f>
        <v>0</v>
      </c>
      <c r="W137" s="63"/>
      <c r="X137" s="65"/>
      <c r="Y137" s="65"/>
    </row>
    <row r="138" spans="1:52" ht="27.75" customHeight="1">
      <c r="A138" s="107" t="s">
        <v>200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46"/>
      <c r="Y138" s="46"/>
    </row>
    <row r="139" spans="1:52" ht="16.5" customHeight="1">
      <c r="A139" s="108" t="s">
        <v>201</v>
      </c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47"/>
      <c r="Y139" s="47"/>
    </row>
    <row r="140" spans="1:52" ht="14.25" customHeight="1">
      <c r="A140" s="109" t="s">
        <v>129</v>
      </c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48"/>
      <c r="Y140" s="48"/>
    </row>
    <row r="141" spans="1:52" ht="27" customHeight="1">
      <c r="A141" s="49" t="s">
        <v>202</v>
      </c>
      <c r="B141" s="49" t="s">
        <v>203</v>
      </c>
      <c r="C141" s="50">
        <v>4301131018</v>
      </c>
      <c r="D141" s="110">
        <v>4607111037930</v>
      </c>
      <c r="E141" s="110"/>
      <c r="F141" s="51">
        <v>1.8</v>
      </c>
      <c r="G141" s="52">
        <v>1</v>
      </c>
      <c r="H141" s="51">
        <v>1.8</v>
      </c>
      <c r="I141" s="51">
        <v>1.915</v>
      </c>
      <c r="J141" s="52">
        <v>234</v>
      </c>
      <c r="K141" s="53" t="s">
        <v>65</v>
      </c>
      <c r="L141" s="52">
        <v>180</v>
      </c>
      <c r="M141" s="11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1" s="111"/>
      <c r="O141" s="111"/>
      <c r="P141" s="111"/>
      <c r="Q141" s="111"/>
      <c r="R141" s="54"/>
      <c r="S141" s="54"/>
      <c r="T141" s="55" t="s">
        <v>66</v>
      </c>
      <c r="U141" s="56">
        <v>0</v>
      </c>
      <c r="V141" s="57">
        <f>IFERROR(IF(U141="","",U141),"")</f>
        <v>0</v>
      </c>
      <c r="W141" s="58">
        <f>IFERROR(IF(U141="","",U141*0.00502),"")</f>
        <v>0</v>
      </c>
      <c r="X141" s="59"/>
      <c r="Y141" s="60"/>
      <c r="AC141" s="61"/>
      <c r="AZ141" s="62" t="s">
        <v>74</v>
      </c>
    </row>
    <row r="142" spans="1:52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3" t="s">
        <v>67</v>
      </c>
      <c r="N142" s="113"/>
      <c r="O142" s="113"/>
      <c r="P142" s="113"/>
      <c r="Q142" s="113"/>
      <c r="R142" s="113"/>
      <c r="S142" s="113"/>
      <c r="T142" s="63" t="s">
        <v>66</v>
      </c>
      <c r="U142" s="64">
        <f>IFERROR(SUM(U141:U141),"0")</f>
        <v>0</v>
      </c>
      <c r="V142" s="64">
        <f>IFERROR(SUM(V141:V141),"0")</f>
        <v>0</v>
      </c>
      <c r="W142" s="64">
        <f>IFERROR(IF(W141="",0,W141),"0")</f>
        <v>0</v>
      </c>
      <c r="X142" s="65"/>
      <c r="Y142" s="65"/>
    </row>
    <row r="143" spans="1:52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3" t="s">
        <v>67</v>
      </c>
      <c r="N143" s="113"/>
      <c r="O143" s="113"/>
      <c r="P143" s="113"/>
      <c r="Q143" s="113"/>
      <c r="R143" s="113"/>
      <c r="S143" s="113"/>
      <c r="T143" s="63" t="s">
        <v>68</v>
      </c>
      <c r="U143" s="64">
        <f>IFERROR(SUMPRODUCT(U141:U141*H141:H141),"0")</f>
        <v>0</v>
      </c>
      <c r="V143" s="64">
        <f>IFERROR(SUMPRODUCT(V141:V141*H141:H141),"0")</f>
        <v>0</v>
      </c>
      <c r="W143" s="63"/>
      <c r="X143" s="65"/>
      <c r="Y143" s="65"/>
    </row>
    <row r="144" spans="1:52" ht="14.25" customHeight="1">
      <c r="A144" s="109" t="s">
        <v>71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48"/>
      <c r="Y144" s="48"/>
    </row>
    <row r="145" spans="1:52" ht="27" customHeight="1">
      <c r="A145" s="49" t="s">
        <v>204</v>
      </c>
      <c r="B145" s="49" t="s">
        <v>205</v>
      </c>
      <c r="C145" s="50">
        <v>4301132052</v>
      </c>
      <c r="D145" s="110">
        <v>4607111036872</v>
      </c>
      <c r="E145" s="110"/>
      <c r="F145" s="51">
        <v>1</v>
      </c>
      <c r="G145" s="52">
        <v>6</v>
      </c>
      <c r="H145" s="51">
        <v>6</v>
      </c>
      <c r="I145" s="51">
        <v>6.26</v>
      </c>
      <c r="J145" s="52">
        <v>84</v>
      </c>
      <c r="K145" s="53" t="s">
        <v>65</v>
      </c>
      <c r="L145" s="52">
        <v>180</v>
      </c>
      <c r="M145" s="111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5" s="111"/>
      <c r="O145" s="111"/>
      <c r="P145" s="111"/>
      <c r="Q145" s="111"/>
      <c r="R145" s="54"/>
      <c r="S145" s="54"/>
      <c r="T145" s="55" t="s">
        <v>66</v>
      </c>
      <c r="U145" s="56">
        <v>0</v>
      </c>
      <c r="V145" s="57">
        <f>IFERROR(IF(U145="","",U145),"")</f>
        <v>0</v>
      </c>
      <c r="W145" s="58">
        <f>IFERROR(IF(U145="","",U145*0.0155),"")</f>
        <v>0</v>
      </c>
      <c r="X145" s="59"/>
      <c r="Y145" s="60"/>
      <c r="AC145" s="61"/>
      <c r="AZ145" s="62" t="s">
        <v>74</v>
      </c>
    </row>
    <row r="146" spans="1:52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3" t="s">
        <v>67</v>
      </c>
      <c r="N146" s="113"/>
      <c r="O146" s="113"/>
      <c r="P146" s="113"/>
      <c r="Q146" s="113"/>
      <c r="R146" s="113"/>
      <c r="S146" s="113"/>
      <c r="T146" s="63" t="s">
        <v>66</v>
      </c>
      <c r="U146" s="64">
        <f>IFERROR(SUM(U145:U145),"0")</f>
        <v>0</v>
      </c>
      <c r="V146" s="64">
        <f>IFERROR(SUM(V145:V145),"0")</f>
        <v>0</v>
      </c>
      <c r="W146" s="64">
        <f>IFERROR(IF(W145="",0,W145),"0")</f>
        <v>0</v>
      </c>
      <c r="X146" s="65"/>
      <c r="Y146" s="65"/>
    </row>
    <row r="147" spans="1:52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3" t="s">
        <v>67</v>
      </c>
      <c r="N147" s="113"/>
      <c r="O147" s="113"/>
      <c r="P147" s="113"/>
      <c r="Q147" s="113"/>
      <c r="R147" s="113"/>
      <c r="S147" s="113"/>
      <c r="T147" s="63" t="s">
        <v>68</v>
      </c>
      <c r="U147" s="64">
        <f>IFERROR(SUMPRODUCT(U145:U145*H145:H145),"0")</f>
        <v>0</v>
      </c>
      <c r="V147" s="64">
        <f>IFERROR(SUMPRODUCT(V145:V145*H145:H145),"0")</f>
        <v>0</v>
      </c>
      <c r="W147" s="63"/>
      <c r="X147" s="65"/>
      <c r="Y147" s="65"/>
    </row>
    <row r="148" spans="1:52" ht="14.25" customHeight="1">
      <c r="A148" s="109" t="s">
        <v>149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48"/>
      <c r="Y148" s="48"/>
    </row>
    <row r="149" spans="1:52" ht="27" customHeight="1">
      <c r="A149" s="49" t="s">
        <v>206</v>
      </c>
      <c r="B149" s="49" t="s">
        <v>207</v>
      </c>
      <c r="C149" s="50">
        <v>4301136008</v>
      </c>
      <c r="D149" s="110">
        <v>4607111036438</v>
      </c>
      <c r="E149" s="110"/>
      <c r="F149" s="51">
        <v>2.7</v>
      </c>
      <c r="G149" s="52">
        <v>1</v>
      </c>
      <c r="H149" s="51">
        <v>2.7</v>
      </c>
      <c r="I149" s="51">
        <v>2.8906000000000001</v>
      </c>
      <c r="J149" s="52">
        <v>126</v>
      </c>
      <c r="K149" s="53" t="s">
        <v>65</v>
      </c>
      <c r="L149" s="52">
        <v>180</v>
      </c>
      <c r="M149" s="1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9" s="111"/>
      <c r="O149" s="111"/>
      <c r="P149" s="111"/>
      <c r="Q149" s="111"/>
      <c r="R149" s="54"/>
      <c r="S149" s="54"/>
      <c r="T149" s="55" t="s">
        <v>66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  <c r="AC149" s="61"/>
      <c r="AZ149" s="62" t="s">
        <v>74</v>
      </c>
    </row>
    <row r="150" spans="1:52" ht="37.5" customHeight="1">
      <c r="A150" s="49" t="s">
        <v>208</v>
      </c>
      <c r="B150" s="49" t="s">
        <v>209</v>
      </c>
      <c r="C150" s="50">
        <v>4301136007</v>
      </c>
      <c r="D150" s="110">
        <v>4607111036636</v>
      </c>
      <c r="E150" s="110"/>
      <c r="F150" s="51">
        <v>2.7</v>
      </c>
      <c r="G150" s="52">
        <v>1</v>
      </c>
      <c r="H150" s="51">
        <v>2.7</v>
      </c>
      <c r="I150" s="51">
        <v>2.8919999999999999</v>
      </c>
      <c r="J150" s="52">
        <v>126</v>
      </c>
      <c r="K150" s="53" t="s">
        <v>65</v>
      </c>
      <c r="L150" s="52">
        <v>180</v>
      </c>
      <c r="M150" s="111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0" s="111"/>
      <c r="O150" s="111"/>
      <c r="P150" s="111"/>
      <c r="Q150" s="111"/>
      <c r="R150" s="54"/>
      <c r="S150" s="54"/>
      <c r="T150" s="55" t="s">
        <v>66</v>
      </c>
      <c r="U150" s="56">
        <v>0</v>
      </c>
      <c r="V150" s="57">
        <f>IFERROR(IF(U150="","",U150),"")</f>
        <v>0</v>
      </c>
      <c r="W150" s="58">
        <f>IFERROR(IF(U150="","",U150*0.00936),"")</f>
        <v>0</v>
      </c>
      <c r="X150" s="59"/>
      <c r="Y150" s="60"/>
      <c r="AC150" s="61"/>
      <c r="AZ150" s="62" t="s">
        <v>74</v>
      </c>
    </row>
    <row r="151" spans="1:52" ht="27" customHeight="1">
      <c r="A151" s="49" t="s">
        <v>210</v>
      </c>
      <c r="B151" s="49" t="s">
        <v>211</v>
      </c>
      <c r="C151" s="50">
        <v>4301136001</v>
      </c>
      <c r="D151" s="110">
        <v>4607111035714</v>
      </c>
      <c r="E151" s="110"/>
      <c r="F151" s="51">
        <v>5</v>
      </c>
      <c r="G151" s="52">
        <v>1</v>
      </c>
      <c r="H151" s="51">
        <v>5</v>
      </c>
      <c r="I151" s="51">
        <v>5.2350000000000003</v>
      </c>
      <c r="J151" s="52">
        <v>84</v>
      </c>
      <c r="K151" s="53" t="s">
        <v>65</v>
      </c>
      <c r="L151" s="52">
        <v>180</v>
      </c>
      <c r="M151" s="11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1" s="111"/>
      <c r="O151" s="111"/>
      <c r="P151" s="111"/>
      <c r="Q151" s="111"/>
      <c r="R151" s="54"/>
      <c r="S151" s="54"/>
      <c r="T151" s="55" t="s">
        <v>66</v>
      </c>
      <c r="U151" s="56">
        <v>0</v>
      </c>
      <c r="V151" s="57">
        <f>IFERROR(IF(U151="","",U151),"")</f>
        <v>0</v>
      </c>
      <c r="W151" s="58">
        <f>IFERROR(IF(U151="","",U151*0.0155),"")</f>
        <v>0</v>
      </c>
      <c r="X151" s="59"/>
      <c r="Y151" s="60"/>
      <c r="AC151" s="61"/>
      <c r="AZ151" s="62" t="s">
        <v>74</v>
      </c>
    </row>
    <row r="152" spans="1:52" ht="27" customHeight="1">
      <c r="A152" s="49" t="s">
        <v>212</v>
      </c>
      <c r="B152" s="49" t="s">
        <v>213</v>
      </c>
      <c r="C152" s="50">
        <v>4301136025</v>
      </c>
      <c r="D152" s="110">
        <v>4607111038029</v>
      </c>
      <c r="E152" s="110"/>
      <c r="F152" s="51">
        <v>2.2400000000000002</v>
      </c>
      <c r="G152" s="52">
        <v>1</v>
      </c>
      <c r="H152" s="51">
        <v>2.2400000000000002</v>
      </c>
      <c r="I152" s="51">
        <v>2.4319999999999999</v>
      </c>
      <c r="J152" s="52">
        <v>126</v>
      </c>
      <c r="K152" s="53" t="s">
        <v>65</v>
      </c>
      <c r="L152" s="52">
        <v>180</v>
      </c>
      <c r="M152" s="118" t="s">
        <v>214</v>
      </c>
      <c r="N152" s="118"/>
      <c r="O152" s="118"/>
      <c r="P152" s="118"/>
      <c r="Q152" s="118"/>
      <c r="R152" s="54"/>
      <c r="S152" s="54"/>
      <c r="T152" s="55" t="s">
        <v>66</v>
      </c>
      <c r="U152" s="56">
        <v>0</v>
      </c>
      <c r="V152" s="57">
        <f>IFERROR(IF(U152="","",U152),"")</f>
        <v>0</v>
      </c>
      <c r="W152" s="58">
        <f>IFERROR(IF(U152="","",U152*0.00936),"")</f>
        <v>0</v>
      </c>
      <c r="X152" s="59"/>
      <c r="Y152" s="60"/>
      <c r="AC152" s="61"/>
      <c r="AZ152" s="62" t="s">
        <v>74</v>
      </c>
    </row>
    <row r="153" spans="1:52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3" t="s">
        <v>67</v>
      </c>
      <c r="N153" s="113"/>
      <c r="O153" s="113"/>
      <c r="P153" s="113"/>
      <c r="Q153" s="113"/>
      <c r="R153" s="113"/>
      <c r="S153" s="113"/>
      <c r="T153" s="63" t="s">
        <v>66</v>
      </c>
      <c r="U153" s="64">
        <f>IFERROR(SUM(U149:U152),"0")</f>
        <v>0</v>
      </c>
      <c r="V153" s="64">
        <f>IFERROR(SUM(V149:V152),"0")</f>
        <v>0</v>
      </c>
      <c r="W153" s="64">
        <f>IFERROR(IF(W149="",0,W149),"0")+IFERROR(IF(W150="",0,W150),"0")+IFERROR(IF(W151="",0,W151),"0")+IFERROR(IF(W152="",0,W152),"0")</f>
        <v>0</v>
      </c>
      <c r="X153" s="65"/>
      <c r="Y153" s="65"/>
    </row>
    <row r="154" spans="1:52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3" t="s">
        <v>67</v>
      </c>
      <c r="N154" s="113"/>
      <c r="O154" s="113"/>
      <c r="P154" s="113"/>
      <c r="Q154" s="113"/>
      <c r="R154" s="113"/>
      <c r="S154" s="113"/>
      <c r="T154" s="63" t="s">
        <v>68</v>
      </c>
      <c r="U154" s="64">
        <f>IFERROR(SUMPRODUCT(U149:U152*H149:H152),"0")</f>
        <v>0</v>
      </c>
      <c r="V154" s="64">
        <f>IFERROR(SUMPRODUCT(V149:V152*H149:H152),"0")</f>
        <v>0</v>
      </c>
      <c r="W154" s="63"/>
      <c r="X154" s="65"/>
      <c r="Y154" s="65"/>
    </row>
    <row r="155" spans="1:52" ht="14.25" customHeight="1">
      <c r="A155" s="109" t="s">
        <v>125</v>
      </c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48"/>
      <c r="Y155" s="48"/>
    </row>
    <row r="156" spans="1:52" ht="27" customHeight="1">
      <c r="A156" s="49" t="s">
        <v>215</v>
      </c>
      <c r="B156" s="49" t="s">
        <v>216</v>
      </c>
      <c r="C156" s="50">
        <v>4301135156</v>
      </c>
      <c r="D156" s="110">
        <v>4607111037275</v>
      </c>
      <c r="E156" s="110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65</v>
      </c>
      <c r="L156" s="52">
        <v>180</v>
      </c>
      <c r="M156" s="1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6" s="111"/>
      <c r="O156" s="111"/>
      <c r="P156" s="111"/>
      <c r="Q156" s="111"/>
      <c r="R156" s="54"/>
      <c r="S156" s="54"/>
      <c r="T156" s="55" t="s">
        <v>66</v>
      </c>
      <c r="U156" s="56">
        <v>0</v>
      </c>
      <c r="V156" s="57">
        <f t="shared" ref="V156:V165" si="4">IFERROR(IF(U156="","",U156),"")</f>
        <v>0</v>
      </c>
      <c r="W156" s="58">
        <f t="shared" ref="W156:W161" si="5">IFERROR(IF(U156="","",U156*0.00936),"")</f>
        <v>0</v>
      </c>
      <c r="X156" s="59"/>
      <c r="Y156" s="60"/>
      <c r="AC156" s="61"/>
      <c r="AZ156" s="62" t="s">
        <v>74</v>
      </c>
    </row>
    <row r="157" spans="1:52" ht="27" customHeight="1">
      <c r="A157" s="49" t="s">
        <v>217</v>
      </c>
      <c r="B157" s="49" t="s">
        <v>218</v>
      </c>
      <c r="C157" s="50">
        <v>4301135179</v>
      </c>
      <c r="D157" s="110">
        <v>4607111037923</v>
      </c>
      <c r="E157" s="110"/>
      <c r="F157" s="51">
        <v>3.7</v>
      </c>
      <c r="G157" s="52">
        <v>1</v>
      </c>
      <c r="H157" s="51">
        <v>3.7</v>
      </c>
      <c r="I157" s="51">
        <v>3.8919999999999999</v>
      </c>
      <c r="J157" s="52">
        <v>126</v>
      </c>
      <c r="K157" s="53" t="s">
        <v>65</v>
      </c>
      <c r="L157" s="52">
        <v>180</v>
      </c>
      <c r="M157" s="111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7" s="111"/>
      <c r="O157" s="111"/>
      <c r="P157" s="111"/>
      <c r="Q157" s="111"/>
      <c r="R157" s="54"/>
      <c r="S157" s="54"/>
      <c r="T157" s="55" t="s">
        <v>66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  <c r="AC157" s="61"/>
      <c r="AZ157" s="62" t="s">
        <v>74</v>
      </c>
    </row>
    <row r="158" spans="1:52" ht="27" customHeight="1">
      <c r="A158" s="49" t="s">
        <v>219</v>
      </c>
      <c r="B158" s="49" t="s">
        <v>220</v>
      </c>
      <c r="C158" s="50">
        <v>4301135085</v>
      </c>
      <c r="D158" s="110">
        <v>4607111037220</v>
      </c>
      <c r="E158" s="110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65</v>
      </c>
      <c r="L158" s="52">
        <v>180</v>
      </c>
      <c r="M158" s="11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8" s="111"/>
      <c r="O158" s="111"/>
      <c r="P158" s="111"/>
      <c r="Q158" s="111"/>
      <c r="R158" s="54"/>
      <c r="S158" s="54"/>
      <c r="T158" s="55" t="s">
        <v>66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  <c r="AC158" s="61"/>
      <c r="AZ158" s="62" t="s">
        <v>74</v>
      </c>
    </row>
    <row r="159" spans="1:52" ht="37.5" customHeight="1">
      <c r="A159" s="49" t="s">
        <v>221</v>
      </c>
      <c r="B159" s="49" t="s">
        <v>222</v>
      </c>
      <c r="C159" s="50">
        <v>4301135097</v>
      </c>
      <c r="D159" s="110">
        <v>4607111037206</v>
      </c>
      <c r="E159" s="110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65</v>
      </c>
      <c r="L159" s="52">
        <v>180</v>
      </c>
      <c r="M159" s="111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9" s="111"/>
      <c r="O159" s="111"/>
      <c r="P159" s="111"/>
      <c r="Q159" s="111"/>
      <c r="R159" s="54"/>
      <c r="S159" s="54"/>
      <c r="T159" s="55" t="s">
        <v>66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  <c r="AC159" s="61"/>
      <c r="AZ159" s="62" t="s">
        <v>74</v>
      </c>
    </row>
    <row r="160" spans="1:52" ht="27" customHeight="1">
      <c r="A160" s="49" t="s">
        <v>223</v>
      </c>
      <c r="B160" s="49" t="s">
        <v>224</v>
      </c>
      <c r="C160" s="50">
        <v>4301135091</v>
      </c>
      <c r="D160" s="110">
        <v>4607111037244</v>
      </c>
      <c r="E160" s="110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65</v>
      </c>
      <c r="L160" s="52">
        <v>180</v>
      </c>
      <c r="M160" s="111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0" s="111"/>
      <c r="O160" s="111"/>
      <c r="P160" s="111"/>
      <c r="Q160" s="111"/>
      <c r="R160" s="54"/>
      <c r="S160" s="54"/>
      <c r="T160" s="55" t="s">
        <v>66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  <c r="AC160" s="61"/>
      <c r="AZ160" s="62" t="s">
        <v>74</v>
      </c>
    </row>
    <row r="161" spans="1:52" ht="27" customHeight="1">
      <c r="A161" s="49" t="s">
        <v>225</v>
      </c>
      <c r="B161" s="49" t="s">
        <v>226</v>
      </c>
      <c r="C161" s="50">
        <v>4301135128</v>
      </c>
      <c r="D161" s="110">
        <v>4607111036797</v>
      </c>
      <c r="E161" s="110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65</v>
      </c>
      <c r="L161" s="52">
        <v>180</v>
      </c>
      <c r="M161" s="11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1" s="111"/>
      <c r="O161" s="111"/>
      <c r="P161" s="111"/>
      <c r="Q161" s="111"/>
      <c r="R161" s="54"/>
      <c r="S161" s="54"/>
      <c r="T161" s="55" t="s">
        <v>66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  <c r="AC161" s="61"/>
      <c r="AZ161" s="62" t="s">
        <v>74</v>
      </c>
    </row>
    <row r="162" spans="1:52" ht="27" customHeight="1">
      <c r="A162" s="49" t="s">
        <v>227</v>
      </c>
      <c r="B162" s="49" t="s">
        <v>228</v>
      </c>
      <c r="C162" s="50">
        <v>4301135004</v>
      </c>
      <c r="D162" s="110">
        <v>4607111035707</v>
      </c>
      <c r="E162" s="110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65</v>
      </c>
      <c r="L162" s="52">
        <v>180</v>
      </c>
      <c r="M162" s="1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2" s="111"/>
      <c r="O162" s="111"/>
      <c r="P162" s="111"/>
      <c r="Q162" s="111"/>
      <c r="R162" s="54"/>
      <c r="S162" s="54"/>
      <c r="T162" s="55" t="s">
        <v>66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  <c r="AC162" s="61"/>
      <c r="AZ162" s="62" t="s">
        <v>74</v>
      </c>
    </row>
    <row r="163" spans="1:52" ht="37.5" customHeight="1">
      <c r="A163" s="49" t="s">
        <v>229</v>
      </c>
      <c r="B163" s="49" t="s">
        <v>230</v>
      </c>
      <c r="C163" s="50">
        <v>4301135129</v>
      </c>
      <c r="D163" s="110">
        <v>4607111036841</v>
      </c>
      <c r="E163" s="110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65</v>
      </c>
      <c r="L163" s="52">
        <v>180</v>
      </c>
      <c r="M163" s="1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3" s="111"/>
      <c r="O163" s="111"/>
      <c r="P163" s="111"/>
      <c r="Q163" s="111"/>
      <c r="R163" s="54"/>
      <c r="S163" s="54"/>
      <c r="T163" s="55" t="s">
        <v>66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  <c r="AC163" s="61"/>
      <c r="AZ163" s="62" t="s">
        <v>74</v>
      </c>
    </row>
    <row r="164" spans="1:52" ht="27" customHeight="1">
      <c r="A164" s="49" t="s">
        <v>231</v>
      </c>
      <c r="B164" s="49" t="s">
        <v>232</v>
      </c>
      <c r="C164" s="50">
        <v>4301135177</v>
      </c>
      <c r="D164" s="110">
        <v>4607111037862</v>
      </c>
      <c r="E164" s="110"/>
      <c r="F164" s="51">
        <v>1.8</v>
      </c>
      <c r="G164" s="52">
        <v>1</v>
      </c>
      <c r="H164" s="51">
        <v>1.8</v>
      </c>
      <c r="I164" s="51">
        <v>1.9119999999999999</v>
      </c>
      <c r="J164" s="52">
        <v>234</v>
      </c>
      <c r="K164" s="53" t="s">
        <v>65</v>
      </c>
      <c r="L164" s="52">
        <v>180</v>
      </c>
      <c r="M164" s="1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4" s="111"/>
      <c r="O164" s="111"/>
      <c r="P164" s="111"/>
      <c r="Q164" s="111"/>
      <c r="R164" s="54"/>
      <c r="S164" s="54"/>
      <c r="T164" s="55" t="s">
        <v>66</v>
      </c>
      <c r="U164" s="56">
        <v>0</v>
      </c>
      <c r="V164" s="57">
        <f t="shared" si="4"/>
        <v>0</v>
      </c>
      <c r="W164" s="58">
        <f>IFERROR(IF(U164="","",U164*0.00502),"")</f>
        <v>0</v>
      </c>
      <c r="X164" s="59"/>
      <c r="Y164" s="60"/>
      <c r="AC164" s="61"/>
      <c r="AZ164" s="62" t="s">
        <v>74</v>
      </c>
    </row>
    <row r="165" spans="1:52" ht="27" customHeight="1">
      <c r="A165" s="49" t="s">
        <v>233</v>
      </c>
      <c r="B165" s="49" t="s">
        <v>234</v>
      </c>
      <c r="C165" s="50">
        <v>4301135161</v>
      </c>
      <c r="D165" s="110">
        <v>4607111037305</v>
      </c>
      <c r="E165" s="110"/>
      <c r="F165" s="51">
        <v>3</v>
      </c>
      <c r="G165" s="52">
        <v>1</v>
      </c>
      <c r="H165" s="51">
        <v>3</v>
      </c>
      <c r="I165" s="51">
        <v>3.1920000000000002</v>
      </c>
      <c r="J165" s="52">
        <v>126</v>
      </c>
      <c r="K165" s="53" t="s">
        <v>65</v>
      </c>
      <c r="L165" s="52">
        <v>180</v>
      </c>
      <c r="M165" s="118" t="s">
        <v>235</v>
      </c>
      <c r="N165" s="118"/>
      <c r="O165" s="118"/>
      <c r="P165" s="118"/>
      <c r="Q165" s="118"/>
      <c r="R165" s="54"/>
      <c r="S165" s="54"/>
      <c r="T165" s="55" t="s">
        <v>66</v>
      </c>
      <c r="U165" s="56">
        <v>0</v>
      </c>
      <c r="V165" s="57">
        <f t="shared" si="4"/>
        <v>0</v>
      </c>
      <c r="W165" s="58">
        <f>IFERROR(IF(U165="","",U165*0.00936),"")</f>
        <v>0</v>
      </c>
      <c r="X165" s="59"/>
      <c r="Y165" s="60"/>
      <c r="AC165" s="61"/>
      <c r="AZ165" s="62" t="s">
        <v>74</v>
      </c>
    </row>
    <row r="166" spans="1:52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3" t="s">
        <v>67</v>
      </c>
      <c r="N166" s="113"/>
      <c r="O166" s="113"/>
      <c r="P166" s="113"/>
      <c r="Q166" s="113"/>
      <c r="R166" s="113"/>
      <c r="S166" s="113"/>
      <c r="T166" s="63" t="s">
        <v>66</v>
      </c>
      <c r="U166" s="64">
        <f>IFERROR(SUM(U156:U165),"0")</f>
        <v>0</v>
      </c>
      <c r="V166" s="64">
        <f>IFERROR(SUM(V156:V165),"0")</f>
        <v>0</v>
      </c>
      <c r="W166" s="64">
        <f>IFERROR(IF(W156="",0,W156),"0")+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</f>
        <v>0</v>
      </c>
      <c r="X166" s="65"/>
      <c r="Y166" s="65"/>
    </row>
    <row r="167" spans="1:52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3" t="s">
        <v>67</v>
      </c>
      <c r="N167" s="113"/>
      <c r="O167" s="113"/>
      <c r="P167" s="113"/>
      <c r="Q167" s="113"/>
      <c r="R167" s="113"/>
      <c r="S167" s="113"/>
      <c r="T167" s="63" t="s">
        <v>68</v>
      </c>
      <c r="U167" s="64">
        <f>IFERROR(SUMPRODUCT(U156:U165*H156:H165),"0")</f>
        <v>0</v>
      </c>
      <c r="V167" s="64">
        <f>IFERROR(SUMPRODUCT(V156:V165*H156:H165),"0")</f>
        <v>0</v>
      </c>
      <c r="W167" s="63"/>
      <c r="X167" s="65"/>
      <c r="Y167" s="65"/>
    </row>
    <row r="168" spans="1:52" ht="16.5" customHeight="1">
      <c r="A168" s="108" t="s">
        <v>236</v>
      </c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47"/>
      <c r="Y168" s="47"/>
    </row>
    <row r="169" spans="1:52" ht="14.25" customHeight="1">
      <c r="A169" s="109" t="s">
        <v>192</v>
      </c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48"/>
      <c r="Y169" s="48"/>
    </row>
    <row r="170" spans="1:52" ht="16.5" customHeight="1">
      <c r="A170" s="49" t="s">
        <v>237</v>
      </c>
      <c r="B170" s="49" t="s">
        <v>238</v>
      </c>
      <c r="C170" s="50">
        <v>4301071010</v>
      </c>
      <c r="D170" s="110">
        <v>4607111037701</v>
      </c>
      <c r="E170" s="110"/>
      <c r="F170" s="51">
        <v>5</v>
      </c>
      <c r="G170" s="52">
        <v>1</v>
      </c>
      <c r="H170" s="51">
        <v>5</v>
      </c>
      <c r="I170" s="51">
        <v>5.2</v>
      </c>
      <c r="J170" s="52">
        <v>144</v>
      </c>
      <c r="K170" s="53" t="s">
        <v>65</v>
      </c>
      <c r="L170" s="52">
        <v>180</v>
      </c>
      <c r="M170" s="1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0" s="111"/>
      <c r="O170" s="111"/>
      <c r="P170" s="111"/>
      <c r="Q170" s="111"/>
      <c r="R170" s="54"/>
      <c r="S170" s="54"/>
      <c r="T170" s="55" t="s">
        <v>66</v>
      </c>
      <c r="U170" s="56">
        <v>0</v>
      </c>
      <c r="V170" s="57">
        <f>IFERROR(IF(U170="","",U170),"")</f>
        <v>0</v>
      </c>
      <c r="W170" s="58">
        <f>IFERROR(IF(U170="","",U170*0.00866),"")</f>
        <v>0</v>
      </c>
      <c r="X170" s="59"/>
      <c r="Y170" s="60"/>
      <c r="AC170" s="61"/>
      <c r="AZ170" s="62" t="s">
        <v>74</v>
      </c>
    </row>
    <row r="171" spans="1:52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3" t="s">
        <v>67</v>
      </c>
      <c r="N171" s="113"/>
      <c r="O171" s="113"/>
      <c r="P171" s="113"/>
      <c r="Q171" s="113"/>
      <c r="R171" s="113"/>
      <c r="S171" s="113"/>
      <c r="T171" s="63" t="s">
        <v>66</v>
      </c>
      <c r="U171" s="64">
        <f>IFERROR(SUM(U170:U170),"0")</f>
        <v>0</v>
      </c>
      <c r="V171" s="64">
        <f>IFERROR(SUM(V170:V170),"0")</f>
        <v>0</v>
      </c>
      <c r="W171" s="64">
        <f>IFERROR(IF(W170="",0,W170),"0")</f>
        <v>0</v>
      </c>
      <c r="X171" s="65"/>
      <c r="Y171" s="65"/>
    </row>
    <row r="172" spans="1:52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3" t="s">
        <v>67</v>
      </c>
      <c r="N172" s="113"/>
      <c r="O172" s="113"/>
      <c r="P172" s="113"/>
      <c r="Q172" s="113"/>
      <c r="R172" s="113"/>
      <c r="S172" s="113"/>
      <c r="T172" s="63" t="s">
        <v>68</v>
      </c>
      <c r="U172" s="64">
        <f>IFERROR(SUMPRODUCT(U170:U170*H170:H170),"0")</f>
        <v>0</v>
      </c>
      <c r="V172" s="64">
        <f>IFERROR(SUMPRODUCT(V170:V170*H170:H170),"0")</f>
        <v>0</v>
      </c>
      <c r="W172" s="63"/>
      <c r="X172" s="65"/>
      <c r="Y172" s="65"/>
    </row>
    <row r="173" spans="1:52" ht="16.5" customHeight="1">
      <c r="A173" s="108" t="s">
        <v>239</v>
      </c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47"/>
      <c r="Y173" s="47"/>
    </row>
    <row r="174" spans="1:52" ht="14.25" customHeight="1">
      <c r="A174" s="109" t="s">
        <v>62</v>
      </c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48"/>
      <c r="Y174" s="48"/>
    </row>
    <row r="175" spans="1:52" ht="16.5" customHeight="1">
      <c r="A175" s="49" t="s">
        <v>240</v>
      </c>
      <c r="B175" s="49" t="s">
        <v>241</v>
      </c>
      <c r="C175" s="50">
        <v>4301070871</v>
      </c>
      <c r="D175" s="110">
        <v>4607111036384</v>
      </c>
      <c r="E175" s="110"/>
      <c r="F175" s="51">
        <v>1</v>
      </c>
      <c r="G175" s="52">
        <v>5</v>
      </c>
      <c r="H175" s="51">
        <v>5</v>
      </c>
      <c r="I175" s="51">
        <v>5.2530000000000001</v>
      </c>
      <c r="J175" s="52">
        <v>144</v>
      </c>
      <c r="K175" s="53" t="s">
        <v>65</v>
      </c>
      <c r="L175" s="52">
        <v>90</v>
      </c>
      <c r="M175" s="11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5" s="111"/>
      <c r="O175" s="111"/>
      <c r="P175" s="111"/>
      <c r="Q175" s="111"/>
      <c r="R175" s="54"/>
      <c r="S175" s="54"/>
      <c r="T175" s="55" t="s">
        <v>66</v>
      </c>
      <c r="U175" s="56">
        <v>0</v>
      </c>
      <c r="V175" s="57">
        <f>IFERROR(IF(U175="","",U175),"")</f>
        <v>0</v>
      </c>
      <c r="W175" s="58">
        <f>IFERROR(IF(U175="","",U175*0.00866),"")</f>
        <v>0</v>
      </c>
      <c r="X175" s="59"/>
      <c r="Y175" s="60"/>
      <c r="AC175" s="61"/>
      <c r="AZ175" s="62" t="s">
        <v>1</v>
      </c>
    </row>
    <row r="176" spans="1:52" ht="27" customHeight="1">
      <c r="A176" s="49" t="s">
        <v>242</v>
      </c>
      <c r="B176" s="49" t="s">
        <v>243</v>
      </c>
      <c r="C176" s="50">
        <v>4301070858</v>
      </c>
      <c r="D176" s="110">
        <v>4607111036193</v>
      </c>
      <c r="E176" s="110"/>
      <c r="F176" s="51">
        <v>1</v>
      </c>
      <c r="G176" s="52">
        <v>5</v>
      </c>
      <c r="H176" s="51">
        <v>5</v>
      </c>
      <c r="I176" s="51">
        <v>5.2750000000000004</v>
      </c>
      <c r="J176" s="52">
        <v>144</v>
      </c>
      <c r="K176" s="53" t="s">
        <v>65</v>
      </c>
      <c r="L176" s="52">
        <v>90</v>
      </c>
      <c r="M176" s="11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6" s="111"/>
      <c r="O176" s="111"/>
      <c r="P176" s="111"/>
      <c r="Q176" s="111"/>
      <c r="R176" s="54"/>
      <c r="S176" s="54"/>
      <c r="T176" s="55" t="s">
        <v>66</v>
      </c>
      <c r="U176" s="56">
        <v>0</v>
      </c>
      <c r="V176" s="57">
        <f>IFERROR(IF(U176="","",U176),"")</f>
        <v>0</v>
      </c>
      <c r="W176" s="58">
        <f>IFERROR(IF(U176="","",U176*0.00866),"")</f>
        <v>0</v>
      </c>
      <c r="X176" s="59"/>
      <c r="Y176" s="60"/>
      <c r="AC176" s="61"/>
      <c r="AZ176" s="62" t="s">
        <v>1</v>
      </c>
    </row>
    <row r="177" spans="1:52" ht="27" customHeight="1">
      <c r="A177" s="49" t="s">
        <v>244</v>
      </c>
      <c r="B177" s="49" t="s">
        <v>245</v>
      </c>
      <c r="C177" s="50">
        <v>4301070827</v>
      </c>
      <c r="D177" s="110">
        <v>4607111036216</v>
      </c>
      <c r="E177" s="110"/>
      <c r="F177" s="51">
        <v>1</v>
      </c>
      <c r="G177" s="52">
        <v>5</v>
      </c>
      <c r="H177" s="51">
        <v>5</v>
      </c>
      <c r="I177" s="51">
        <v>5.266</v>
      </c>
      <c r="J177" s="52">
        <v>144</v>
      </c>
      <c r="K177" s="53" t="s">
        <v>65</v>
      </c>
      <c r="L177" s="52">
        <v>90</v>
      </c>
      <c r="M177" s="11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7" s="111"/>
      <c r="O177" s="111"/>
      <c r="P177" s="111"/>
      <c r="Q177" s="111"/>
      <c r="R177" s="54"/>
      <c r="S177" s="54"/>
      <c r="T177" s="55" t="s">
        <v>66</v>
      </c>
      <c r="U177" s="56">
        <v>0</v>
      </c>
      <c r="V177" s="57">
        <f>IFERROR(IF(U177="","",U177),"")</f>
        <v>0</v>
      </c>
      <c r="W177" s="58">
        <f>IFERROR(IF(U177="","",U177*0.00866),"")</f>
        <v>0</v>
      </c>
      <c r="X177" s="59"/>
      <c r="Y177" s="60"/>
      <c r="AC177" s="61"/>
      <c r="AZ177" s="62" t="s">
        <v>1</v>
      </c>
    </row>
    <row r="178" spans="1:52" ht="27" customHeight="1">
      <c r="A178" s="49" t="s">
        <v>246</v>
      </c>
      <c r="B178" s="49" t="s">
        <v>247</v>
      </c>
      <c r="C178" s="50">
        <v>4301070911</v>
      </c>
      <c r="D178" s="110">
        <v>4607111036278</v>
      </c>
      <c r="E178" s="110"/>
      <c r="F178" s="51">
        <v>1</v>
      </c>
      <c r="G178" s="52">
        <v>5</v>
      </c>
      <c r="H178" s="51">
        <v>5</v>
      </c>
      <c r="I178" s="51">
        <v>5.2830000000000004</v>
      </c>
      <c r="J178" s="52">
        <v>84</v>
      </c>
      <c r="K178" s="53" t="s">
        <v>65</v>
      </c>
      <c r="L178" s="52">
        <v>120</v>
      </c>
      <c r="M178" s="11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8" s="111"/>
      <c r="O178" s="111"/>
      <c r="P178" s="111"/>
      <c r="Q178" s="111"/>
      <c r="R178" s="54"/>
      <c r="S178" s="54"/>
      <c r="T178" s="55" t="s">
        <v>66</v>
      </c>
      <c r="U178" s="56">
        <v>0</v>
      </c>
      <c r="V178" s="57">
        <f>IFERROR(IF(U178="","",U178),"")</f>
        <v>0</v>
      </c>
      <c r="W178" s="58">
        <f>IFERROR(IF(U178="","",U178*0.0155),"")</f>
        <v>0</v>
      </c>
      <c r="X178" s="59"/>
      <c r="Y178" s="60"/>
      <c r="AC178" s="61"/>
      <c r="AZ178" s="62" t="s">
        <v>1</v>
      </c>
    </row>
    <row r="179" spans="1:52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3" t="s">
        <v>67</v>
      </c>
      <c r="N179" s="113"/>
      <c r="O179" s="113"/>
      <c r="P179" s="113"/>
      <c r="Q179" s="113"/>
      <c r="R179" s="113"/>
      <c r="S179" s="113"/>
      <c r="T179" s="63" t="s">
        <v>66</v>
      </c>
      <c r="U179" s="64">
        <f>IFERROR(SUM(U175:U178),"0")</f>
        <v>0</v>
      </c>
      <c r="V179" s="64">
        <f>IFERROR(SUM(V175:V178),"0")</f>
        <v>0</v>
      </c>
      <c r="W179" s="64">
        <f>IFERROR(IF(W175="",0,W175),"0")+IFERROR(IF(W176="",0,W176),"0")+IFERROR(IF(W177="",0,W177),"0")+IFERROR(IF(W178="",0,W178),"0")</f>
        <v>0</v>
      </c>
      <c r="X179" s="65"/>
      <c r="Y179" s="65"/>
    </row>
    <row r="180" spans="1:52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3" t="s">
        <v>67</v>
      </c>
      <c r="N180" s="113"/>
      <c r="O180" s="113"/>
      <c r="P180" s="113"/>
      <c r="Q180" s="113"/>
      <c r="R180" s="113"/>
      <c r="S180" s="113"/>
      <c r="T180" s="63" t="s">
        <v>68</v>
      </c>
      <c r="U180" s="64">
        <f>IFERROR(SUMPRODUCT(U175:U178*H175:H178),"0")</f>
        <v>0</v>
      </c>
      <c r="V180" s="64">
        <f>IFERROR(SUMPRODUCT(V175:V178*H175:H178),"0")</f>
        <v>0</v>
      </c>
      <c r="W180" s="63"/>
      <c r="X180" s="65"/>
      <c r="Y180" s="65"/>
    </row>
    <row r="181" spans="1:52" ht="14.25" customHeight="1">
      <c r="A181" s="109" t="s">
        <v>248</v>
      </c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48"/>
      <c r="Y181" s="48"/>
    </row>
    <row r="182" spans="1:52" ht="27" customHeight="1">
      <c r="A182" s="49" t="s">
        <v>249</v>
      </c>
      <c r="B182" s="49" t="s">
        <v>250</v>
      </c>
      <c r="C182" s="50">
        <v>4301080153</v>
      </c>
      <c r="D182" s="110">
        <v>4607111036827</v>
      </c>
      <c r="E182" s="110"/>
      <c r="F182" s="51">
        <v>1</v>
      </c>
      <c r="G182" s="52">
        <v>5</v>
      </c>
      <c r="H182" s="51">
        <v>5</v>
      </c>
      <c r="I182" s="51">
        <v>5.2</v>
      </c>
      <c r="J182" s="52">
        <v>144</v>
      </c>
      <c r="K182" s="53" t="s">
        <v>65</v>
      </c>
      <c r="L182" s="52">
        <v>90</v>
      </c>
      <c r="M182" s="1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2" s="111"/>
      <c r="O182" s="111"/>
      <c r="P182" s="111"/>
      <c r="Q182" s="111"/>
      <c r="R182" s="54"/>
      <c r="S182" s="54"/>
      <c r="T182" s="55" t="s">
        <v>66</v>
      </c>
      <c r="U182" s="56">
        <v>0</v>
      </c>
      <c r="V182" s="57">
        <f>IFERROR(IF(U182="","",U182),"")</f>
        <v>0</v>
      </c>
      <c r="W182" s="58">
        <f>IFERROR(IF(U182="","",U182*0.00866),"")</f>
        <v>0</v>
      </c>
      <c r="X182" s="59"/>
      <c r="Y182" s="60"/>
      <c r="AC182" s="61"/>
      <c r="AZ182" s="62" t="s">
        <v>1</v>
      </c>
    </row>
    <row r="183" spans="1:52" ht="27" customHeight="1">
      <c r="A183" s="49" t="s">
        <v>251</v>
      </c>
      <c r="B183" s="49" t="s">
        <v>252</v>
      </c>
      <c r="C183" s="50">
        <v>4301080154</v>
      </c>
      <c r="D183" s="110">
        <v>4607111036834</v>
      </c>
      <c r="E183" s="110"/>
      <c r="F183" s="51">
        <v>1</v>
      </c>
      <c r="G183" s="52">
        <v>5</v>
      </c>
      <c r="H183" s="51">
        <v>5</v>
      </c>
      <c r="I183" s="51">
        <v>5.2530000000000001</v>
      </c>
      <c r="J183" s="52">
        <v>144</v>
      </c>
      <c r="K183" s="53" t="s">
        <v>65</v>
      </c>
      <c r="L183" s="52">
        <v>90</v>
      </c>
      <c r="M183" s="11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3" s="111"/>
      <c r="O183" s="111"/>
      <c r="P183" s="111"/>
      <c r="Q183" s="111"/>
      <c r="R183" s="54"/>
      <c r="S183" s="54"/>
      <c r="T183" s="55" t="s">
        <v>66</v>
      </c>
      <c r="U183" s="56">
        <v>0</v>
      </c>
      <c r="V183" s="57">
        <f>IFERROR(IF(U183="","",U183),"")</f>
        <v>0</v>
      </c>
      <c r="W183" s="58">
        <f>IFERROR(IF(U183="","",U183*0.00866),"")</f>
        <v>0</v>
      </c>
      <c r="X183" s="59"/>
      <c r="Y183" s="60"/>
      <c r="AC183" s="61"/>
      <c r="AZ183" s="62" t="s">
        <v>1</v>
      </c>
    </row>
    <row r="184" spans="1:52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3" t="s">
        <v>67</v>
      </c>
      <c r="N184" s="113"/>
      <c r="O184" s="113"/>
      <c r="P184" s="113"/>
      <c r="Q184" s="113"/>
      <c r="R184" s="113"/>
      <c r="S184" s="113"/>
      <c r="T184" s="63" t="s">
        <v>66</v>
      </c>
      <c r="U184" s="64">
        <f>IFERROR(SUM(U182:U183),"0")</f>
        <v>0</v>
      </c>
      <c r="V184" s="64">
        <f>IFERROR(SUM(V182:V183),"0")</f>
        <v>0</v>
      </c>
      <c r="W184" s="64">
        <f>IFERROR(IF(W182="",0,W182),"0")+IFERROR(IF(W183="",0,W183),"0")</f>
        <v>0</v>
      </c>
      <c r="X184" s="65"/>
      <c r="Y184" s="65"/>
    </row>
    <row r="185" spans="1:52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3" t="s">
        <v>67</v>
      </c>
      <c r="N185" s="113"/>
      <c r="O185" s="113"/>
      <c r="P185" s="113"/>
      <c r="Q185" s="113"/>
      <c r="R185" s="113"/>
      <c r="S185" s="113"/>
      <c r="T185" s="63" t="s">
        <v>68</v>
      </c>
      <c r="U185" s="64">
        <f>IFERROR(SUMPRODUCT(U182:U183*H182:H183),"0")</f>
        <v>0</v>
      </c>
      <c r="V185" s="64">
        <f>IFERROR(SUMPRODUCT(V182:V183*H182:H183),"0")</f>
        <v>0</v>
      </c>
      <c r="W185" s="63"/>
      <c r="X185" s="65"/>
      <c r="Y185" s="65"/>
    </row>
    <row r="186" spans="1:52" ht="27.75" customHeight="1">
      <c r="A186" s="107" t="s">
        <v>253</v>
      </c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46"/>
      <c r="Y186" s="46"/>
    </row>
    <row r="187" spans="1:52" ht="16.5" customHeight="1">
      <c r="A187" s="108" t="s">
        <v>254</v>
      </c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47"/>
      <c r="Y187" s="47"/>
    </row>
    <row r="188" spans="1:52" ht="14.25" customHeight="1">
      <c r="A188" s="109" t="s">
        <v>71</v>
      </c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48"/>
      <c r="Y188" s="48"/>
    </row>
    <row r="189" spans="1:52" ht="16.5" customHeight="1">
      <c r="A189" s="49" t="s">
        <v>255</v>
      </c>
      <c r="B189" s="49" t="s">
        <v>256</v>
      </c>
      <c r="C189" s="50">
        <v>4301132048</v>
      </c>
      <c r="D189" s="110">
        <v>4607111035721</v>
      </c>
      <c r="E189" s="110"/>
      <c r="F189" s="51">
        <v>0.25</v>
      </c>
      <c r="G189" s="52">
        <v>12</v>
      </c>
      <c r="H189" s="51">
        <v>3</v>
      </c>
      <c r="I189" s="51">
        <v>3.3879999999999999</v>
      </c>
      <c r="J189" s="52">
        <v>70</v>
      </c>
      <c r="K189" s="53" t="s">
        <v>65</v>
      </c>
      <c r="L189" s="52">
        <v>180</v>
      </c>
      <c r="M189" s="11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9" s="111"/>
      <c r="O189" s="111"/>
      <c r="P189" s="111"/>
      <c r="Q189" s="111"/>
      <c r="R189" s="54"/>
      <c r="S189" s="54"/>
      <c r="T189" s="55" t="s">
        <v>66</v>
      </c>
      <c r="U189" s="56">
        <v>0</v>
      </c>
      <c r="V189" s="57">
        <f>IFERROR(IF(U189="","",U189),"")</f>
        <v>0</v>
      </c>
      <c r="W189" s="58">
        <f>IFERROR(IF(U189="","",U189*0.01788),"")</f>
        <v>0</v>
      </c>
      <c r="X189" s="59"/>
      <c r="Y189" s="60"/>
      <c r="AC189" s="61"/>
      <c r="AZ189" s="62" t="s">
        <v>74</v>
      </c>
    </row>
    <row r="190" spans="1:52" ht="27" customHeight="1">
      <c r="A190" s="49" t="s">
        <v>257</v>
      </c>
      <c r="B190" s="49" t="s">
        <v>258</v>
      </c>
      <c r="C190" s="50">
        <v>4301132046</v>
      </c>
      <c r="D190" s="110">
        <v>4607111035691</v>
      </c>
      <c r="E190" s="110"/>
      <c r="F190" s="51">
        <v>0.25</v>
      </c>
      <c r="G190" s="52">
        <v>12</v>
      </c>
      <c r="H190" s="51">
        <v>3</v>
      </c>
      <c r="I190" s="51">
        <v>3.3879999999999999</v>
      </c>
      <c r="J190" s="52">
        <v>70</v>
      </c>
      <c r="K190" s="53" t="s">
        <v>65</v>
      </c>
      <c r="L190" s="52">
        <v>180</v>
      </c>
      <c r="M190" s="1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0" s="111"/>
      <c r="O190" s="111"/>
      <c r="P190" s="111"/>
      <c r="Q190" s="111"/>
      <c r="R190" s="54"/>
      <c r="S190" s="54"/>
      <c r="T190" s="55" t="s">
        <v>66</v>
      </c>
      <c r="U190" s="56">
        <v>0</v>
      </c>
      <c r="V190" s="57">
        <f>IFERROR(IF(U190="","",U190),"")</f>
        <v>0</v>
      </c>
      <c r="W190" s="58">
        <f>IFERROR(IF(U190="","",U190*0.01788),"")</f>
        <v>0</v>
      </c>
      <c r="X190" s="59"/>
      <c r="Y190" s="60"/>
      <c r="AC190" s="61"/>
      <c r="AZ190" s="62" t="s">
        <v>74</v>
      </c>
    </row>
    <row r="191" spans="1:52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3" t="s">
        <v>67</v>
      </c>
      <c r="N191" s="113"/>
      <c r="O191" s="113"/>
      <c r="P191" s="113"/>
      <c r="Q191" s="113"/>
      <c r="R191" s="113"/>
      <c r="S191" s="113"/>
      <c r="T191" s="63" t="s">
        <v>66</v>
      </c>
      <c r="U191" s="64">
        <f>IFERROR(SUM(U189:U190),"0")</f>
        <v>0</v>
      </c>
      <c r="V191" s="64">
        <f>IFERROR(SUM(V189:V190),"0")</f>
        <v>0</v>
      </c>
      <c r="W191" s="64">
        <f>IFERROR(IF(W189="",0,W189),"0")+IFERROR(IF(W190="",0,W190),"0")</f>
        <v>0</v>
      </c>
      <c r="X191" s="65"/>
      <c r="Y191" s="65"/>
    </row>
    <row r="192" spans="1:5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3" t="s">
        <v>67</v>
      </c>
      <c r="N192" s="113"/>
      <c r="O192" s="113"/>
      <c r="P192" s="113"/>
      <c r="Q192" s="113"/>
      <c r="R192" s="113"/>
      <c r="S192" s="113"/>
      <c r="T192" s="63" t="s">
        <v>68</v>
      </c>
      <c r="U192" s="64">
        <f>IFERROR(SUMPRODUCT(U189:U190*H189:H190),"0")</f>
        <v>0</v>
      </c>
      <c r="V192" s="64">
        <f>IFERROR(SUMPRODUCT(V189:V190*H189:H190),"0")</f>
        <v>0</v>
      </c>
      <c r="W192" s="63"/>
      <c r="X192" s="65"/>
      <c r="Y192" s="65"/>
    </row>
    <row r="193" spans="1:52" ht="16.5" customHeight="1">
      <c r="A193" s="108" t="s">
        <v>259</v>
      </c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47"/>
      <c r="Y193" s="47"/>
    </row>
    <row r="194" spans="1:52" ht="14.25" customHeight="1">
      <c r="A194" s="109" t="s">
        <v>259</v>
      </c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48"/>
      <c r="Y194" s="48"/>
    </row>
    <row r="195" spans="1:52" ht="27" customHeight="1">
      <c r="A195" s="49" t="s">
        <v>260</v>
      </c>
      <c r="B195" s="49" t="s">
        <v>261</v>
      </c>
      <c r="C195" s="50">
        <v>4301133002</v>
      </c>
      <c r="D195" s="110">
        <v>4607111035783</v>
      </c>
      <c r="E195" s="110"/>
      <c r="F195" s="51">
        <v>0.2</v>
      </c>
      <c r="G195" s="52">
        <v>8</v>
      </c>
      <c r="H195" s="51">
        <v>1.6</v>
      </c>
      <c r="I195" s="51">
        <v>2.12</v>
      </c>
      <c r="J195" s="52">
        <v>72</v>
      </c>
      <c r="K195" s="53" t="s">
        <v>65</v>
      </c>
      <c r="L195" s="52">
        <v>180</v>
      </c>
      <c r="M195" s="1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5" s="111"/>
      <c r="O195" s="111"/>
      <c r="P195" s="111"/>
      <c r="Q195" s="111"/>
      <c r="R195" s="54"/>
      <c r="S195" s="54"/>
      <c r="T195" s="55" t="s">
        <v>66</v>
      </c>
      <c r="U195" s="56">
        <v>0</v>
      </c>
      <c r="V195" s="57">
        <f>IFERROR(IF(U195="","",U195),"")</f>
        <v>0</v>
      </c>
      <c r="W195" s="58">
        <f>IFERROR(IF(U195="","",U195*0.01157),"")</f>
        <v>0</v>
      </c>
      <c r="X195" s="59"/>
      <c r="Y195" s="60"/>
      <c r="AC195" s="61"/>
      <c r="AZ195" s="62" t="s">
        <v>74</v>
      </c>
    </row>
    <row r="196" spans="1:52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3" t="s">
        <v>67</v>
      </c>
      <c r="N196" s="113"/>
      <c r="O196" s="113"/>
      <c r="P196" s="113"/>
      <c r="Q196" s="113"/>
      <c r="R196" s="113"/>
      <c r="S196" s="113"/>
      <c r="T196" s="63" t="s">
        <v>66</v>
      </c>
      <c r="U196" s="64">
        <f>IFERROR(SUM(U195:U195),"0")</f>
        <v>0</v>
      </c>
      <c r="V196" s="64">
        <f>IFERROR(SUM(V195:V195),"0")</f>
        <v>0</v>
      </c>
      <c r="W196" s="64">
        <f>IFERROR(IF(W195="",0,W195),"0")</f>
        <v>0</v>
      </c>
      <c r="X196" s="65"/>
      <c r="Y196" s="65"/>
    </row>
    <row r="197" spans="1:52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3" t="s">
        <v>67</v>
      </c>
      <c r="N197" s="113"/>
      <c r="O197" s="113"/>
      <c r="P197" s="113"/>
      <c r="Q197" s="113"/>
      <c r="R197" s="113"/>
      <c r="S197" s="113"/>
      <c r="T197" s="63" t="s">
        <v>68</v>
      </c>
      <c r="U197" s="64">
        <f>IFERROR(SUMPRODUCT(U195:U195*H195:H195),"0")</f>
        <v>0</v>
      </c>
      <c r="V197" s="64">
        <f>IFERROR(SUMPRODUCT(V195:V195*H195:H195),"0")</f>
        <v>0</v>
      </c>
      <c r="W197" s="63"/>
      <c r="X197" s="65"/>
      <c r="Y197" s="65"/>
    </row>
    <row r="198" spans="1:52" ht="16.5" customHeight="1">
      <c r="A198" s="108" t="s">
        <v>253</v>
      </c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47"/>
      <c r="Y198" s="47"/>
    </row>
    <row r="199" spans="1:52" ht="14.25" customHeight="1">
      <c r="A199" s="109" t="s">
        <v>262</v>
      </c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48"/>
      <c r="Y199" s="48"/>
    </row>
    <row r="200" spans="1:52" ht="27" customHeight="1">
      <c r="A200" s="49" t="s">
        <v>263</v>
      </c>
      <c r="B200" s="49" t="s">
        <v>264</v>
      </c>
      <c r="C200" s="50">
        <v>4301051319</v>
      </c>
      <c r="D200" s="110">
        <v>4680115881204</v>
      </c>
      <c r="E200" s="110"/>
      <c r="F200" s="51">
        <v>0.33</v>
      </c>
      <c r="G200" s="52">
        <v>6</v>
      </c>
      <c r="H200" s="51">
        <v>1.98</v>
      </c>
      <c r="I200" s="51">
        <v>2.246</v>
      </c>
      <c r="J200" s="52">
        <v>156</v>
      </c>
      <c r="K200" s="53" t="s">
        <v>265</v>
      </c>
      <c r="L200" s="52">
        <v>365</v>
      </c>
      <c r="M200" s="118" t="s">
        <v>266</v>
      </c>
      <c r="N200" s="118"/>
      <c r="O200" s="118"/>
      <c r="P200" s="118"/>
      <c r="Q200" s="118"/>
      <c r="R200" s="54"/>
      <c r="S200" s="54"/>
      <c r="T200" s="55" t="s">
        <v>66</v>
      </c>
      <c r="U200" s="56">
        <v>0</v>
      </c>
      <c r="V200" s="57">
        <f>IFERROR(IF(U200="","",U200),"")</f>
        <v>0</v>
      </c>
      <c r="W200" s="58">
        <f>IFERROR(IF(U200="","",U200*0.00753),"")</f>
        <v>0</v>
      </c>
      <c r="X200" s="59"/>
      <c r="Y200" s="60"/>
      <c r="AC200" s="61"/>
      <c r="AZ200" s="62" t="s">
        <v>267</v>
      </c>
    </row>
    <row r="201" spans="1:52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3" t="s">
        <v>67</v>
      </c>
      <c r="N201" s="113"/>
      <c r="O201" s="113"/>
      <c r="P201" s="113"/>
      <c r="Q201" s="113"/>
      <c r="R201" s="113"/>
      <c r="S201" s="113"/>
      <c r="T201" s="63" t="s">
        <v>66</v>
      </c>
      <c r="U201" s="64">
        <f>IFERROR(SUM(U200:U200),"0")</f>
        <v>0</v>
      </c>
      <c r="V201" s="64">
        <f>IFERROR(SUM(V200:V200),"0")</f>
        <v>0</v>
      </c>
      <c r="W201" s="64">
        <f>IFERROR(IF(W200="",0,W200),"0")</f>
        <v>0</v>
      </c>
      <c r="X201" s="65"/>
      <c r="Y201" s="65"/>
    </row>
    <row r="202" spans="1:5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3" t="s">
        <v>67</v>
      </c>
      <c r="N202" s="113"/>
      <c r="O202" s="113"/>
      <c r="P202" s="113"/>
      <c r="Q202" s="113"/>
      <c r="R202" s="113"/>
      <c r="S202" s="113"/>
      <c r="T202" s="63" t="s">
        <v>68</v>
      </c>
      <c r="U202" s="64">
        <f>IFERROR(SUMPRODUCT(U200:U200*H200:H200),"0")</f>
        <v>0</v>
      </c>
      <c r="V202" s="64">
        <f>IFERROR(SUMPRODUCT(V200:V200*H200:H200),"0")</f>
        <v>0</v>
      </c>
      <c r="W202" s="63"/>
      <c r="X202" s="65"/>
      <c r="Y202" s="65"/>
    </row>
    <row r="203" spans="1:52" ht="27.75" customHeight="1">
      <c r="A203" s="107" t="s">
        <v>268</v>
      </c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46"/>
      <c r="Y203" s="46"/>
    </row>
    <row r="204" spans="1:52" ht="16.5" customHeight="1">
      <c r="A204" s="108" t="s">
        <v>269</v>
      </c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47"/>
      <c r="Y204" s="47"/>
    </row>
    <row r="205" spans="1:52" ht="14.25" customHeight="1">
      <c r="A205" s="109" t="s">
        <v>62</v>
      </c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48"/>
      <c r="Y205" s="48"/>
    </row>
    <row r="206" spans="1:52" ht="27" customHeight="1">
      <c r="A206" s="49" t="s">
        <v>270</v>
      </c>
      <c r="B206" s="49" t="s">
        <v>271</v>
      </c>
      <c r="C206" s="50">
        <v>4301070948</v>
      </c>
      <c r="D206" s="110">
        <v>4607111037022</v>
      </c>
      <c r="E206" s="110"/>
      <c r="F206" s="51">
        <v>0.7</v>
      </c>
      <c r="G206" s="52">
        <v>8</v>
      </c>
      <c r="H206" s="51">
        <v>5.6</v>
      </c>
      <c r="I206" s="51">
        <v>5.87</v>
      </c>
      <c r="J206" s="52">
        <v>84</v>
      </c>
      <c r="K206" s="53" t="s">
        <v>65</v>
      </c>
      <c r="L206" s="52">
        <v>180</v>
      </c>
      <c r="M206" s="1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6" s="111"/>
      <c r="O206" s="111"/>
      <c r="P206" s="111"/>
      <c r="Q206" s="111"/>
      <c r="R206" s="54"/>
      <c r="S206" s="54"/>
      <c r="T206" s="55" t="s">
        <v>66</v>
      </c>
      <c r="U206" s="56">
        <v>0</v>
      </c>
      <c r="V206" s="57">
        <f>IFERROR(IF(U206="","",U206),"")</f>
        <v>0</v>
      </c>
      <c r="W206" s="58">
        <f>IFERROR(IF(U206="","",U206*0.0155),"")</f>
        <v>0</v>
      </c>
      <c r="X206" s="59"/>
      <c r="Y206" s="60"/>
      <c r="AC206" s="61"/>
      <c r="AZ206" s="62" t="s">
        <v>1</v>
      </c>
    </row>
    <row r="207" spans="1:52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3" t="s">
        <v>67</v>
      </c>
      <c r="N207" s="113"/>
      <c r="O207" s="113"/>
      <c r="P207" s="113"/>
      <c r="Q207" s="113"/>
      <c r="R207" s="113"/>
      <c r="S207" s="113"/>
      <c r="T207" s="63" t="s">
        <v>66</v>
      </c>
      <c r="U207" s="64">
        <f>IFERROR(SUM(U206:U206),"0")</f>
        <v>0</v>
      </c>
      <c r="V207" s="64">
        <f>IFERROR(SUM(V206:V206),"0")</f>
        <v>0</v>
      </c>
      <c r="W207" s="64">
        <f>IFERROR(IF(W206="",0,W206),"0")</f>
        <v>0</v>
      </c>
      <c r="X207" s="65"/>
      <c r="Y207" s="65"/>
    </row>
    <row r="208" spans="1:52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3" t="s">
        <v>67</v>
      </c>
      <c r="N208" s="113"/>
      <c r="O208" s="113"/>
      <c r="P208" s="113"/>
      <c r="Q208" s="113"/>
      <c r="R208" s="113"/>
      <c r="S208" s="113"/>
      <c r="T208" s="63" t="s">
        <v>68</v>
      </c>
      <c r="U208" s="64">
        <f>IFERROR(SUMPRODUCT(U206:U206*H206:H206),"0")</f>
        <v>0</v>
      </c>
      <c r="V208" s="64">
        <f>IFERROR(SUMPRODUCT(V206:V206*H206:H206),"0")</f>
        <v>0</v>
      </c>
      <c r="W208" s="63"/>
      <c r="X208" s="65"/>
      <c r="Y208" s="65"/>
    </row>
    <row r="209" spans="1:52" ht="16.5" customHeight="1">
      <c r="A209" s="108" t="s">
        <v>272</v>
      </c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47"/>
      <c r="Y209" s="47"/>
    </row>
    <row r="210" spans="1:52" ht="14.25" customHeight="1">
      <c r="A210" s="109" t="s">
        <v>62</v>
      </c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48"/>
      <c r="Y210" s="48"/>
    </row>
    <row r="211" spans="1:52" ht="27" customHeight="1">
      <c r="A211" s="49" t="s">
        <v>273</v>
      </c>
      <c r="B211" s="49" t="s">
        <v>274</v>
      </c>
      <c r="C211" s="50">
        <v>4301070966</v>
      </c>
      <c r="D211" s="110">
        <v>4607111038135</v>
      </c>
      <c r="E211" s="110"/>
      <c r="F211" s="51">
        <v>0.7</v>
      </c>
      <c r="G211" s="52">
        <v>8</v>
      </c>
      <c r="H211" s="51">
        <v>5.6</v>
      </c>
      <c r="I211" s="51">
        <v>5.87</v>
      </c>
      <c r="J211" s="52">
        <v>84</v>
      </c>
      <c r="K211" s="53" t="s">
        <v>65</v>
      </c>
      <c r="L211" s="52">
        <v>180</v>
      </c>
      <c r="M211" s="118" t="s">
        <v>275</v>
      </c>
      <c r="N211" s="118"/>
      <c r="O211" s="118"/>
      <c r="P211" s="118"/>
      <c r="Q211" s="118"/>
      <c r="R211" s="54"/>
      <c r="S211" s="54"/>
      <c r="T211" s="55" t="s">
        <v>66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 t="s">
        <v>276</v>
      </c>
      <c r="AC211" s="61"/>
      <c r="AZ211" s="62" t="s">
        <v>1</v>
      </c>
    </row>
    <row r="212" spans="1:5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3" t="s">
        <v>67</v>
      </c>
      <c r="N212" s="113"/>
      <c r="O212" s="113"/>
      <c r="P212" s="113"/>
      <c r="Q212" s="113"/>
      <c r="R212" s="113"/>
      <c r="S212" s="113"/>
      <c r="T212" s="63" t="s">
        <v>66</v>
      </c>
      <c r="U212" s="64">
        <f>IFERROR(SUM(U211:U211),"0")</f>
        <v>0</v>
      </c>
      <c r="V212" s="64">
        <f>IFERROR(SUM(V211:V211),"0")</f>
        <v>0</v>
      </c>
      <c r="W212" s="64">
        <f>IFERROR(IF(W211="",0,W211),"0")</f>
        <v>0</v>
      </c>
      <c r="X212" s="65"/>
      <c r="Y212" s="65"/>
    </row>
    <row r="213" spans="1:52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3" t="s">
        <v>67</v>
      </c>
      <c r="N213" s="113"/>
      <c r="O213" s="113"/>
      <c r="P213" s="113"/>
      <c r="Q213" s="113"/>
      <c r="R213" s="113"/>
      <c r="S213" s="113"/>
      <c r="T213" s="63" t="s">
        <v>68</v>
      </c>
      <c r="U213" s="64">
        <f>IFERROR(SUMPRODUCT(U211:U211*H211:H211),"0")</f>
        <v>0</v>
      </c>
      <c r="V213" s="64">
        <f>IFERROR(SUMPRODUCT(V211:V211*H211:H211),"0")</f>
        <v>0</v>
      </c>
      <c r="W213" s="63"/>
      <c r="X213" s="65"/>
      <c r="Y213" s="65"/>
    </row>
    <row r="214" spans="1:52" ht="16.5" customHeight="1">
      <c r="A214" s="108" t="s">
        <v>277</v>
      </c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47"/>
      <c r="Y214" s="47"/>
    </row>
    <row r="215" spans="1:52" ht="14.25" customHeight="1">
      <c r="A215" s="109" t="s">
        <v>62</v>
      </c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48"/>
      <c r="Y215" s="48"/>
    </row>
    <row r="216" spans="1:52" ht="27" customHeight="1">
      <c r="A216" s="49" t="s">
        <v>278</v>
      </c>
      <c r="B216" s="49" t="s">
        <v>279</v>
      </c>
      <c r="C216" s="50">
        <v>4301070915</v>
      </c>
      <c r="D216" s="110">
        <v>4607111035882</v>
      </c>
      <c r="E216" s="110"/>
      <c r="F216" s="51">
        <v>0.43</v>
      </c>
      <c r="G216" s="52">
        <v>16</v>
      </c>
      <c r="H216" s="51">
        <v>6.88</v>
      </c>
      <c r="I216" s="51">
        <v>7.19</v>
      </c>
      <c r="J216" s="52">
        <v>84</v>
      </c>
      <c r="K216" s="53" t="s">
        <v>65</v>
      </c>
      <c r="L216" s="52">
        <v>180</v>
      </c>
      <c r="M216" s="1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6" s="111"/>
      <c r="O216" s="111"/>
      <c r="P216" s="111"/>
      <c r="Q216" s="111"/>
      <c r="R216" s="54"/>
      <c r="S216" s="54"/>
      <c r="T216" s="55" t="s">
        <v>66</v>
      </c>
      <c r="U216" s="56">
        <v>0</v>
      </c>
      <c r="V216" s="57">
        <f>IFERROR(IF(U216="","",U216),"")</f>
        <v>0</v>
      </c>
      <c r="W216" s="58">
        <f>IFERROR(IF(U216="","",U216*0.0155),"")</f>
        <v>0</v>
      </c>
      <c r="X216" s="59"/>
      <c r="Y216" s="60"/>
      <c r="AC216" s="61"/>
      <c r="AZ216" s="62" t="s">
        <v>1</v>
      </c>
    </row>
    <row r="217" spans="1:52" ht="27" customHeight="1">
      <c r="A217" s="49" t="s">
        <v>280</v>
      </c>
      <c r="B217" s="49" t="s">
        <v>281</v>
      </c>
      <c r="C217" s="50">
        <v>4301070921</v>
      </c>
      <c r="D217" s="110">
        <v>4607111035905</v>
      </c>
      <c r="E217" s="110"/>
      <c r="F217" s="51">
        <v>0.9</v>
      </c>
      <c r="G217" s="52">
        <v>8</v>
      </c>
      <c r="H217" s="51">
        <v>7.2</v>
      </c>
      <c r="I217" s="51">
        <v>7.47</v>
      </c>
      <c r="J217" s="52">
        <v>84</v>
      </c>
      <c r="K217" s="53" t="s">
        <v>65</v>
      </c>
      <c r="L217" s="52">
        <v>180</v>
      </c>
      <c r="M217" s="1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7" s="111"/>
      <c r="O217" s="111"/>
      <c r="P217" s="111"/>
      <c r="Q217" s="111"/>
      <c r="R217" s="54"/>
      <c r="S217" s="54"/>
      <c r="T217" s="55" t="s">
        <v>66</v>
      </c>
      <c r="U217" s="56">
        <v>0</v>
      </c>
      <c r="V217" s="57">
        <f>IFERROR(IF(U217="","",U217),"")</f>
        <v>0</v>
      </c>
      <c r="W217" s="58">
        <f>IFERROR(IF(U217="","",U217*0.0155),"")</f>
        <v>0</v>
      </c>
      <c r="X217" s="59"/>
      <c r="Y217" s="60"/>
      <c r="AC217" s="61"/>
      <c r="AZ217" s="62" t="s">
        <v>1</v>
      </c>
    </row>
    <row r="218" spans="1:52" ht="27" customHeight="1">
      <c r="A218" s="49" t="s">
        <v>282</v>
      </c>
      <c r="B218" s="49" t="s">
        <v>283</v>
      </c>
      <c r="C218" s="50">
        <v>4301070917</v>
      </c>
      <c r="D218" s="110">
        <v>4607111035912</v>
      </c>
      <c r="E218" s="110"/>
      <c r="F218" s="51">
        <v>0.43</v>
      </c>
      <c r="G218" s="52">
        <v>16</v>
      </c>
      <c r="H218" s="51">
        <v>6.88</v>
      </c>
      <c r="I218" s="51">
        <v>7.19</v>
      </c>
      <c r="J218" s="52">
        <v>84</v>
      </c>
      <c r="K218" s="53" t="s">
        <v>65</v>
      </c>
      <c r="L218" s="52">
        <v>180</v>
      </c>
      <c r="M218" s="11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8" s="111"/>
      <c r="O218" s="111"/>
      <c r="P218" s="111"/>
      <c r="Q218" s="111"/>
      <c r="R218" s="54"/>
      <c r="S218" s="54"/>
      <c r="T218" s="55" t="s">
        <v>66</v>
      </c>
      <c r="U218" s="56">
        <v>0</v>
      </c>
      <c r="V218" s="57">
        <f>IFERROR(IF(U218="","",U218),"")</f>
        <v>0</v>
      </c>
      <c r="W218" s="58">
        <f>IFERROR(IF(U218="","",U218*0.0155),"")</f>
        <v>0</v>
      </c>
      <c r="X218" s="59"/>
      <c r="Y218" s="60"/>
      <c r="AC218" s="61"/>
      <c r="AZ218" s="62" t="s">
        <v>1</v>
      </c>
    </row>
    <row r="219" spans="1:52" ht="27" customHeight="1">
      <c r="A219" s="49" t="s">
        <v>284</v>
      </c>
      <c r="B219" s="49" t="s">
        <v>285</v>
      </c>
      <c r="C219" s="50">
        <v>4301070920</v>
      </c>
      <c r="D219" s="110">
        <v>4607111035929</v>
      </c>
      <c r="E219" s="110"/>
      <c r="F219" s="51">
        <v>0.9</v>
      </c>
      <c r="G219" s="52">
        <v>8</v>
      </c>
      <c r="H219" s="51">
        <v>7.2</v>
      </c>
      <c r="I219" s="51">
        <v>7.47</v>
      </c>
      <c r="J219" s="52">
        <v>84</v>
      </c>
      <c r="K219" s="53" t="s">
        <v>65</v>
      </c>
      <c r="L219" s="52">
        <v>180</v>
      </c>
      <c r="M219" s="1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9" s="111"/>
      <c r="O219" s="111"/>
      <c r="P219" s="111"/>
      <c r="Q219" s="111"/>
      <c r="R219" s="54"/>
      <c r="S219" s="54"/>
      <c r="T219" s="55" t="s">
        <v>66</v>
      </c>
      <c r="U219" s="56">
        <v>0</v>
      </c>
      <c r="V219" s="57">
        <f>IFERROR(IF(U219="","",U219),"")</f>
        <v>0</v>
      </c>
      <c r="W219" s="58">
        <f>IFERROR(IF(U219="","",U219*0.0155),"")</f>
        <v>0</v>
      </c>
      <c r="X219" s="59"/>
      <c r="Y219" s="60"/>
      <c r="AC219" s="61"/>
      <c r="AZ219" s="62" t="s">
        <v>1</v>
      </c>
    </row>
    <row r="220" spans="1:52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3" t="s">
        <v>67</v>
      </c>
      <c r="N220" s="113"/>
      <c r="O220" s="113"/>
      <c r="P220" s="113"/>
      <c r="Q220" s="113"/>
      <c r="R220" s="113"/>
      <c r="S220" s="113"/>
      <c r="T220" s="63" t="s">
        <v>66</v>
      </c>
      <c r="U220" s="64">
        <f>IFERROR(SUM(U216:U219),"0")</f>
        <v>0</v>
      </c>
      <c r="V220" s="64">
        <f>IFERROR(SUM(V216:V219),"0")</f>
        <v>0</v>
      </c>
      <c r="W220" s="64">
        <f>IFERROR(IF(W216="",0,W216),"0")+IFERROR(IF(W217="",0,W217),"0")+IFERROR(IF(W218="",0,W218),"0")+IFERROR(IF(W219="",0,W219),"0")</f>
        <v>0</v>
      </c>
      <c r="X220" s="65"/>
      <c r="Y220" s="65"/>
    </row>
    <row r="221" spans="1:52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3" t="s">
        <v>67</v>
      </c>
      <c r="N221" s="113"/>
      <c r="O221" s="113"/>
      <c r="P221" s="113"/>
      <c r="Q221" s="113"/>
      <c r="R221" s="113"/>
      <c r="S221" s="113"/>
      <c r="T221" s="63" t="s">
        <v>68</v>
      </c>
      <c r="U221" s="64">
        <f>IFERROR(SUMPRODUCT(U216:U219*H216:H219),"0")</f>
        <v>0</v>
      </c>
      <c r="V221" s="64">
        <f>IFERROR(SUMPRODUCT(V216:V219*H216:H219),"0")</f>
        <v>0</v>
      </c>
      <c r="W221" s="63"/>
      <c r="X221" s="65"/>
      <c r="Y221" s="65"/>
    </row>
    <row r="222" spans="1:52" ht="16.5" customHeight="1">
      <c r="A222" s="108" t="s">
        <v>286</v>
      </c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47"/>
      <c r="Y222" s="47"/>
    </row>
    <row r="223" spans="1:52" ht="14.25" customHeight="1">
      <c r="A223" s="109" t="s">
        <v>262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48"/>
      <c r="Y223" s="48"/>
    </row>
    <row r="224" spans="1:52" ht="27" customHeight="1">
      <c r="A224" s="49" t="s">
        <v>287</v>
      </c>
      <c r="B224" s="49" t="s">
        <v>288</v>
      </c>
      <c r="C224" s="50">
        <v>4301051320</v>
      </c>
      <c r="D224" s="110">
        <v>4680115881334</v>
      </c>
      <c r="E224" s="110"/>
      <c r="F224" s="51">
        <v>0.33</v>
      </c>
      <c r="G224" s="52">
        <v>6</v>
      </c>
      <c r="H224" s="51">
        <v>1.98</v>
      </c>
      <c r="I224" s="51">
        <v>2.27</v>
      </c>
      <c r="J224" s="52">
        <v>156</v>
      </c>
      <c r="K224" s="53" t="s">
        <v>265</v>
      </c>
      <c r="L224" s="52">
        <v>365</v>
      </c>
      <c r="M224" s="118" t="s">
        <v>289</v>
      </c>
      <c r="N224" s="118"/>
      <c r="O224" s="118"/>
      <c r="P224" s="118"/>
      <c r="Q224" s="118"/>
      <c r="R224" s="54"/>
      <c r="S224" s="54"/>
      <c r="T224" s="55" t="s">
        <v>66</v>
      </c>
      <c r="U224" s="56">
        <v>0</v>
      </c>
      <c r="V224" s="57">
        <f>IFERROR(IF(U224="","",U224),"")</f>
        <v>0</v>
      </c>
      <c r="W224" s="58">
        <f>IFERROR(IF(U224="","",U224*0.00753),"")</f>
        <v>0</v>
      </c>
      <c r="X224" s="59"/>
      <c r="Y224" s="60"/>
      <c r="AC224" s="61"/>
      <c r="AZ224" s="62" t="s">
        <v>267</v>
      </c>
    </row>
    <row r="225" spans="1:52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3" t="s">
        <v>67</v>
      </c>
      <c r="N225" s="113"/>
      <c r="O225" s="113"/>
      <c r="P225" s="113"/>
      <c r="Q225" s="113"/>
      <c r="R225" s="113"/>
      <c r="S225" s="113"/>
      <c r="T225" s="63" t="s">
        <v>66</v>
      </c>
      <c r="U225" s="64">
        <f>IFERROR(SUM(U224:U224),"0")</f>
        <v>0</v>
      </c>
      <c r="V225" s="64">
        <f>IFERROR(SUM(V224:V224),"0")</f>
        <v>0</v>
      </c>
      <c r="W225" s="64">
        <f>IFERROR(IF(W224="",0,W224),"0")</f>
        <v>0</v>
      </c>
      <c r="X225" s="65"/>
      <c r="Y225" s="65"/>
    </row>
    <row r="226" spans="1:52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3" t="s">
        <v>67</v>
      </c>
      <c r="N226" s="113"/>
      <c r="O226" s="113"/>
      <c r="P226" s="113"/>
      <c r="Q226" s="113"/>
      <c r="R226" s="113"/>
      <c r="S226" s="113"/>
      <c r="T226" s="63" t="s">
        <v>68</v>
      </c>
      <c r="U226" s="64">
        <f>IFERROR(SUMPRODUCT(U224:U224*H224:H224),"0")</f>
        <v>0</v>
      </c>
      <c r="V226" s="64">
        <f>IFERROR(SUMPRODUCT(V224:V224*H224:H224),"0")</f>
        <v>0</v>
      </c>
      <c r="W226" s="63"/>
      <c r="X226" s="65"/>
      <c r="Y226" s="65"/>
    </row>
    <row r="227" spans="1:52" ht="16.5" customHeight="1">
      <c r="A227" s="108" t="s">
        <v>290</v>
      </c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47"/>
      <c r="Y227" s="47"/>
    </row>
    <row r="228" spans="1:52" ht="14.25" customHeight="1">
      <c r="A228" s="109" t="s">
        <v>62</v>
      </c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48"/>
      <c r="Y228" s="48"/>
    </row>
    <row r="229" spans="1:52" ht="16.5" customHeight="1">
      <c r="A229" s="49" t="s">
        <v>291</v>
      </c>
      <c r="B229" s="49" t="s">
        <v>292</v>
      </c>
      <c r="C229" s="50">
        <v>4301070874</v>
      </c>
      <c r="D229" s="110">
        <v>4607111035332</v>
      </c>
      <c r="E229" s="110"/>
      <c r="F229" s="51">
        <v>0.43</v>
      </c>
      <c r="G229" s="52">
        <v>16</v>
      </c>
      <c r="H229" s="51">
        <v>6.88</v>
      </c>
      <c r="I229" s="51">
        <v>7.2060000000000004</v>
      </c>
      <c r="J229" s="52">
        <v>84</v>
      </c>
      <c r="K229" s="53" t="s">
        <v>65</v>
      </c>
      <c r="L229" s="52">
        <v>180</v>
      </c>
      <c r="M229" s="1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9" s="111"/>
      <c r="O229" s="111"/>
      <c r="P229" s="111"/>
      <c r="Q229" s="111"/>
      <c r="R229" s="54"/>
      <c r="S229" s="54"/>
      <c r="T229" s="55" t="s">
        <v>66</v>
      </c>
      <c r="U229" s="56">
        <v>0</v>
      </c>
      <c r="V229" s="57">
        <f>IFERROR(IF(U229="","",U229),"")</f>
        <v>0</v>
      </c>
      <c r="W229" s="58">
        <f>IFERROR(IF(U229="","",U229*0.0155),"")</f>
        <v>0</v>
      </c>
      <c r="X229" s="59"/>
      <c r="Y229" s="60"/>
      <c r="AC229" s="61"/>
      <c r="AZ229" s="62" t="s">
        <v>1</v>
      </c>
    </row>
    <row r="230" spans="1:52" ht="16.5" customHeight="1">
      <c r="A230" s="49" t="s">
        <v>293</v>
      </c>
      <c r="B230" s="49" t="s">
        <v>294</v>
      </c>
      <c r="C230" s="50">
        <v>4301070873</v>
      </c>
      <c r="D230" s="110">
        <v>4607111035080</v>
      </c>
      <c r="E230" s="110"/>
      <c r="F230" s="51">
        <v>0.9</v>
      </c>
      <c r="G230" s="52">
        <v>8</v>
      </c>
      <c r="H230" s="51">
        <v>7.2</v>
      </c>
      <c r="I230" s="51">
        <v>7.47</v>
      </c>
      <c r="J230" s="52">
        <v>84</v>
      </c>
      <c r="K230" s="53" t="s">
        <v>65</v>
      </c>
      <c r="L230" s="52">
        <v>180</v>
      </c>
      <c r="M230" s="1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30" s="111"/>
      <c r="O230" s="111"/>
      <c r="P230" s="111"/>
      <c r="Q230" s="111"/>
      <c r="R230" s="54"/>
      <c r="S230" s="54"/>
      <c r="T230" s="55" t="s">
        <v>66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  <c r="AC230" s="61"/>
      <c r="AZ230" s="62" t="s">
        <v>1</v>
      </c>
    </row>
    <row r="231" spans="1:52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3" t="s">
        <v>67</v>
      </c>
      <c r="N231" s="113"/>
      <c r="O231" s="113"/>
      <c r="P231" s="113"/>
      <c r="Q231" s="113"/>
      <c r="R231" s="113"/>
      <c r="S231" s="113"/>
      <c r="T231" s="63" t="s">
        <v>66</v>
      </c>
      <c r="U231" s="64">
        <f>IFERROR(SUM(U229:U230),"0")</f>
        <v>0</v>
      </c>
      <c r="V231" s="64">
        <f>IFERROR(SUM(V229:V230),"0")</f>
        <v>0</v>
      </c>
      <c r="W231" s="64">
        <f>IFERROR(IF(W229="",0,W229),"0")+IFERROR(IF(W230="",0,W230),"0")</f>
        <v>0</v>
      </c>
      <c r="X231" s="65"/>
      <c r="Y231" s="65"/>
    </row>
    <row r="232" spans="1:52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3" t="s">
        <v>67</v>
      </c>
      <c r="N232" s="113"/>
      <c r="O232" s="113"/>
      <c r="P232" s="113"/>
      <c r="Q232" s="113"/>
      <c r="R232" s="113"/>
      <c r="S232" s="113"/>
      <c r="T232" s="63" t="s">
        <v>68</v>
      </c>
      <c r="U232" s="64">
        <f>IFERROR(SUMPRODUCT(U229:U230*H229:H230),"0")</f>
        <v>0</v>
      </c>
      <c r="V232" s="64">
        <f>IFERROR(SUMPRODUCT(V229:V230*H229:H230),"0")</f>
        <v>0</v>
      </c>
      <c r="W232" s="63"/>
      <c r="X232" s="65"/>
      <c r="Y232" s="65"/>
    </row>
    <row r="233" spans="1:52" ht="27.75" customHeight="1">
      <c r="A233" s="107" t="s">
        <v>295</v>
      </c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46"/>
      <c r="Y233" s="46"/>
    </row>
    <row r="234" spans="1:52" ht="16.5" customHeight="1">
      <c r="A234" s="108" t="s">
        <v>296</v>
      </c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47"/>
      <c r="Y234" s="47"/>
    </row>
    <row r="235" spans="1:52" ht="14.25" customHeight="1">
      <c r="A235" s="109" t="s">
        <v>62</v>
      </c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48"/>
      <c r="Y235" s="48"/>
    </row>
    <row r="236" spans="1:52" ht="27" customHeight="1">
      <c r="A236" s="49" t="s">
        <v>297</v>
      </c>
      <c r="B236" s="49" t="s">
        <v>298</v>
      </c>
      <c r="C236" s="50">
        <v>4301070941</v>
      </c>
      <c r="D236" s="110">
        <v>4607111036162</v>
      </c>
      <c r="E236" s="110"/>
      <c r="F236" s="51">
        <v>0.8</v>
      </c>
      <c r="G236" s="52">
        <v>8</v>
      </c>
      <c r="H236" s="51">
        <v>6.4</v>
      </c>
      <c r="I236" s="51">
        <v>6.6811999999999996</v>
      </c>
      <c r="J236" s="52">
        <v>84</v>
      </c>
      <c r="K236" s="53" t="s">
        <v>65</v>
      </c>
      <c r="L236" s="52">
        <v>90</v>
      </c>
      <c r="M236" s="11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6" s="111"/>
      <c r="O236" s="111"/>
      <c r="P236" s="111"/>
      <c r="Q236" s="111"/>
      <c r="R236" s="54"/>
      <c r="S236" s="54"/>
      <c r="T236" s="55" t="s">
        <v>66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  <c r="AC236" s="61"/>
      <c r="AZ236" s="62" t="s">
        <v>1</v>
      </c>
    </row>
    <row r="237" spans="1:52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3" t="s">
        <v>67</v>
      </c>
      <c r="N237" s="113"/>
      <c r="O237" s="113"/>
      <c r="P237" s="113"/>
      <c r="Q237" s="113"/>
      <c r="R237" s="113"/>
      <c r="S237" s="113"/>
      <c r="T237" s="63" t="s">
        <v>66</v>
      </c>
      <c r="U237" s="64">
        <f>IFERROR(SUM(U236:U236),"0")</f>
        <v>0</v>
      </c>
      <c r="V237" s="64">
        <f>IFERROR(SUM(V236:V236),"0")</f>
        <v>0</v>
      </c>
      <c r="W237" s="64">
        <f>IFERROR(IF(W236="",0,W236),"0")</f>
        <v>0</v>
      </c>
      <c r="X237" s="65"/>
      <c r="Y237" s="65"/>
    </row>
    <row r="238" spans="1:52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3" t="s">
        <v>67</v>
      </c>
      <c r="N238" s="113"/>
      <c r="O238" s="113"/>
      <c r="P238" s="113"/>
      <c r="Q238" s="113"/>
      <c r="R238" s="113"/>
      <c r="S238" s="113"/>
      <c r="T238" s="63" t="s">
        <v>68</v>
      </c>
      <c r="U238" s="64">
        <f>IFERROR(SUMPRODUCT(U236:U236*H236:H236),"0")</f>
        <v>0</v>
      </c>
      <c r="V238" s="64">
        <f>IFERROR(SUMPRODUCT(V236:V236*H236:H236),"0")</f>
        <v>0</v>
      </c>
      <c r="W238" s="63"/>
      <c r="X238" s="65"/>
      <c r="Y238" s="65"/>
    </row>
    <row r="239" spans="1:52" ht="27.75" customHeight="1">
      <c r="A239" s="107" t="s">
        <v>299</v>
      </c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46"/>
      <c r="Y239" s="46"/>
    </row>
    <row r="240" spans="1:52" ht="16.5" customHeight="1">
      <c r="A240" s="108" t="s">
        <v>300</v>
      </c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47"/>
      <c r="Y240" s="47"/>
    </row>
    <row r="241" spans="1:52" ht="14.25" customHeight="1">
      <c r="A241" s="109" t="s">
        <v>62</v>
      </c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48"/>
      <c r="Y241" s="48"/>
    </row>
    <row r="242" spans="1:52" ht="27" customHeight="1">
      <c r="A242" s="49" t="s">
        <v>301</v>
      </c>
      <c r="B242" s="49" t="s">
        <v>302</v>
      </c>
      <c r="C242" s="50">
        <v>4301070882</v>
      </c>
      <c r="D242" s="110">
        <v>4607111035899</v>
      </c>
      <c r="E242" s="110"/>
      <c r="F242" s="51">
        <v>1</v>
      </c>
      <c r="G242" s="52">
        <v>5</v>
      </c>
      <c r="H242" s="51">
        <v>5</v>
      </c>
      <c r="I242" s="51">
        <v>5.2619999999999996</v>
      </c>
      <c r="J242" s="52">
        <v>84</v>
      </c>
      <c r="K242" s="53" t="s">
        <v>65</v>
      </c>
      <c r="L242" s="52">
        <v>120</v>
      </c>
      <c r="M242" s="111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2" s="111"/>
      <c r="O242" s="111"/>
      <c r="P242" s="111"/>
      <c r="Q242" s="111"/>
      <c r="R242" s="54"/>
      <c r="S242" s="54"/>
      <c r="T242" s="55" t="s">
        <v>66</v>
      </c>
      <c r="U242" s="56">
        <v>0</v>
      </c>
      <c r="V242" s="57">
        <f>IFERROR(IF(U242="","",U242),"")</f>
        <v>0</v>
      </c>
      <c r="W242" s="58">
        <f>IFERROR(IF(U242="","",U242*0.0155),"")</f>
        <v>0</v>
      </c>
      <c r="X242" s="59"/>
      <c r="Y242" s="60"/>
      <c r="AC242" s="61"/>
      <c r="AZ242" s="62" t="s">
        <v>1</v>
      </c>
    </row>
    <row r="243" spans="1:52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3" t="s">
        <v>67</v>
      </c>
      <c r="N243" s="113"/>
      <c r="O243" s="113"/>
      <c r="P243" s="113"/>
      <c r="Q243" s="113"/>
      <c r="R243" s="113"/>
      <c r="S243" s="113"/>
      <c r="T243" s="63" t="s">
        <v>66</v>
      </c>
      <c r="U243" s="64">
        <f>IFERROR(SUM(U242:U242),"0")</f>
        <v>0</v>
      </c>
      <c r="V243" s="64">
        <f>IFERROR(SUM(V242:V242),"0")</f>
        <v>0</v>
      </c>
      <c r="W243" s="64">
        <f>IFERROR(IF(W242="",0,W242),"0")</f>
        <v>0</v>
      </c>
      <c r="X243" s="65"/>
      <c r="Y243" s="65"/>
    </row>
    <row r="244" spans="1:52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3" t="s">
        <v>67</v>
      </c>
      <c r="N244" s="113"/>
      <c r="O244" s="113"/>
      <c r="P244" s="113"/>
      <c r="Q244" s="113"/>
      <c r="R244" s="113"/>
      <c r="S244" s="113"/>
      <c r="T244" s="63" t="s">
        <v>68</v>
      </c>
      <c r="U244" s="64">
        <f>IFERROR(SUMPRODUCT(U242:U242*H242:H242),"0")</f>
        <v>0</v>
      </c>
      <c r="V244" s="64">
        <f>IFERROR(SUMPRODUCT(V242:V242*H242:H242),"0")</f>
        <v>0</v>
      </c>
      <c r="W244" s="63"/>
      <c r="X244" s="65"/>
      <c r="Y244" s="65"/>
    </row>
    <row r="245" spans="1:52" ht="16.5" customHeight="1">
      <c r="A245" s="108" t="s">
        <v>303</v>
      </c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47"/>
      <c r="Y245" s="47"/>
    </row>
    <row r="246" spans="1:52" ht="14.25" customHeight="1">
      <c r="A246" s="109" t="s">
        <v>62</v>
      </c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48"/>
      <c r="Y246" s="48"/>
    </row>
    <row r="247" spans="1:52" ht="27" customHeight="1">
      <c r="A247" s="49" t="s">
        <v>304</v>
      </c>
      <c r="B247" s="49" t="s">
        <v>305</v>
      </c>
      <c r="C247" s="50">
        <v>4301070870</v>
      </c>
      <c r="D247" s="110">
        <v>4607111036711</v>
      </c>
      <c r="E247" s="110"/>
      <c r="F247" s="51">
        <v>0.8</v>
      </c>
      <c r="G247" s="52">
        <v>8</v>
      </c>
      <c r="H247" s="51">
        <v>6.4</v>
      </c>
      <c r="I247" s="51">
        <v>6.67</v>
      </c>
      <c r="J247" s="52">
        <v>84</v>
      </c>
      <c r="K247" s="53" t="s">
        <v>65</v>
      </c>
      <c r="L247" s="52">
        <v>90</v>
      </c>
      <c r="M247" s="1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7" s="111"/>
      <c r="O247" s="111"/>
      <c r="P247" s="111"/>
      <c r="Q247" s="111"/>
      <c r="R247" s="54"/>
      <c r="S247" s="54"/>
      <c r="T247" s="55" t="s">
        <v>66</v>
      </c>
      <c r="U247" s="56">
        <v>0</v>
      </c>
      <c r="V247" s="57">
        <f>IFERROR(IF(U247="","",U247),"")</f>
        <v>0</v>
      </c>
      <c r="W247" s="58">
        <f>IFERROR(IF(U247="","",U247*0.0155),"")</f>
        <v>0</v>
      </c>
      <c r="X247" s="59"/>
      <c r="Y247" s="60"/>
      <c r="AC247" s="61"/>
      <c r="AZ247" s="62" t="s">
        <v>1</v>
      </c>
    </row>
    <row r="248" spans="1:52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3" t="s">
        <v>67</v>
      </c>
      <c r="N248" s="113"/>
      <c r="O248" s="113"/>
      <c r="P248" s="113"/>
      <c r="Q248" s="113"/>
      <c r="R248" s="113"/>
      <c r="S248" s="113"/>
      <c r="T248" s="63" t="s">
        <v>66</v>
      </c>
      <c r="U248" s="64">
        <f>IFERROR(SUM(U247:U247),"0")</f>
        <v>0</v>
      </c>
      <c r="V248" s="64">
        <f>IFERROR(SUM(V247:V247),"0")</f>
        <v>0</v>
      </c>
      <c r="W248" s="64">
        <f>IFERROR(IF(W247="",0,W247),"0")</f>
        <v>0</v>
      </c>
      <c r="X248" s="65"/>
      <c r="Y248" s="65"/>
    </row>
    <row r="249" spans="1:52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3" t="s">
        <v>67</v>
      </c>
      <c r="N249" s="113"/>
      <c r="O249" s="113"/>
      <c r="P249" s="113"/>
      <c r="Q249" s="113"/>
      <c r="R249" s="113"/>
      <c r="S249" s="113"/>
      <c r="T249" s="63" t="s">
        <v>68</v>
      </c>
      <c r="U249" s="64">
        <f>IFERROR(SUMPRODUCT(U247:U247*H247:H247),"0")</f>
        <v>0</v>
      </c>
      <c r="V249" s="64">
        <f>IFERROR(SUMPRODUCT(V247:V247*H247:H247),"0")</f>
        <v>0</v>
      </c>
      <c r="W249" s="63"/>
      <c r="X249" s="65"/>
      <c r="Y249" s="65"/>
    </row>
    <row r="250" spans="1:52" ht="15" customHeight="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20" t="s">
        <v>306</v>
      </c>
      <c r="N250" s="120"/>
      <c r="O250" s="120"/>
      <c r="P250" s="120"/>
      <c r="Q250" s="120"/>
      <c r="R250" s="120"/>
      <c r="S250" s="120"/>
      <c r="T250" s="63" t="s">
        <v>68</v>
      </c>
      <c r="U250" s="64">
        <f>IFERROR(U24+U33+U41+U47+U59+U65+U70+U76+U87+U94+U102+U108+U113+U121+U126+U132+U137+U143+U147+U154+U167+U172+U180+U185+U192+U197+U202+U208+U213+U221+U226+U232+U238+U244+U249,"0")</f>
        <v>0</v>
      </c>
      <c r="V250" s="64">
        <f>IFERROR(V24+V33+V41+V47+V59+V65+V70+V76+V87+V94+V102+V108+V113+V121+V126+V132+V137+V143+V147+V154+V167+V172+V180+V185+V192+V197+V202+V208+V213+V221+V226+V232+V238+V244+V249,"0")</f>
        <v>0</v>
      </c>
      <c r="W250" s="63"/>
      <c r="X250" s="65"/>
      <c r="Y250" s="65"/>
    </row>
    <row r="251" spans="1:5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20" t="s">
        <v>307</v>
      </c>
      <c r="N251" s="120"/>
      <c r="O251" s="120"/>
      <c r="P251" s="120"/>
      <c r="Q251" s="120"/>
      <c r="R251" s="120"/>
      <c r="S251" s="120"/>
      <c r="T251" s="63" t="s">
        <v>68</v>
      </c>
      <c r="U251" s="6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68*I68,"0")+IFERROR(U73*I73,"0")+IFERROR(U74*I74,"0")+IFERROR(U79*I79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105*I105,"0")+IFERROR(U106*I106,"0")+IFERROR(U111*I111,"0")+IFERROR(U116*I116,"0")+IFERROR(U117*I117,"0")+IFERROR(U118*I118,"0")+IFERROR(U119*I119,"0")+IFERROR(U124*I124,"0")+IFERROR(U129*I129,"0")+IFERROR(U130*I130,"0")+IFERROR(U135*I135,"0")+IFERROR(U141*I141,"0")+IFERROR(U145*I145,"0")+IFERROR(U149*I149,"0")+IFERROR(U150*I150,"0")+IFERROR(U151*I151,"0")+IFERROR(U152*I152,"0")+IFERROR(U156*I156,"0")+IFERROR(U157*I157,"0")+IFERROR(U158*I158,"0")+IFERROR(U159*I159,"0")+IFERROR(U160*I160,"0")+IFERROR(U161*I161,"0")+IFERROR(U162*I162,"0")+IFERROR(U163*I163,"0")+IFERROR(U164*I164,"0")+IFERROR(U165*I165,"0")+IFERROR(U170*I170,"0")+IFERROR(U175*I175,"0")+IFERROR(U176*I176,"0")+IFERROR(U177*I177,"0")+IFERROR(U178*I178,"0")+IFERROR(U182*I182,"0")+IFERROR(U183*I183,"0")+IFERROR(U189*I189,"0")+IFERROR(U190*I190,"0")+IFERROR(U195*I195,"0")+IFERROR(U200*I200,"0")+IFERROR(U206*I206,"0")+IFERROR(U211*I211,"0")+IFERROR(U216*I216,"0")+IFERROR(U217*I217,"0")+IFERROR(U218*I218,"0")+IFERROR(U219*I219,"0")+IFERROR(U224*I224,"0")+IFERROR(U229*I229,"0")+IFERROR(U230*I230,"0")+IFERROR(U236*I236,"0")+IFERROR(U242*I242,"0")+IFERROR(U247*I247,"0"),"0")</f>
        <v>0</v>
      </c>
      <c r="V251" s="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149*I149,"0")+IFERROR(V150*I150,"0")+IFERROR(V151*I151,"0")+IFERROR(V152*I152,"0")+IFERROR(V156*I156,"0")+IFERROR(V157*I157,"0")+IFERROR(V158*I158,"0")+IFERROR(V159*I159,"0")+IFERROR(V160*I160,"0")+IFERROR(V161*I161,"0")+IFERROR(V162*I162,"0")+IFERROR(V163*I163,"0")+IFERROR(V164*I164,"0")+IFERROR(V165*I165,"0")+IFERROR(V170*I170,"0")+IFERROR(V175*I175,"0")+IFERROR(V176*I176,"0")+IFERROR(V177*I177,"0")+IFERROR(V178*I178,"0")+IFERROR(V182*I182,"0")+IFERROR(V183*I183,"0")+IFERROR(V189*I189,"0")+IFERROR(V190*I190,"0")+IFERROR(V195*I195,"0")+IFERROR(V200*I200,"0")+IFERROR(V206*I206,"0")+IFERROR(V211*I211,"0")+IFERROR(V216*I216,"0")+IFERROR(V217*I217,"0")+IFERROR(V218*I218,"0")+IFERROR(V219*I219,"0")+IFERROR(V224*I224,"0")+IFERROR(V229*I229,"0")+IFERROR(V230*I230,"0")+IFERROR(V236*I236,"0")+IFERROR(V242*I242,"0")+IFERROR(V247*I247,"0"),"0")</f>
        <v>0</v>
      </c>
      <c r="W251" s="63"/>
      <c r="X251" s="65"/>
      <c r="Y251" s="65"/>
    </row>
    <row r="252" spans="1:5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20" t="s">
        <v>308</v>
      </c>
      <c r="N252" s="120"/>
      <c r="O252" s="120"/>
      <c r="P252" s="120"/>
      <c r="Q252" s="120"/>
      <c r="R252" s="120"/>
      <c r="S252" s="120"/>
      <c r="T252" s="63" t="s">
        <v>309</v>
      </c>
      <c r="U252" s="66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68/J68,"0")+IFERROR(U73/J73,"0")+IFERROR(U74/J74,"0")+IFERROR(U79/J79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105/J105,"0")+IFERROR(U106/J106,"0")+IFERROR(U111/J111,"0")+IFERROR(U116/J116,"0")+IFERROR(U117/J117,"0")+IFERROR(U118/J118,"0")+IFERROR(U119/J119,"0")+IFERROR(U124/J124,"0")+IFERROR(U129/J129,"0")+IFERROR(U130/J130,"0")+IFERROR(U135/J135,"0")+IFERROR(U141/J141,"0")+IFERROR(U145/J145,"0")+IFERROR(U149/J149,"0")+IFERROR(U150/J150,"0")+IFERROR(U151/J151,"0")+IFERROR(U152/J152,"0")+IFERROR(U156/J156,"0")+IFERROR(U157/J157,"0")+IFERROR(U158/J158,"0")+IFERROR(U159/J159,"0")+IFERROR(U160/J160,"0")+IFERROR(U161/J161,"0")+IFERROR(U162/J162,"0")+IFERROR(U163/J163,"0")+IFERROR(U164/J164,"0")+IFERROR(U165/J165,"0")+IFERROR(U170/J170,"0")+IFERROR(U175/J175,"0")+IFERROR(U176/J176,"0")+IFERROR(U177/J177,"0")+IFERROR(U178/J178,"0")+IFERROR(U182/J182,"0")+IFERROR(U183/J183,"0")+IFERROR(U189/J189,"0")+IFERROR(U190/J190,"0")+IFERROR(U195/J195,"0")+IFERROR(U200/J200,"0")+IFERROR(U206/J206,"0")+IFERROR(U211/J211,"0")+IFERROR(U216/J216,"0")+IFERROR(U217/J217,"0")+IFERROR(U218/J218,"0")+IFERROR(U219/J219,"0")+IFERROR(U224/J224,"0")+IFERROR(U229/J229,"0")+IFERROR(U230/J230,"0")+IFERROR(U236/J236,"0")+IFERROR(U242/J242,"0")+IFERROR(U247/J247,"0"),0)</f>
        <v>0</v>
      </c>
      <c r="V252" s="66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149/J149,"0")+IFERROR(V150/J150,"0")+IFERROR(V151/J151,"0")+IFERROR(V152/J152,"0")+IFERROR(V156/J156,"0")+IFERROR(V157/J157,"0")+IFERROR(V158/J158,"0")+IFERROR(V159/J159,"0")+IFERROR(V160/J160,"0")+IFERROR(V161/J161,"0")+IFERROR(V162/J162,"0")+IFERROR(V163/J163,"0")+IFERROR(V164/J164,"0")+IFERROR(V165/J165,"0")+IFERROR(V170/J170,"0")+IFERROR(V175/J175,"0")+IFERROR(V176/J176,"0")+IFERROR(V177/J177,"0")+IFERROR(V178/J178,"0")+IFERROR(V182/J182,"0")+IFERROR(V183/J183,"0")+IFERROR(V189/J189,"0")+IFERROR(V190/J190,"0")+IFERROR(V195/J195,"0")+IFERROR(V200/J200,"0")+IFERROR(V206/J206,"0")+IFERROR(V211/J211,"0")+IFERROR(V216/J216,"0")+IFERROR(V217/J217,"0")+IFERROR(V218/J218,"0")+IFERROR(V219/J219,"0")+IFERROR(V224/J224,"0")+IFERROR(V229/J229,"0")+IFERROR(V230/J230,"0")+IFERROR(V236/J236,"0")+IFERROR(V242/J242,"0")+IFERROR(V247/J247,"0"),0)</f>
        <v>0</v>
      </c>
      <c r="W252" s="63"/>
      <c r="X252" s="65"/>
      <c r="Y252" s="65"/>
    </row>
    <row r="253" spans="1:5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20" t="s">
        <v>310</v>
      </c>
      <c r="N253" s="120"/>
      <c r="O253" s="120"/>
      <c r="P253" s="120"/>
      <c r="Q253" s="120"/>
      <c r="R253" s="120"/>
      <c r="S253" s="120"/>
      <c r="T253" s="63" t="s">
        <v>68</v>
      </c>
      <c r="U253" s="64">
        <f>GrossWeightTotal+PalletQtyTotal*25</f>
        <v>0</v>
      </c>
      <c r="V253" s="64">
        <f>GrossWeightTotalR+PalletQtyTotalR*25</f>
        <v>0</v>
      </c>
      <c r="W253" s="63"/>
      <c r="X253" s="65"/>
      <c r="Y253" s="65"/>
    </row>
    <row r="254" spans="1:5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20" t="s">
        <v>311</v>
      </c>
      <c r="N254" s="120"/>
      <c r="O254" s="120"/>
      <c r="P254" s="120"/>
      <c r="Q254" s="120"/>
      <c r="R254" s="120"/>
      <c r="S254" s="120"/>
      <c r="T254" s="63" t="s">
        <v>309</v>
      </c>
      <c r="U254" s="64">
        <f>IFERROR(U23+U32+U40+U46+U58+U64+U69+U75+U86+U93+U101+U107+U112+U120+U125+U131+U136+U142+U146+U153+U166+U171+U179+U184+U191+U196+U201+U207+U212+U220+U225+U231+U237+U243+U248,"0")</f>
        <v>0</v>
      </c>
      <c r="V254" s="64">
        <f>IFERROR(V23+V32+V40+V46+V58+V64+V69+V75+V86+V93+V101+V107+V112+V120+V125+V131+V136+V142+V146+V153+V166+V171+V179+V184+V191+V196+V201+V207+V212+V220+V225+V231+V237+V243+V248,"0")</f>
        <v>0</v>
      </c>
      <c r="W254" s="63"/>
      <c r="X254" s="65"/>
      <c r="Y254" s="65"/>
    </row>
    <row r="255" spans="1:52" ht="14.25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20" t="s">
        <v>312</v>
      </c>
      <c r="N255" s="120"/>
      <c r="O255" s="120"/>
      <c r="P255" s="120"/>
      <c r="Q255" s="120"/>
      <c r="R255" s="120"/>
      <c r="S255" s="120"/>
      <c r="T255" s="67" t="s">
        <v>313</v>
      </c>
      <c r="U255" s="63"/>
      <c r="V255" s="63"/>
      <c r="W255" s="63">
        <f>IFERROR(W23+W32+W40+W46+W58+W64+W69+W75+W86+W93+W101+W107+W112+W120+W125+W131+W136+W142+W146+W153+W166+W171+W179+W184+W191+W196+W201+W207+W212+W220+W225+W231+W237+W243+W248,"0")</f>
        <v>0</v>
      </c>
      <c r="X255" s="65"/>
      <c r="Y255" s="65"/>
    </row>
    <row r="257" spans="1:32" ht="27" customHeight="1">
      <c r="A257" s="68" t="s">
        <v>314</v>
      </c>
      <c r="B257" s="69" t="s">
        <v>61</v>
      </c>
      <c r="C257" s="121" t="s">
        <v>69</v>
      </c>
      <c r="D257" s="121" t="s">
        <v>69</v>
      </c>
      <c r="E257" s="121" t="s">
        <v>69</v>
      </c>
      <c r="F257" s="121" t="s">
        <v>69</v>
      </c>
      <c r="G257" s="121" t="s">
        <v>69</v>
      </c>
      <c r="H257" s="121" t="s">
        <v>69</v>
      </c>
      <c r="I257" s="121" t="s">
        <v>69</v>
      </c>
      <c r="J257" s="121" t="s">
        <v>69</v>
      </c>
      <c r="K257" s="121" t="s">
        <v>69</v>
      </c>
      <c r="L257" s="121" t="s">
        <v>69</v>
      </c>
      <c r="M257" s="121" t="s">
        <v>69</v>
      </c>
      <c r="N257" s="121" t="s">
        <v>69</v>
      </c>
      <c r="O257" s="121" t="s">
        <v>69</v>
      </c>
      <c r="P257" s="121" t="s">
        <v>69</v>
      </c>
      <c r="Q257" s="121" t="s">
        <v>69</v>
      </c>
      <c r="R257" s="121" t="s">
        <v>69</v>
      </c>
      <c r="S257" s="121" t="s">
        <v>200</v>
      </c>
      <c r="T257" s="121" t="s">
        <v>200</v>
      </c>
      <c r="U257" s="121" t="s">
        <v>200</v>
      </c>
      <c r="V257" s="121" t="s">
        <v>253</v>
      </c>
      <c r="W257" s="121" t="s">
        <v>253</v>
      </c>
      <c r="X257" s="121" t="s">
        <v>253</v>
      </c>
      <c r="Y257" s="121" t="s">
        <v>268</v>
      </c>
      <c r="Z257" s="121" t="s">
        <v>268</v>
      </c>
      <c r="AA257" s="121" t="s">
        <v>268</v>
      </c>
      <c r="AB257" s="121" t="s">
        <v>268</v>
      </c>
      <c r="AC257" s="121" t="s">
        <v>268</v>
      </c>
      <c r="AD257" s="69" t="s">
        <v>295</v>
      </c>
      <c r="AE257" s="121" t="s">
        <v>299</v>
      </c>
      <c r="AF257" s="121" t="s">
        <v>299</v>
      </c>
    </row>
    <row r="258" spans="1:32" ht="14.25" customHeight="1">
      <c r="A258" s="122" t="s">
        <v>315</v>
      </c>
      <c r="B258" s="121" t="s">
        <v>61</v>
      </c>
      <c r="C258" s="121" t="s">
        <v>70</v>
      </c>
      <c r="D258" s="121" t="s">
        <v>81</v>
      </c>
      <c r="E258" s="121" t="s">
        <v>91</v>
      </c>
      <c r="F258" s="121" t="s">
        <v>97</v>
      </c>
      <c r="G258" s="121" t="s">
        <v>117</v>
      </c>
      <c r="H258" s="121" t="s">
        <v>124</v>
      </c>
      <c r="I258" s="121" t="s">
        <v>128</v>
      </c>
      <c r="J258" s="121" t="s">
        <v>134</v>
      </c>
      <c r="K258" s="121" t="s">
        <v>149</v>
      </c>
      <c r="L258" s="121" t="s">
        <v>156</v>
      </c>
      <c r="M258" s="121" t="s">
        <v>169</v>
      </c>
      <c r="N258" s="121" t="s">
        <v>174</v>
      </c>
      <c r="O258" s="121" t="s">
        <v>177</v>
      </c>
      <c r="P258" s="121" t="s">
        <v>188</v>
      </c>
      <c r="Q258" s="121" t="s">
        <v>191</v>
      </c>
      <c r="R258" s="121" t="s">
        <v>197</v>
      </c>
      <c r="S258" s="121" t="s">
        <v>201</v>
      </c>
      <c r="T258" s="121" t="s">
        <v>236</v>
      </c>
      <c r="U258" s="121" t="s">
        <v>239</v>
      </c>
      <c r="V258" s="121" t="s">
        <v>254</v>
      </c>
      <c r="W258" s="121" t="s">
        <v>259</v>
      </c>
      <c r="X258" s="121" t="s">
        <v>253</v>
      </c>
      <c r="Y258" s="121" t="s">
        <v>269</v>
      </c>
      <c r="Z258" s="121" t="s">
        <v>272</v>
      </c>
      <c r="AA258" s="121" t="s">
        <v>277</v>
      </c>
      <c r="AB258" s="121" t="s">
        <v>286</v>
      </c>
      <c r="AC258" s="121" t="s">
        <v>290</v>
      </c>
      <c r="AD258" s="121" t="s">
        <v>296</v>
      </c>
      <c r="AE258" s="121" t="s">
        <v>300</v>
      </c>
      <c r="AF258" s="121" t="s">
        <v>303</v>
      </c>
    </row>
    <row r="259" spans="1:32">
      <c r="A259" s="122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</row>
    <row r="260" spans="1:32" ht="16.5">
      <c r="A260" s="68" t="s">
        <v>316</v>
      </c>
      <c r="B260" s="70">
        <f>IFERROR(U22*H22,"0")</f>
        <v>0</v>
      </c>
      <c r="C260" s="70">
        <f>IFERROR(U28*H28,"0")+IFERROR(U29*H29,"0")+IFERROR(U30*H30,"0")+IFERROR(U31*H31,"0")</f>
        <v>0</v>
      </c>
      <c r="D260" s="70">
        <f>IFERROR(U36*H36,"0")+IFERROR(U37*H37,"0")+IFERROR(U38*H38,"0")+IFERROR(U39*H39,"0")</f>
        <v>0</v>
      </c>
      <c r="E260" s="70">
        <f>IFERROR(U44*H44,"0")+IFERROR(U45*H45,"0")</f>
        <v>0</v>
      </c>
      <c r="F260" s="70">
        <f>IFERROR(U50*H50,"0")+IFERROR(U51*H51,"0")+IFERROR(U52*H52,"0")+IFERROR(U53*H53,"0")+IFERROR(U54*H54,"0")+IFERROR(U55*H55,"0")+IFERROR(U56*H56,"0")+IFERROR(U57*H57,"0")</f>
        <v>0</v>
      </c>
      <c r="G260" s="70">
        <f>IFERROR(U62*H62,"0")+IFERROR(U63*H63,"0")</f>
        <v>0</v>
      </c>
      <c r="H260" s="70">
        <f>IFERROR(U68*H68,"0")</f>
        <v>0</v>
      </c>
      <c r="I260" s="70">
        <f>IFERROR(U73*H73,"0")+IFERROR(U74*H74,"0")</f>
        <v>0</v>
      </c>
      <c r="J260" s="70">
        <f>IFERROR(U79*H79,"0")+IFERROR(U80*H80,"0")+IFERROR(U81*H81,"0")+IFERROR(U82*H82,"0")+IFERROR(U83*H83,"0")+IFERROR(U84*H84,"0")+IFERROR(U85*H85,"0")</f>
        <v>0</v>
      </c>
      <c r="K260" s="70">
        <f>IFERROR(U90*H90,"0")+IFERROR(U91*H91,"0")+IFERROR(U92*H92,"0")</f>
        <v>0</v>
      </c>
      <c r="L260" s="70">
        <f>IFERROR(U97*H97,"0")+IFERROR(U98*H98,"0")+IFERROR(U99*H99,"0")+IFERROR(U100*H100,"0")</f>
        <v>0</v>
      </c>
      <c r="M260" s="70">
        <f>IFERROR(U105*H105,"0")+IFERROR(U106*H106,"0")</f>
        <v>0</v>
      </c>
      <c r="N260" s="70">
        <f>IFERROR(U111*H111,"0")</f>
        <v>0</v>
      </c>
      <c r="O260" s="70">
        <f>IFERROR(U116*H116,"0")+IFERROR(U117*H117,"0")+IFERROR(U118*H118,"0")+IFERROR(U119*H119,"0")</f>
        <v>0</v>
      </c>
      <c r="P260" s="70">
        <f>IFERROR(U124*H124,"0")</f>
        <v>0</v>
      </c>
      <c r="Q260" s="70">
        <f>IFERROR(U129*H129,"0")+IFERROR(U130*H130,"0")</f>
        <v>0</v>
      </c>
      <c r="R260" s="70">
        <f>IFERROR(U135*H135,"0")</f>
        <v>0</v>
      </c>
      <c r="S260" s="70">
        <f>IFERROR(U141*H141,"0")+IFERROR(U145*H145,"0")+IFERROR(U149*H149,"0")+IFERROR(U150*H150,"0")+IFERROR(U151*H151,"0")+IFERROR(U152*H152,"0")+IFERROR(U156*H156,"0")+IFERROR(U157*H157,"0")+IFERROR(U158*H158,"0")+IFERROR(U159*H159,"0")+IFERROR(U160*H160,"0")+IFERROR(U161*H161,"0")+IFERROR(U162*H162,"0")+IFERROR(U163*H163,"0")+IFERROR(U164*H164,"0")+IFERROR(U165*H165,"0")</f>
        <v>0</v>
      </c>
      <c r="T260" s="70">
        <f>IFERROR(U170*H170,"0")</f>
        <v>0</v>
      </c>
      <c r="U260" s="70">
        <f>IFERROR(U175*H175,"0")+IFERROR(U176*H176,"0")+IFERROR(U177*H177,"0")+IFERROR(U178*H178,"0")+IFERROR(U182*H182,"0")+IFERROR(U183*H183,"0")</f>
        <v>0</v>
      </c>
      <c r="V260" s="70">
        <f>IFERROR(U189*H189,"0")+IFERROR(U190*H190,"0")</f>
        <v>0</v>
      </c>
      <c r="W260" s="70">
        <f>IFERROR(U195*H195,"0")</f>
        <v>0</v>
      </c>
      <c r="X260" s="70">
        <f>IFERROR(U200*H200,"0")</f>
        <v>0</v>
      </c>
      <c r="Y260" s="70">
        <f>IFERROR(U206*H206,"0")</f>
        <v>0</v>
      </c>
      <c r="Z260" s="70">
        <f>IFERROR(U211*H211,"0")</f>
        <v>0</v>
      </c>
      <c r="AA260" s="70">
        <f>IFERROR(U216*H216,"0")+IFERROR(U217*H217,"0")+IFERROR(U218*H218,"0")+IFERROR(U219*H219,"0")</f>
        <v>0</v>
      </c>
      <c r="AB260" s="70">
        <f>IFERROR(U224*H224,"0")</f>
        <v>0</v>
      </c>
      <c r="AC260" s="70">
        <f>IFERROR(U229*H229,"0")+IFERROR(U230*H230,"0")</f>
        <v>0</v>
      </c>
      <c r="AD260" s="70">
        <f>IFERROR(U236*H236,"0")</f>
        <v>0</v>
      </c>
      <c r="AE260" s="70">
        <f>IFERROR(U242*H242,"0")</f>
        <v>0</v>
      </c>
      <c r="AF260" s="70">
        <f>IFERROR(U247*H247,"0")</f>
        <v>0</v>
      </c>
    </row>
    <row r="261" spans="1:32">
      <c r="C261" s="1"/>
    </row>
    <row r="262" spans="1:32" ht="19.5" customHeight="1">
      <c r="A262" s="71" t="s">
        <v>317</v>
      </c>
      <c r="B262" s="71" t="s">
        <v>318</v>
      </c>
      <c r="C262" s="71" t="s">
        <v>319</v>
      </c>
    </row>
    <row r="263" spans="1:32">
      <c r="A263" s="72">
        <f>SUMPRODUCT(--(AZ:AZ="ЗПФ"),--(T:T="кор"),H:H,V:V)+SUMPRODUCT(--(AZ:AZ="ЗПФ"),--(T:T="кг"),V:V)</f>
        <v>0</v>
      </c>
      <c r="B263" s="73">
        <f>SUMPRODUCT(--(AZ:AZ="ПГП"),--(T:T="кор"),H:H,V:V)+SUMPRODUCT(--(AZ:AZ="ПГП"),--(T:T="кг"),V:V)</f>
        <v>0</v>
      </c>
      <c r="C263" s="73">
        <f>SUMPRODUCT(--(AZ:AZ="КИЗ"),--(T:T="кор"),H:H,V:V)+SUMPRODUCT(--(AZ:AZ="КИЗ"),--(T:T="кг"),V:V)</f>
        <v>0</v>
      </c>
    </row>
  </sheetData>
  <sheetProtection algorithmName="SHA-512" hashValue="aqC3tY/FKLi7YOLD9JOxRixliH6C1Sw7k1J8ZYCcZ8QpXgt6TmeogzQ8djqF0lFBEprQZovBuwp8OcxhD+SpOg==" saltValue="uNuhJOCQFvGXlJLhaRm7Vw==" spinCount="100000" sheet="1" objects="1" scenarios="1" sort="0" autoFilter="0" pivotTables="0"/>
  <autoFilter ref="B18:W18"/>
  <mergeCells count="462">
    <mergeCell ref="AC258:AC259"/>
    <mergeCell ref="AD258:AD259"/>
    <mergeCell ref="AE258:AE259"/>
    <mergeCell ref="AF258:AF259"/>
    <mergeCell ref="T258:T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C257:R257"/>
    <mergeCell ref="S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K258:K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D247:E247"/>
    <mergeCell ref="M247:Q247"/>
    <mergeCell ref="A248:L249"/>
    <mergeCell ref="M248:S248"/>
    <mergeCell ref="M249:S249"/>
    <mergeCell ref="A250:L255"/>
    <mergeCell ref="M250:S250"/>
    <mergeCell ref="M251:S251"/>
    <mergeCell ref="M252:S252"/>
    <mergeCell ref="M253:S253"/>
    <mergeCell ref="M254:S254"/>
    <mergeCell ref="M255:S255"/>
    <mergeCell ref="A240:W240"/>
    <mergeCell ref="A241:W241"/>
    <mergeCell ref="D242:E242"/>
    <mergeCell ref="M242:Q242"/>
    <mergeCell ref="A243:L244"/>
    <mergeCell ref="M243:S243"/>
    <mergeCell ref="M244:S244"/>
    <mergeCell ref="A245:W245"/>
    <mergeCell ref="A246:W246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27:W227"/>
    <mergeCell ref="A228:W228"/>
    <mergeCell ref="D229:E229"/>
    <mergeCell ref="M229:Q229"/>
    <mergeCell ref="D230:E230"/>
    <mergeCell ref="M230:Q230"/>
    <mergeCell ref="A231:L232"/>
    <mergeCell ref="M231:S231"/>
    <mergeCell ref="M232:S232"/>
    <mergeCell ref="A220:L221"/>
    <mergeCell ref="M220:S220"/>
    <mergeCell ref="M221:S221"/>
    <mergeCell ref="A222:W222"/>
    <mergeCell ref="A223:W223"/>
    <mergeCell ref="D224:E224"/>
    <mergeCell ref="M224:Q224"/>
    <mergeCell ref="A225:L226"/>
    <mergeCell ref="M225:S225"/>
    <mergeCell ref="M226:S226"/>
    <mergeCell ref="A214:W214"/>
    <mergeCell ref="A215:W215"/>
    <mergeCell ref="D216:E216"/>
    <mergeCell ref="M216:Q216"/>
    <mergeCell ref="D217:E217"/>
    <mergeCell ref="M217:Q217"/>
    <mergeCell ref="D218:E218"/>
    <mergeCell ref="M218:Q218"/>
    <mergeCell ref="D219:E219"/>
    <mergeCell ref="M219:Q219"/>
    <mergeCell ref="A207:L208"/>
    <mergeCell ref="M207:S207"/>
    <mergeCell ref="M208:S208"/>
    <mergeCell ref="A209:W209"/>
    <mergeCell ref="A210:W210"/>
    <mergeCell ref="D211:E211"/>
    <mergeCell ref="M211:Q211"/>
    <mergeCell ref="A212:L213"/>
    <mergeCell ref="M212:S212"/>
    <mergeCell ref="M213:S213"/>
    <mergeCell ref="D200:E200"/>
    <mergeCell ref="M200:Q200"/>
    <mergeCell ref="A201:L202"/>
    <mergeCell ref="M201:S201"/>
    <mergeCell ref="M202:S202"/>
    <mergeCell ref="A203:W203"/>
    <mergeCell ref="A204:W204"/>
    <mergeCell ref="A205:W205"/>
    <mergeCell ref="D206:E206"/>
    <mergeCell ref="M206:Q206"/>
    <mergeCell ref="A193:W193"/>
    <mergeCell ref="A194:W194"/>
    <mergeCell ref="D195:E195"/>
    <mergeCell ref="M195:Q195"/>
    <mergeCell ref="A196:L197"/>
    <mergeCell ref="M196:S196"/>
    <mergeCell ref="M197:S197"/>
    <mergeCell ref="A198:W198"/>
    <mergeCell ref="A199:W199"/>
    <mergeCell ref="A187:W187"/>
    <mergeCell ref="A188:W188"/>
    <mergeCell ref="D189:E189"/>
    <mergeCell ref="M189:Q189"/>
    <mergeCell ref="D190:E190"/>
    <mergeCell ref="M190:Q190"/>
    <mergeCell ref="A191:L192"/>
    <mergeCell ref="M191:S191"/>
    <mergeCell ref="M192:S192"/>
    <mergeCell ref="A181:W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A179:L180"/>
    <mergeCell ref="M179:S179"/>
    <mergeCell ref="M180:S180"/>
    <mergeCell ref="A168:W168"/>
    <mergeCell ref="A169:W169"/>
    <mergeCell ref="D170:E170"/>
    <mergeCell ref="M170:Q170"/>
    <mergeCell ref="A171:L172"/>
    <mergeCell ref="M171:S171"/>
    <mergeCell ref="M172:S172"/>
    <mergeCell ref="A173:W173"/>
    <mergeCell ref="A174:W174"/>
    <mergeCell ref="D163:E163"/>
    <mergeCell ref="M163:Q163"/>
    <mergeCell ref="D164:E164"/>
    <mergeCell ref="M164:Q164"/>
    <mergeCell ref="D165:E165"/>
    <mergeCell ref="M165:Q165"/>
    <mergeCell ref="A166:L167"/>
    <mergeCell ref="M166:S166"/>
    <mergeCell ref="M167:S16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2:E152"/>
    <mergeCell ref="M152:Q152"/>
    <mergeCell ref="A153:L154"/>
    <mergeCell ref="M153:S153"/>
    <mergeCell ref="M154:S154"/>
    <mergeCell ref="A155:W155"/>
    <mergeCell ref="D156:E156"/>
    <mergeCell ref="M156:Q156"/>
    <mergeCell ref="D157:E157"/>
    <mergeCell ref="M157:Q157"/>
    <mergeCell ref="A146:L147"/>
    <mergeCell ref="M146:S146"/>
    <mergeCell ref="M147:S147"/>
    <mergeCell ref="A148:W148"/>
    <mergeCell ref="D149:E149"/>
    <mergeCell ref="M149:Q149"/>
    <mergeCell ref="D150:E150"/>
    <mergeCell ref="M150:Q150"/>
    <mergeCell ref="D151:E151"/>
    <mergeCell ref="M151:Q151"/>
    <mergeCell ref="A140:W140"/>
    <mergeCell ref="D141:E141"/>
    <mergeCell ref="M141:Q141"/>
    <mergeCell ref="A142:L143"/>
    <mergeCell ref="M142:S142"/>
    <mergeCell ref="M143:S143"/>
    <mergeCell ref="A144:W144"/>
    <mergeCell ref="D145:E145"/>
    <mergeCell ref="M145:Q145"/>
    <mergeCell ref="A133:W133"/>
    <mergeCell ref="A134:W134"/>
    <mergeCell ref="D135:E135"/>
    <mergeCell ref="M135:Q135"/>
    <mergeCell ref="A136:L137"/>
    <mergeCell ref="M136:S136"/>
    <mergeCell ref="M137:S137"/>
    <mergeCell ref="A138:W138"/>
    <mergeCell ref="A139:W139"/>
    <mergeCell ref="A127:W127"/>
    <mergeCell ref="A128:W128"/>
    <mergeCell ref="D129:E129"/>
    <mergeCell ref="M129:Q129"/>
    <mergeCell ref="D130:E130"/>
    <mergeCell ref="M130:Q130"/>
    <mergeCell ref="A131:L132"/>
    <mergeCell ref="M131:S131"/>
    <mergeCell ref="M132:S132"/>
    <mergeCell ref="A120:L121"/>
    <mergeCell ref="M120:S120"/>
    <mergeCell ref="M121:S121"/>
    <mergeCell ref="A122:W122"/>
    <mergeCell ref="A123:W123"/>
    <mergeCell ref="D124:E124"/>
    <mergeCell ref="M124:Q124"/>
    <mergeCell ref="A125:L126"/>
    <mergeCell ref="M125:S125"/>
    <mergeCell ref="M126:S126"/>
    <mergeCell ref="A114:W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A107:L108"/>
    <mergeCell ref="M107:S107"/>
    <mergeCell ref="M108:S108"/>
    <mergeCell ref="A109:W109"/>
    <mergeCell ref="A110:W110"/>
    <mergeCell ref="D111:E111"/>
    <mergeCell ref="M111:Q111"/>
    <mergeCell ref="A112:L113"/>
    <mergeCell ref="M112:S112"/>
    <mergeCell ref="M113:S113"/>
    <mergeCell ref="A101:L102"/>
    <mergeCell ref="M101:S101"/>
    <mergeCell ref="M102:S102"/>
    <mergeCell ref="A103:W103"/>
    <mergeCell ref="A104:W104"/>
    <mergeCell ref="D105:E105"/>
    <mergeCell ref="M105:Q105"/>
    <mergeCell ref="D106:E106"/>
    <mergeCell ref="M106:Q106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A93:L94"/>
    <mergeCell ref="M93:S93"/>
    <mergeCell ref="M94:S94"/>
    <mergeCell ref="D84:E84"/>
    <mergeCell ref="M84:Q84"/>
    <mergeCell ref="D85:E85"/>
    <mergeCell ref="M85:Q85"/>
    <mergeCell ref="A86:L87"/>
    <mergeCell ref="M86:S86"/>
    <mergeCell ref="M87:S87"/>
    <mergeCell ref="A88:W88"/>
    <mergeCell ref="A89:W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A75:L76"/>
    <mergeCell ref="M75:S75"/>
    <mergeCell ref="M76:S76"/>
    <mergeCell ref="A77:W77"/>
    <mergeCell ref="A78:W78"/>
    <mergeCell ref="A66:W66"/>
    <mergeCell ref="A67:W67"/>
    <mergeCell ref="D68:E68"/>
    <mergeCell ref="M68:Q68"/>
    <mergeCell ref="A69:L70"/>
    <mergeCell ref="M69:S69"/>
    <mergeCell ref="M70:S70"/>
    <mergeCell ref="A71:W71"/>
    <mergeCell ref="A72:W72"/>
    <mergeCell ref="A60:W60"/>
    <mergeCell ref="A61:W61"/>
    <mergeCell ref="D62:E62"/>
    <mergeCell ref="M62:Q62"/>
    <mergeCell ref="D63:E63"/>
    <mergeCell ref="M63:Q63"/>
    <mergeCell ref="A64:L65"/>
    <mergeCell ref="M64:S64"/>
    <mergeCell ref="M65:S65"/>
    <mergeCell ref="D54:E54"/>
    <mergeCell ref="M54:Q54"/>
    <mergeCell ref="D55:E55"/>
    <mergeCell ref="M55:Q55"/>
    <mergeCell ref="D56:E56"/>
    <mergeCell ref="M56:Q56"/>
    <mergeCell ref="D57:E57"/>
    <mergeCell ref="M57:Q57"/>
    <mergeCell ref="A58:L59"/>
    <mergeCell ref="M58:S58"/>
    <mergeCell ref="M59:S59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workbookViewId="0">
      <selection activeCell="B10" sqref="B10"/>
    </sheetView>
  </sheetViews>
  <sheetFormatPr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>
      <c r="G1" t="s">
        <v>320</v>
      </c>
      <c r="H1" s="74"/>
    </row>
    <row r="3" spans="2:8">
      <c r="B3" s="75" t="s">
        <v>321</v>
      </c>
      <c r="C3" s="75"/>
      <c r="D3" s="75"/>
      <c r="E3" s="75"/>
    </row>
    <row r="4" spans="2:8">
      <c r="B4" s="75" t="s">
        <v>322</v>
      </c>
      <c r="C4" s="75"/>
      <c r="D4" s="75"/>
      <c r="E4" s="75"/>
    </row>
    <row r="6" spans="2:8">
      <c r="B6" s="75" t="s">
        <v>13</v>
      </c>
      <c r="C6" s="75" t="s">
        <v>323</v>
      </c>
      <c r="D6" s="75" t="s">
        <v>324</v>
      </c>
      <c r="E6" s="75"/>
    </row>
    <row r="8" spans="2:8">
      <c r="B8" s="75" t="s">
        <v>18</v>
      </c>
      <c r="C8" s="75" t="s">
        <v>323</v>
      </c>
      <c r="D8" s="75"/>
      <c r="E8" s="75"/>
    </row>
    <row r="10" spans="2:8">
      <c r="B10" s="75" t="s">
        <v>325</v>
      </c>
      <c r="C10" s="75"/>
      <c r="D10" s="75"/>
      <c r="E10" s="75"/>
    </row>
    <row r="11" spans="2:8">
      <c r="B11" s="75" t="s">
        <v>326</v>
      </c>
      <c r="C11" s="75"/>
      <c r="D11" s="75"/>
      <c r="E11" s="75"/>
    </row>
    <row r="12" spans="2:8">
      <c r="B12" s="75" t="s">
        <v>327</v>
      </c>
      <c r="C12" s="75"/>
      <c r="D12" s="75"/>
      <c r="E12" s="75"/>
    </row>
    <row r="13" spans="2:8">
      <c r="B13" s="75" t="s">
        <v>328</v>
      </c>
      <c r="C13" s="75"/>
      <c r="D13" s="75"/>
      <c r="E13" s="75"/>
    </row>
    <row r="14" spans="2:8">
      <c r="B14" s="75" t="s">
        <v>329</v>
      </c>
      <c r="C14" s="75"/>
      <c r="D14" s="75"/>
      <c r="E14" s="75"/>
    </row>
    <row r="15" spans="2:8">
      <c r="B15" s="75" t="s">
        <v>330</v>
      </c>
      <c r="C15" s="75"/>
      <c r="D15" s="75"/>
      <c r="E15" s="75"/>
    </row>
    <row r="16" spans="2:8">
      <c r="B16" s="75" t="s">
        <v>331</v>
      </c>
      <c r="C16" s="75"/>
      <c r="D16" s="75"/>
      <c r="E16" s="75"/>
    </row>
    <row r="17" spans="2:5">
      <c r="B17" s="75" t="s">
        <v>332</v>
      </c>
      <c r="C17" s="75"/>
      <c r="D17" s="75"/>
      <c r="E17" s="75"/>
    </row>
    <row r="18" spans="2:5">
      <c r="B18" s="75" t="s">
        <v>333</v>
      </c>
      <c r="C18" s="75"/>
      <c r="D18" s="75"/>
      <c r="E18" s="75"/>
    </row>
    <row r="19" spans="2:5">
      <c r="B19" s="75" t="s">
        <v>334</v>
      </c>
      <c r="C19" s="75"/>
      <c r="D19" s="75"/>
      <c r="E19" s="75"/>
    </row>
    <row r="20" spans="2:5">
      <c r="B20" s="75" t="s">
        <v>335</v>
      </c>
      <c r="C20" s="75"/>
      <c r="D20" s="75"/>
      <c r="E20" s="75"/>
    </row>
  </sheetData>
  <sheetProtection algorithmName="SHA-512" hashValue="QmHhAbPAsCFM3cIBDlErbBI8NYjmB7QrCKdjaqWMyoJT8E+sSFx6xooaHBX5dF47FP4d/XeN9+Mel729+n5c+g==" saltValue="ICz19bkXi5SE01yM9xIs4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cp:revision>0</cp:revision>
  <dcterms:created xsi:type="dcterms:W3CDTF">2021-11-12T12:13:19Z</dcterms:created>
  <dcterms:modified xsi:type="dcterms:W3CDTF">2023-10-19T20:51:06Z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