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090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4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X249" i="2" s="1"/>
  <c r="W242" i="2"/>
  <c r="X241" i="2"/>
  <c r="W241" i="2"/>
  <c r="X240" i="2"/>
  <c r="W240" i="2"/>
  <c r="X239" i="2"/>
  <c r="W239" i="2"/>
  <c r="W250" i="2" s="1"/>
  <c r="V237" i="2"/>
  <c r="X236" i="2"/>
  <c r="W236" i="2"/>
  <c r="V236" i="2"/>
  <c r="X235" i="2"/>
  <c r="W235" i="2"/>
  <c r="X234" i="2"/>
  <c r="W234" i="2"/>
  <c r="X233" i="2"/>
  <c r="W233" i="2"/>
  <c r="X232" i="2"/>
  <c r="W232" i="2"/>
  <c r="W237" i="2" s="1"/>
  <c r="V230" i="2"/>
  <c r="X229" i="2"/>
  <c r="W229" i="2"/>
  <c r="V229" i="2"/>
  <c r="X228" i="2"/>
  <c r="W228" i="2"/>
  <c r="W230" i="2" s="1"/>
  <c r="V226" i="2"/>
  <c r="V225" i="2"/>
  <c r="X224" i="2"/>
  <c r="X225" i="2" s="1"/>
  <c r="W224" i="2"/>
  <c r="W226" i="2" s="1"/>
  <c r="W220" i="2"/>
  <c r="V220" i="2"/>
  <c r="W219" i="2"/>
  <c r="V219" i="2"/>
  <c r="X218" i="2"/>
  <c r="X219" i="2" s="1"/>
  <c r="W218" i="2"/>
  <c r="N218" i="2"/>
  <c r="W215" i="2"/>
  <c r="V215" i="2"/>
  <c r="W214" i="2"/>
  <c r="V214" i="2"/>
  <c r="X213" i="2"/>
  <c r="X214" i="2" s="1"/>
  <c r="W213" i="2"/>
  <c r="V209" i="2"/>
  <c r="V208" i="2"/>
  <c r="X207" i="2"/>
  <c r="X208" i="2" s="1"/>
  <c r="W207" i="2"/>
  <c r="W209" i="2" s="1"/>
  <c r="N207" i="2"/>
  <c r="W203" i="2"/>
  <c r="V203" i="2"/>
  <c r="X202" i="2"/>
  <c r="V202" i="2"/>
  <c r="X201" i="2"/>
  <c r="W201" i="2"/>
  <c r="N201" i="2"/>
  <c r="X200" i="2"/>
  <c r="W200" i="2"/>
  <c r="W202" i="2" s="1"/>
  <c r="N200" i="2"/>
  <c r="V197" i="2"/>
  <c r="X196" i="2"/>
  <c r="W196" i="2"/>
  <c r="V196" i="2"/>
  <c r="X195" i="2"/>
  <c r="W195" i="2"/>
  <c r="W197" i="2" s="1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V184" i="2"/>
  <c r="X183" i="2"/>
  <c r="W183" i="2"/>
  <c r="V183" i="2"/>
  <c r="X182" i="2"/>
  <c r="W182" i="2"/>
  <c r="W184" i="2" s="1"/>
  <c r="V179" i="2"/>
  <c r="V178" i="2"/>
  <c r="X177" i="2"/>
  <c r="X178" i="2" s="1"/>
  <c r="W177" i="2"/>
  <c r="W179" i="2" s="1"/>
  <c r="N177" i="2"/>
  <c r="W173" i="2"/>
  <c r="V173" i="2"/>
  <c r="W172" i="2"/>
  <c r="V172" i="2"/>
  <c r="X171" i="2"/>
  <c r="X172" i="2" s="1"/>
  <c r="W171" i="2"/>
  <c r="W168" i="2"/>
  <c r="V168" i="2"/>
  <c r="W167" i="2"/>
  <c r="V167" i="2"/>
  <c r="X166" i="2"/>
  <c r="X167" i="2" s="1"/>
  <c r="W166" i="2"/>
  <c r="N166" i="2"/>
  <c r="V163" i="2"/>
  <c r="V162" i="2"/>
  <c r="X161" i="2"/>
  <c r="W161" i="2"/>
  <c r="N161" i="2"/>
  <c r="X160" i="2"/>
  <c r="X162" i="2" s="1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X150" i="2" s="1"/>
  <c r="W147" i="2"/>
  <c r="X146" i="2"/>
  <c r="W146" i="2"/>
  <c r="W151" i="2" s="1"/>
  <c r="N146" i="2"/>
  <c r="V143" i="2"/>
  <c r="V142" i="2"/>
  <c r="X141" i="2"/>
  <c r="X142" i="2" s="1"/>
  <c r="W141" i="2"/>
  <c r="W143" i="2" s="1"/>
  <c r="N141" i="2"/>
  <c r="V137" i="2"/>
  <c r="X136" i="2"/>
  <c r="V136" i="2"/>
  <c r="X135" i="2"/>
  <c r="W135" i="2"/>
  <c r="N135" i="2"/>
  <c r="X134" i="2"/>
  <c r="W134" i="2"/>
  <c r="W137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W125" i="2"/>
  <c r="V125" i="2"/>
  <c r="V124" i="2"/>
  <c r="X123" i="2"/>
  <c r="X124" i="2" s="1"/>
  <c r="W123" i="2"/>
  <c r="W124" i="2" s="1"/>
  <c r="N123" i="2"/>
  <c r="V120" i="2"/>
  <c r="W119" i="2"/>
  <c r="V119" i="2"/>
  <c r="X118" i="2"/>
  <c r="W118" i="2"/>
  <c r="N118" i="2"/>
  <c r="X117" i="2"/>
  <c r="X119" i="2" s="1"/>
  <c r="W117" i="2"/>
  <c r="N117" i="2"/>
  <c r="X116" i="2"/>
  <c r="W116" i="2"/>
  <c r="X115" i="2"/>
  <c r="W115" i="2"/>
  <c r="W120" i="2" s="1"/>
  <c r="N115" i="2"/>
  <c r="W112" i="2"/>
  <c r="V112" i="2"/>
  <c r="V111" i="2"/>
  <c r="X110" i="2"/>
  <c r="X111" i="2" s="1"/>
  <c r="W110" i="2"/>
  <c r="W111" i="2" s="1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W100" i="2" s="1"/>
  <c r="X98" i="2"/>
  <c r="W98" i="2"/>
  <c r="X97" i="2"/>
  <c r="W97" i="2"/>
  <c r="X96" i="2"/>
  <c r="W96" i="2"/>
  <c r="X95" i="2"/>
  <c r="X100" i="2" s="1"/>
  <c r="W95" i="2"/>
  <c r="W101" i="2" s="1"/>
  <c r="V92" i="2"/>
  <c r="X91" i="2"/>
  <c r="W91" i="2"/>
  <c r="V91" i="2"/>
  <c r="X90" i="2"/>
  <c r="W90" i="2"/>
  <c r="N90" i="2"/>
  <c r="X89" i="2"/>
  <c r="W89" i="2"/>
  <c r="N89" i="2"/>
  <c r="X88" i="2"/>
  <c r="W88" i="2"/>
  <c r="W92" i="2" s="1"/>
  <c r="N88" i="2"/>
  <c r="V85" i="2"/>
  <c r="V84" i="2"/>
  <c r="X83" i="2"/>
  <c r="W83" i="2"/>
  <c r="N83" i="2"/>
  <c r="X82" i="2"/>
  <c r="W82" i="2"/>
  <c r="N82" i="2"/>
  <c r="X81" i="2"/>
  <c r="W81" i="2"/>
  <c r="W85" i="2" s="1"/>
  <c r="N81" i="2"/>
  <c r="X80" i="2"/>
  <c r="W80" i="2"/>
  <c r="N80" i="2"/>
  <c r="X79" i="2"/>
  <c r="W79" i="2"/>
  <c r="N79" i="2"/>
  <c r="X78" i="2"/>
  <c r="X84" i="2" s="1"/>
  <c r="W78" i="2"/>
  <c r="W84" i="2" s="1"/>
  <c r="N78" i="2"/>
  <c r="W75" i="2"/>
  <c r="V75" i="2"/>
  <c r="X74" i="2"/>
  <c r="V74" i="2"/>
  <c r="X73" i="2"/>
  <c r="W73" i="2"/>
  <c r="N73" i="2"/>
  <c r="X72" i="2"/>
  <c r="W72" i="2"/>
  <c r="W74" i="2" s="1"/>
  <c r="N72" i="2"/>
  <c r="V69" i="2"/>
  <c r="X68" i="2"/>
  <c r="W68" i="2"/>
  <c r="V68" i="2"/>
  <c r="X67" i="2"/>
  <c r="W67" i="2"/>
  <c r="W69" i="2" s="1"/>
  <c r="N67" i="2"/>
  <c r="V64" i="2"/>
  <c r="V63" i="2"/>
  <c r="X62" i="2"/>
  <c r="W62" i="2"/>
  <c r="W64" i="2" s="1"/>
  <c r="X61" i="2"/>
  <c r="X63" i="2" s="1"/>
  <c r="W61" i="2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N51" i="2"/>
  <c r="X50" i="2"/>
  <c r="X57" i="2" s="1"/>
  <c r="W50" i="2"/>
  <c r="W58" i="2" s="1"/>
  <c r="W47" i="2"/>
  <c r="V47" i="2"/>
  <c r="X46" i="2"/>
  <c r="V46" i="2"/>
  <c r="X45" i="2"/>
  <c r="W45" i="2"/>
  <c r="N45" i="2"/>
  <c r="X44" i="2"/>
  <c r="W44" i="2"/>
  <c r="W46" i="2" s="1"/>
  <c r="N44" i="2"/>
  <c r="V41" i="2"/>
  <c r="X40" i="2"/>
  <c r="W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1" i="2" s="1"/>
  <c r="V23" i="2"/>
  <c r="V255" i="2" s="1"/>
  <c r="X22" i="2"/>
  <c r="X23" i="2" s="1"/>
  <c r="W22" i="2"/>
  <c r="W253" i="2" s="1"/>
  <c r="N22" i="2"/>
  <c r="H10" i="2"/>
  <c r="A9" i="2"/>
  <c r="F10" i="2" s="1"/>
  <c r="D7" i="2"/>
  <c r="O6" i="2"/>
  <c r="N2" i="2"/>
  <c r="X256" i="2" l="1"/>
  <c r="W23" i="2"/>
  <c r="W63" i="2"/>
  <c r="W142" i="2"/>
  <c r="F9" i="2"/>
  <c r="W178" i="2"/>
  <c r="W191" i="2"/>
  <c r="W225" i="2"/>
  <c r="H9" i="2"/>
  <c r="W24" i="2"/>
  <c r="W251" i="2" s="1"/>
  <c r="W162" i="2"/>
  <c r="J9" i="2"/>
  <c r="W155" i="2"/>
  <c r="W208" i="2"/>
  <c r="W57" i="2"/>
  <c r="A10" i="2"/>
  <c r="W32" i="2"/>
  <c r="W136" i="2"/>
  <c r="W150" i="2"/>
  <c r="W252" i="2"/>
  <c r="W254" i="2" s="1"/>
  <c r="W255" i="2" l="1"/>
  <c r="C264" i="2"/>
  <c r="B264" i="2"/>
  <c r="A264" i="2"/>
</calcChain>
</file>

<file path=xl/sharedStrings.xml><?xml version="1.0" encoding="utf-8"?>
<sst xmlns="http://schemas.openxmlformats.org/spreadsheetml/2006/main" count="1337" uniqueCount="363">
  <si>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</si>
  <si>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</si>
  <si>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</si>
  <si>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</si>
  <si>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</si>
  <si>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</si>
  <si>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</si>
  <si>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</si>
  <si>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</si>
  <si>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</si>
  <si>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</si>
  <si>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</si>
  <si>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</si>
  <si>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</si>
  <si>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</si>
  <si>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</si>
  <si>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</si>
  <si>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</si>
  <si>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</si>
  <si>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</si>
  <si>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</si>
  <si>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</si>
  <si>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</si>
  <si>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</si>
  <si>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</si>
  <si>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</si>
  <si>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</si>
  <si>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</si>
  <si>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</si>
  <si>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</si>
  <si>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</si>
  <si>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</si>
  <si>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</si>
  <si>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</si>
  <si>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</si>
  <si>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</si>
  <si>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</si>
  <si>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</si>
  <si>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</si>
  <si>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</si>
  <si>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</si>
  <si>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</si>
  <si>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</si>
  <si>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</si>
  <si>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</si>
  <si>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</si>
  <si>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</si>
  <si>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</si>
  <si>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</si>
  <si>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</si>
  <si>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</si>
  <si>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</si>
  <si>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</si>
  <si>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</si>
  <si>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</si>
  <si>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</si>
  <si>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</si>
  <si>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</si>
  <si>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</si>
  <si>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</si>
  <si>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</si>
  <si>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</si>
  <si>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</si>
  <si>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</si>
  <si>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</si>
  <si>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</si>
  <si>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</si>
  <si>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</si>
  <si>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</si>
  <si>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</si>
  <si>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</si>
  <si>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01.12.2023</t>
  </si>
  <si>
    <t>29.11.2023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</si>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</sst>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70</v>
      </c>
      <c r="H1" s="319" t="s">
        <v>50</v>
      </c>
      <c r="I1" s="319"/>
      <c r="J1" s="319"/>
      <c r="K1" s="319"/>
      <c r="L1" s="319"/>
      <c r="M1" s="319"/>
      <c r="N1" s="319"/>
      <c r="O1" s="319"/>
      <c r="P1" s="320" t="s">
        <v>71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1" t="s">
        <v>8</v>
      </c>
      <c r="B5" s="301"/>
      <c r="C5" s="301"/>
      <c r="D5" s="323"/>
      <c r="E5" s="323"/>
      <c r="F5" s="324" t="s">
        <v>14</v>
      </c>
      <c r="G5" s="324"/>
      <c r="H5" s="323"/>
      <c r="I5" s="323"/>
      <c r="J5" s="323"/>
      <c r="K5" s="323"/>
      <c r="L5" s="323"/>
      <c r="N5" s="27" t="s">
        <v>4</v>
      </c>
      <c r="O5" s="318">
        <v>45263</v>
      </c>
      <c r="P5" s="318"/>
      <c r="R5" s="325" t="s">
        <v>3</v>
      </c>
      <c r="S5" s="326"/>
      <c r="T5" s="327" t="s">
        <v>349</v>
      </c>
      <c r="U5" s="328"/>
      <c r="Z5" s="60"/>
      <c r="AA5" s="60"/>
      <c r="AB5" s="60"/>
    </row>
    <row r="6" spans="1:29" s="17" customFormat="1" ht="24" customHeight="1" x14ac:dyDescent="0.2">
      <c r="A6" s="301" t="s">
        <v>1</v>
      </c>
      <c r="B6" s="301"/>
      <c r="C6" s="301"/>
      <c r="D6" s="302" t="s">
        <v>79</v>
      </c>
      <c r="E6" s="302"/>
      <c r="F6" s="302"/>
      <c r="G6" s="302"/>
      <c r="H6" s="302"/>
      <c r="I6" s="302"/>
      <c r="J6" s="302"/>
      <c r="K6" s="302"/>
      <c r="L6" s="302"/>
      <c r="N6" s="27" t="s">
        <v>30</v>
      </c>
      <c r="O6" s="303" t="str">
        <f>IF(O5=0," ",CHOOSE(WEEKDAY(O5,2),"Понедельник","Вторник","Среда","Четверг","Пятница","Суббота","Воскресенье"))</f>
        <v>Воскресенье</v>
      </c>
      <c r="P6" s="303"/>
      <c r="R6" s="304" t="s">
        <v>5</v>
      </c>
      <c r="S6" s="305"/>
      <c r="T6" s="306" t="s">
        <v>73</v>
      </c>
      <c r="U6" s="30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14"/>
      <c r="N7" s="29"/>
      <c r="O7" s="49"/>
      <c r="P7" s="49"/>
      <c r="R7" s="304"/>
      <c r="S7" s="305"/>
      <c r="T7" s="308"/>
      <c r="U7" s="309"/>
      <c r="Z7" s="60"/>
      <c r="AA7" s="60"/>
      <c r="AB7" s="60"/>
    </row>
    <row r="8" spans="1:29" s="17" customFormat="1" ht="25.5" customHeight="1" x14ac:dyDescent="0.2">
      <c r="A8" s="315" t="s">
        <v>61</v>
      </c>
      <c r="B8" s="315"/>
      <c r="C8" s="315"/>
      <c r="D8" s="316" t="s">
        <v>80</v>
      </c>
      <c r="E8" s="316"/>
      <c r="F8" s="316"/>
      <c r="G8" s="316"/>
      <c r="H8" s="316"/>
      <c r="I8" s="316"/>
      <c r="J8" s="316"/>
      <c r="K8" s="316"/>
      <c r="L8" s="316"/>
      <c r="N8" s="27" t="s">
        <v>11</v>
      </c>
      <c r="O8" s="296">
        <v>0.33333333333333331</v>
      </c>
      <c r="P8" s="296"/>
      <c r="R8" s="304"/>
      <c r="S8" s="305"/>
      <c r="T8" s="308"/>
      <c r="U8" s="309"/>
      <c r="Z8" s="60"/>
      <c r="AA8" s="60"/>
      <c r="AB8" s="60"/>
    </row>
    <row r="9" spans="1:29" s="17" customFormat="1" ht="39.950000000000003" customHeight="1" x14ac:dyDescent="0.2">
      <c r="A9" s="2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2"/>
      <c r="C9" s="292"/>
      <c r="D9" s="293" t="s">
        <v>49</v>
      </c>
      <c r="E9" s="294"/>
      <c r="F9" s="2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N9" s="31" t="s">
        <v>15</v>
      </c>
      <c r="O9" s="318"/>
      <c r="P9" s="318"/>
      <c r="R9" s="304"/>
      <c r="S9" s="305"/>
      <c r="T9" s="310"/>
      <c r="U9" s="31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2"/>
      <c r="C10" s="292"/>
      <c r="D10" s="293"/>
      <c r="E10" s="294"/>
      <c r="F10" s="2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2"/>
      <c r="H10" s="295" t="str">
        <f>IFERROR(VLOOKUP($D$10,Proxy,2,FALSE),"")</f>
        <v/>
      </c>
      <c r="I10" s="295"/>
      <c r="J10" s="295"/>
      <c r="K10" s="295"/>
      <c r="L10" s="295"/>
      <c r="N10" s="31" t="s">
        <v>35</v>
      </c>
      <c r="O10" s="296"/>
      <c r="P10" s="296"/>
      <c r="S10" s="29" t="s">
        <v>12</v>
      </c>
      <c r="T10" s="297" t="s">
        <v>74</v>
      </c>
      <c r="U10" s="2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6"/>
      <c r="P11" s="296"/>
      <c r="S11" s="29" t="s">
        <v>31</v>
      </c>
      <c r="T11" s="284" t="s">
        <v>58</v>
      </c>
      <c r="U11" s="28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3" t="s">
        <v>75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N12" s="27" t="s">
        <v>33</v>
      </c>
      <c r="O12" s="299"/>
      <c r="P12" s="299"/>
      <c r="Q12" s="28"/>
      <c r="R12"/>
      <c r="S12" s="29" t="s">
        <v>49</v>
      </c>
      <c r="T12" s="300"/>
      <c r="U12" s="300"/>
      <c r="V12"/>
      <c r="Z12" s="60"/>
      <c r="AA12" s="60"/>
      <c r="AB12" s="60"/>
    </row>
    <row r="13" spans="1:29" s="17" customFormat="1" ht="23.25" customHeight="1" x14ac:dyDescent="0.2">
      <c r="A13" s="283" t="s">
        <v>76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31"/>
      <c r="N13" s="31" t="s">
        <v>34</v>
      </c>
      <c r="O13" s="284"/>
      <c r="P13" s="28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3" t="s">
        <v>77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5" t="s">
        <v>78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/>
      <c r="N15" s="286" t="s">
        <v>64</v>
      </c>
      <c r="O15" s="286"/>
      <c r="P15" s="286"/>
      <c r="Q15" s="286"/>
      <c r="R15" s="2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7"/>
      <c r="O16" s="287"/>
      <c r="P16" s="287"/>
      <c r="Q16" s="287"/>
      <c r="R16" s="2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1" t="s">
        <v>62</v>
      </c>
      <c r="B17" s="271" t="s">
        <v>52</v>
      </c>
      <c r="C17" s="289" t="s">
        <v>51</v>
      </c>
      <c r="D17" s="271" t="s">
        <v>53</v>
      </c>
      <c r="E17" s="271"/>
      <c r="F17" s="271" t="s">
        <v>24</v>
      </c>
      <c r="G17" s="271" t="s">
        <v>27</v>
      </c>
      <c r="H17" s="271" t="s">
        <v>25</v>
      </c>
      <c r="I17" s="271" t="s">
        <v>26</v>
      </c>
      <c r="J17" s="290" t="s">
        <v>16</v>
      </c>
      <c r="K17" s="290" t="s">
        <v>69</v>
      </c>
      <c r="L17" s="290" t="s">
        <v>2</v>
      </c>
      <c r="M17" s="271" t="s">
        <v>28</v>
      </c>
      <c r="N17" s="271" t="s">
        <v>17</v>
      </c>
      <c r="O17" s="271"/>
      <c r="P17" s="271"/>
      <c r="Q17" s="271"/>
      <c r="R17" s="271"/>
      <c r="S17" s="288" t="s">
        <v>59</v>
      </c>
      <c r="T17" s="271"/>
      <c r="U17" s="271" t="s">
        <v>6</v>
      </c>
      <c r="V17" s="271" t="s">
        <v>44</v>
      </c>
      <c r="W17" s="272" t="s">
        <v>57</v>
      </c>
      <c r="X17" s="271" t="s">
        <v>18</v>
      </c>
      <c r="Y17" s="274" t="s">
        <v>63</v>
      </c>
      <c r="Z17" s="274" t="s">
        <v>19</v>
      </c>
      <c r="AA17" s="275" t="s">
        <v>60</v>
      </c>
      <c r="AB17" s="276"/>
      <c r="AC17" s="277"/>
      <c r="AD17" s="281"/>
      <c r="BA17" s="282" t="s">
        <v>67</v>
      </c>
    </row>
    <row r="18" spans="1:53" ht="14.25" customHeight="1" x14ac:dyDescent="0.2">
      <c r="A18" s="271"/>
      <c r="B18" s="271"/>
      <c r="C18" s="289"/>
      <c r="D18" s="271"/>
      <c r="E18" s="271"/>
      <c r="F18" s="271" t="s">
        <v>20</v>
      </c>
      <c r="G18" s="271" t="s">
        <v>21</v>
      </c>
      <c r="H18" s="271" t="s">
        <v>22</v>
      </c>
      <c r="I18" s="271" t="s">
        <v>22</v>
      </c>
      <c r="J18" s="291"/>
      <c r="K18" s="291"/>
      <c r="L18" s="291"/>
      <c r="M18" s="271"/>
      <c r="N18" s="271"/>
      <c r="O18" s="271"/>
      <c r="P18" s="271"/>
      <c r="Q18" s="271"/>
      <c r="R18" s="271"/>
      <c r="S18" s="36" t="s">
        <v>47</v>
      </c>
      <c r="T18" s="36" t="s">
        <v>46</v>
      </c>
      <c r="U18" s="271"/>
      <c r="V18" s="271"/>
      <c r="W18" s="273"/>
      <c r="X18" s="271"/>
      <c r="Y18" s="274"/>
      <c r="Z18" s="274"/>
      <c r="AA18" s="278"/>
      <c r="AB18" s="279"/>
      <c r="AC18" s="280"/>
      <c r="AD18" s="281"/>
      <c r="BA18" s="282"/>
    </row>
    <row r="19" spans="1:53" ht="27.75" customHeight="1" x14ac:dyDescent="0.2">
      <c r="A19" s="197" t="s">
        <v>81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8" t="s">
        <v>81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66"/>
      <c r="Z20" s="66"/>
    </row>
    <row r="21" spans="1:53" ht="14.25" customHeight="1" x14ac:dyDescent="0.25">
      <c r="A21" s="187" t="s">
        <v>82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4301070826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90</v>
      </c>
      <c r="N22" s="27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0"/>
      <c r="P22" s="170"/>
      <c r="Q22" s="170"/>
      <c r="R22" s="171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8" t="s">
        <v>87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66"/>
      <c r="Z26" s="66"/>
    </row>
    <row r="27" spans="1:53" ht="14.25" customHeight="1" x14ac:dyDescent="0.25">
      <c r="A27" s="187" t="s">
        <v>88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6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6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8" t="s">
        <v>99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66"/>
      <c r="Z34" s="66"/>
    </row>
    <row r="35" spans="1:53" ht="14.25" customHeight="1" x14ac:dyDescent="0.25">
      <c r="A35" s="187" t="s">
        <v>82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65" t="s">
        <v>104</v>
      </c>
      <c r="O37" s="170"/>
      <c r="P37" s="170"/>
      <c r="Q37" s="170"/>
      <c r="R37" s="171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68">
        <v>4607111036315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68">
        <v>4607111036292</v>
      </c>
      <c r="E39" s="1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8" t="s">
        <v>109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66"/>
      <c r="Z42" s="66"/>
    </row>
    <row r="43" spans="1:53" ht="14.25" customHeight="1" x14ac:dyDescent="0.25">
      <c r="A43" s="187" t="s">
        <v>110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4301190014</v>
      </c>
      <c r="D44" s="168">
        <v>4607111037053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4301190015</v>
      </c>
      <c r="D45" s="168">
        <v>4607111037060</v>
      </c>
      <c r="E45" s="1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0"/>
      <c r="P45" s="170"/>
      <c r="Q45" s="170"/>
      <c r="R45" s="171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8" t="s">
        <v>116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66"/>
      <c r="Z48" s="66"/>
    </row>
    <row r="49" spans="1:53" ht="14.25" customHeight="1" x14ac:dyDescent="0.25">
      <c r="A49" s="187" t="s">
        <v>82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68">
        <v>4607111037190</v>
      </c>
      <c r="E50" s="168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55" t="s">
        <v>119</v>
      </c>
      <c r="O50" s="170"/>
      <c r="P50" s="170"/>
      <c r="Q50" s="170"/>
      <c r="R50" s="171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120</v>
      </c>
      <c r="C51" s="37">
        <v>4301070935</v>
      </c>
      <c r="D51" s="168">
        <v>4607111037190</v>
      </c>
      <c r="E51" s="168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86</v>
      </c>
      <c r="L51" s="39" t="s">
        <v>85</v>
      </c>
      <c r="M51" s="38">
        <v>150</v>
      </c>
      <c r="N51" s="25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0"/>
      <c r="P51" s="170"/>
      <c r="Q51" s="170"/>
      <c r="R51" s="171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4301070972</v>
      </c>
      <c r="D52" s="168">
        <v>4607111037183</v>
      </c>
      <c r="E52" s="168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86</v>
      </c>
      <c r="L52" s="39" t="s">
        <v>85</v>
      </c>
      <c r="M52" s="38">
        <v>180</v>
      </c>
      <c r="N52" s="257" t="s">
        <v>123</v>
      </c>
      <c r="O52" s="170"/>
      <c r="P52" s="170"/>
      <c r="Q52" s="170"/>
      <c r="R52" s="171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4301070970</v>
      </c>
      <c r="D53" s="168">
        <v>4607111037091</v>
      </c>
      <c r="E53" s="168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86</v>
      </c>
      <c r="L53" s="39" t="s">
        <v>85</v>
      </c>
      <c r="M53" s="38">
        <v>180</v>
      </c>
      <c r="N53" s="258" t="s">
        <v>126</v>
      </c>
      <c r="O53" s="170"/>
      <c r="P53" s="170"/>
      <c r="Q53" s="170"/>
      <c r="R53" s="171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127</v>
      </c>
      <c r="B54" s="64" t="s">
        <v>128</v>
      </c>
      <c r="C54" s="37">
        <v>4301070971</v>
      </c>
      <c r="D54" s="168">
        <v>4607111036902</v>
      </c>
      <c r="E54" s="168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86</v>
      </c>
      <c r="L54" s="39" t="s">
        <v>85</v>
      </c>
      <c r="M54" s="38">
        <v>180</v>
      </c>
      <c r="N54" s="259" t="s">
        <v>129</v>
      </c>
      <c r="O54" s="170"/>
      <c r="P54" s="170"/>
      <c r="Q54" s="170"/>
      <c r="R54" s="171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130</v>
      </c>
      <c r="B55" s="64" t="s">
        <v>131</v>
      </c>
      <c r="C55" s="37">
        <v>4301070969</v>
      </c>
      <c r="D55" s="168">
        <v>4607111036858</v>
      </c>
      <c r="E55" s="168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86</v>
      </c>
      <c r="L55" s="39" t="s">
        <v>85</v>
      </c>
      <c r="M55" s="38">
        <v>180</v>
      </c>
      <c r="N55" s="253" t="s">
        <v>132</v>
      </c>
      <c r="O55" s="170"/>
      <c r="P55" s="170"/>
      <c r="Q55" s="170"/>
      <c r="R55" s="171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133</v>
      </c>
      <c r="B56" s="64" t="s">
        <v>134</v>
      </c>
      <c r="C56" s="37">
        <v>4301070968</v>
      </c>
      <c r="D56" s="168">
        <v>4607111036889</v>
      </c>
      <c r="E56" s="168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86</v>
      </c>
      <c r="L56" s="39" t="s">
        <v>85</v>
      </c>
      <c r="M56" s="38">
        <v>180</v>
      </c>
      <c r="N56" s="254" t="s">
        <v>135</v>
      </c>
      <c r="O56" s="170"/>
      <c r="P56" s="170"/>
      <c r="Q56" s="170"/>
      <c r="R56" s="171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7"/>
      <c r="N58" s="173" t="s">
        <v>43</v>
      </c>
      <c r="O58" s="174"/>
      <c r="P58" s="174"/>
      <c r="Q58" s="174"/>
      <c r="R58" s="174"/>
      <c r="S58" s="174"/>
      <c r="T58" s="175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8" t="s">
        <v>136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66"/>
      <c r="Z59" s="66"/>
    </row>
    <row r="60" spans="1:53" ht="14.25" customHeight="1" x14ac:dyDescent="0.25">
      <c r="A60" s="187" t="s">
        <v>82</v>
      </c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67"/>
      <c r="Z60" s="67"/>
    </row>
    <row r="61" spans="1:53" ht="27" customHeight="1" x14ac:dyDescent="0.25">
      <c r="A61" s="64" t="s">
        <v>137</v>
      </c>
      <c r="B61" s="64" t="s">
        <v>138</v>
      </c>
      <c r="C61" s="37">
        <v>4301070977</v>
      </c>
      <c r="D61" s="168">
        <v>4607111037411</v>
      </c>
      <c r="E61" s="168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140</v>
      </c>
      <c r="L61" s="39" t="s">
        <v>85</v>
      </c>
      <c r="M61" s="38">
        <v>180</v>
      </c>
      <c r="N61" s="251" t="s">
        <v>139</v>
      </c>
      <c r="O61" s="170"/>
      <c r="P61" s="170"/>
      <c r="Q61" s="170"/>
      <c r="R61" s="171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141</v>
      </c>
      <c r="B62" s="64" t="s">
        <v>142</v>
      </c>
      <c r="C62" s="37">
        <v>4301070981</v>
      </c>
      <c r="D62" s="168">
        <v>4607111036728</v>
      </c>
      <c r="E62" s="168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86</v>
      </c>
      <c r="L62" s="39" t="s">
        <v>85</v>
      </c>
      <c r="M62" s="38">
        <v>180</v>
      </c>
      <c r="N62" s="252" t="s">
        <v>143</v>
      </c>
      <c r="O62" s="170"/>
      <c r="P62" s="170"/>
      <c r="Q62" s="170"/>
      <c r="R62" s="171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7"/>
      <c r="N64" s="173" t="s">
        <v>43</v>
      </c>
      <c r="O64" s="174"/>
      <c r="P64" s="174"/>
      <c r="Q64" s="174"/>
      <c r="R64" s="174"/>
      <c r="S64" s="174"/>
      <c r="T64" s="175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8" t="s">
        <v>144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66"/>
      <c r="Z65" s="66"/>
    </row>
    <row r="66" spans="1:53" ht="14.25" customHeight="1" x14ac:dyDescent="0.25">
      <c r="A66" s="187" t="s">
        <v>145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67"/>
      <c r="Z66" s="67"/>
    </row>
    <row r="67" spans="1:53" ht="27" customHeight="1" x14ac:dyDescent="0.25">
      <c r="A67" s="64" t="s">
        <v>146</v>
      </c>
      <c r="B67" s="64" t="s">
        <v>147</v>
      </c>
      <c r="C67" s="37">
        <v>4301135113</v>
      </c>
      <c r="D67" s="168">
        <v>4607111033659</v>
      </c>
      <c r="E67" s="168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92</v>
      </c>
      <c r="L67" s="39" t="s">
        <v>85</v>
      </c>
      <c r="M67" s="38">
        <v>180</v>
      </c>
      <c r="N67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0"/>
      <c r="P67" s="170"/>
      <c r="Q67" s="170"/>
      <c r="R67" s="171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91</v>
      </c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7"/>
      <c r="N69" s="173" t="s">
        <v>43</v>
      </c>
      <c r="O69" s="174"/>
      <c r="P69" s="174"/>
      <c r="Q69" s="174"/>
      <c r="R69" s="174"/>
      <c r="S69" s="174"/>
      <c r="T69" s="175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8" t="s">
        <v>148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66"/>
      <c r="Z70" s="66"/>
    </row>
    <row r="71" spans="1:53" ht="14.25" customHeight="1" x14ac:dyDescent="0.25">
      <c r="A71" s="187" t="s">
        <v>149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67"/>
      <c r="Z71" s="67"/>
    </row>
    <row r="72" spans="1:53" ht="27" customHeight="1" x14ac:dyDescent="0.25">
      <c r="A72" s="64" t="s">
        <v>150</v>
      </c>
      <c r="B72" s="64" t="s">
        <v>151</v>
      </c>
      <c r="C72" s="37">
        <v>4301131012</v>
      </c>
      <c r="D72" s="168">
        <v>4607111034137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0"/>
      <c r="P72" s="170"/>
      <c r="Q72" s="170"/>
      <c r="R72" s="171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ht="27" customHeight="1" x14ac:dyDescent="0.25">
      <c r="A73" s="64" t="s">
        <v>152</v>
      </c>
      <c r="B73" s="64" t="s">
        <v>153</v>
      </c>
      <c r="C73" s="37">
        <v>4301131011</v>
      </c>
      <c r="D73" s="168">
        <v>4607111034120</v>
      </c>
      <c r="E73" s="168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92</v>
      </c>
      <c r="L73" s="39" t="s">
        <v>85</v>
      </c>
      <c r="M73" s="38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0"/>
      <c r="P73" s="170"/>
      <c r="Q73" s="170"/>
      <c r="R73" s="171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91</v>
      </c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7"/>
      <c r="N75" s="173" t="s">
        <v>43</v>
      </c>
      <c r="O75" s="174"/>
      <c r="P75" s="174"/>
      <c r="Q75" s="174"/>
      <c r="R75" s="174"/>
      <c r="S75" s="174"/>
      <c r="T75" s="175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8" t="s">
        <v>154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66"/>
      <c r="Z76" s="66"/>
    </row>
    <row r="77" spans="1:53" ht="14.25" customHeight="1" x14ac:dyDescent="0.25">
      <c r="A77" s="187" t="s">
        <v>145</v>
      </c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67"/>
      <c r="Z77" s="67"/>
    </row>
    <row r="78" spans="1:53" ht="27" customHeight="1" x14ac:dyDescent="0.25">
      <c r="A78" s="64" t="s">
        <v>155</v>
      </c>
      <c r="B78" s="64" t="s">
        <v>156</v>
      </c>
      <c r="C78" s="37">
        <v>4301135053</v>
      </c>
      <c r="D78" s="168">
        <v>4607111036407</v>
      </c>
      <c r="E78" s="168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92</v>
      </c>
      <c r="L78" s="39" t="s">
        <v>85</v>
      </c>
      <c r="M78" s="38">
        <v>180</v>
      </c>
      <c r="N78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0"/>
      <c r="P78" s="170"/>
      <c r="Q78" s="170"/>
      <c r="R78" s="171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3" si="2">IFERROR(IF(V78="","",V78),"")</f>
        <v>0</v>
      </c>
      <c r="X78" s="42">
        <f t="shared" ref="X78:X83" si="3">IFERROR(IF(V78="","",V78*0.01788),"")</f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16.5" customHeight="1" x14ac:dyDescent="0.25">
      <c r="A79" s="64" t="s">
        <v>157</v>
      </c>
      <c r="B79" s="64" t="s">
        <v>158</v>
      </c>
      <c r="C79" s="37">
        <v>4301135122</v>
      </c>
      <c r="D79" s="168">
        <v>4607111033628</v>
      </c>
      <c r="E79" s="16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0"/>
      <c r="P79" s="170"/>
      <c r="Q79" s="170"/>
      <c r="R79" s="171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159</v>
      </c>
      <c r="B80" s="64" t="s">
        <v>160</v>
      </c>
      <c r="C80" s="37">
        <v>4301130400</v>
      </c>
      <c r="D80" s="168">
        <v>4607111033451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4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0"/>
      <c r="P80" s="170"/>
      <c r="Q80" s="170"/>
      <c r="R80" s="171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161</v>
      </c>
      <c r="B81" s="64" t="s">
        <v>162</v>
      </c>
      <c r="C81" s="37">
        <v>4301135120</v>
      </c>
      <c r="D81" s="168">
        <v>4607111035141</v>
      </c>
      <c r="E81" s="16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92</v>
      </c>
      <c r="L81" s="39" t="s">
        <v>85</v>
      </c>
      <c r="M81" s="38">
        <v>180</v>
      </c>
      <c r="N81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0"/>
      <c r="P81" s="170"/>
      <c r="Q81" s="170"/>
      <c r="R81" s="171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163</v>
      </c>
      <c r="B82" s="64" t="s">
        <v>164</v>
      </c>
      <c r="C82" s="37">
        <v>4301135111</v>
      </c>
      <c r="D82" s="168">
        <v>4607111035028</v>
      </c>
      <c r="E82" s="168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92</v>
      </c>
      <c r="L82" s="39" t="s">
        <v>85</v>
      </c>
      <c r="M82" s="38">
        <v>180</v>
      </c>
      <c r="N82" s="24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0"/>
      <c r="P82" s="170"/>
      <c r="Q82" s="170"/>
      <c r="R82" s="171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ht="27" customHeight="1" x14ac:dyDescent="0.25">
      <c r="A83" s="64" t="s">
        <v>165</v>
      </c>
      <c r="B83" s="64" t="s">
        <v>166</v>
      </c>
      <c r="C83" s="37">
        <v>4301135109</v>
      </c>
      <c r="D83" s="168">
        <v>4607111033444</v>
      </c>
      <c r="E83" s="16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8">
        <v>180</v>
      </c>
      <c r="N83" s="24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0"/>
      <c r="P83" s="170"/>
      <c r="Q83" s="170"/>
      <c r="R83" s="171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91</v>
      </c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42</v>
      </c>
      <c r="V84" s="44">
        <f>IFERROR(SUM(V78:V83),"0")</f>
        <v>0</v>
      </c>
      <c r="W84" s="44">
        <f>IFERROR(SUM(W78:W83),"0")</f>
        <v>0</v>
      </c>
      <c r="X84" s="44">
        <f>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7"/>
      <c r="N85" s="173" t="s">
        <v>43</v>
      </c>
      <c r="O85" s="174"/>
      <c r="P85" s="174"/>
      <c r="Q85" s="174"/>
      <c r="R85" s="174"/>
      <c r="S85" s="174"/>
      <c r="T85" s="175"/>
      <c r="U85" s="43" t="s">
        <v>0</v>
      </c>
      <c r="V85" s="44">
        <f>IFERROR(SUMPRODUCT(V78:V83*H78:H83),"0")</f>
        <v>0</v>
      </c>
      <c r="W85" s="44">
        <f>IFERROR(SUMPRODUCT(W78:W83*H78:H83),"0")</f>
        <v>0</v>
      </c>
      <c r="X85" s="43"/>
      <c r="Y85" s="68"/>
      <c r="Z85" s="68"/>
    </row>
    <row r="86" spans="1:53" ht="16.5" customHeight="1" x14ac:dyDescent="0.25">
      <c r="A86" s="198" t="s">
        <v>167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66"/>
      <c r="Z86" s="66"/>
    </row>
    <row r="87" spans="1:53" ht="14.25" customHeight="1" x14ac:dyDescent="0.25">
      <c r="A87" s="187" t="s">
        <v>167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67"/>
      <c r="Z87" s="67"/>
    </row>
    <row r="88" spans="1:53" ht="27" customHeight="1" x14ac:dyDescent="0.25">
      <c r="A88" s="64" t="s">
        <v>168</v>
      </c>
      <c r="B88" s="64" t="s">
        <v>169</v>
      </c>
      <c r="C88" s="37">
        <v>4301136013</v>
      </c>
      <c r="D88" s="168">
        <v>4607025784012</v>
      </c>
      <c r="E88" s="168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92</v>
      </c>
      <c r="L88" s="39" t="s">
        <v>85</v>
      </c>
      <c r="M88" s="38">
        <v>180</v>
      </c>
      <c r="N88" s="24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0"/>
      <c r="P88" s="170"/>
      <c r="Q88" s="170"/>
      <c r="R88" s="171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27" customHeight="1" x14ac:dyDescent="0.25">
      <c r="A89" s="64" t="s">
        <v>170</v>
      </c>
      <c r="B89" s="64" t="s">
        <v>171</v>
      </c>
      <c r="C89" s="37">
        <v>4301136012</v>
      </c>
      <c r="D89" s="168">
        <v>4607025784319</v>
      </c>
      <c r="E89" s="168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92</v>
      </c>
      <c r="L89" s="39" t="s">
        <v>85</v>
      </c>
      <c r="M89" s="38">
        <v>180</v>
      </c>
      <c r="N89" s="24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0"/>
      <c r="P89" s="170"/>
      <c r="Q89" s="170"/>
      <c r="R89" s="171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ht="16.5" customHeight="1" x14ac:dyDescent="0.25">
      <c r="A90" s="64" t="s">
        <v>172</v>
      </c>
      <c r="B90" s="64" t="s">
        <v>173</v>
      </c>
      <c r="C90" s="37">
        <v>4301136014</v>
      </c>
      <c r="D90" s="168">
        <v>4607111035370</v>
      </c>
      <c r="E90" s="168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86</v>
      </c>
      <c r="L90" s="39" t="s">
        <v>85</v>
      </c>
      <c r="M90" s="38">
        <v>180</v>
      </c>
      <c r="N90" s="23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0"/>
      <c r="P90" s="170"/>
      <c r="Q90" s="170"/>
      <c r="R90" s="171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91</v>
      </c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7"/>
      <c r="N92" s="173" t="s">
        <v>43</v>
      </c>
      <c r="O92" s="174"/>
      <c r="P92" s="174"/>
      <c r="Q92" s="174"/>
      <c r="R92" s="174"/>
      <c r="S92" s="174"/>
      <c r="T92" s="175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198" t="s">
        <v>174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66"/>
      <c r="Z93" s="66"/>
    </row>
    <row r="94" spans="1:53" ht="14.25" customHeight="1" x14ac:dyDescent="0.25">
      <c r="A94" s="187" t="s">
        <v>82</v>
      </c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67"/>
      <c r="Z94" s="67"/>
    </row>
    <row r="95" spans="1:53" ht="27" customHeight="1" x14ac:dyDescent="0.25">
      <c r="A95" s="64" t="s">
        <v>175</v>
      </c>
      <c r="B95" s="64" t="s">
        <v>176</v>
      </c>
      <c r="C95" s="37">
        <v>4301070975</v>
      </c>
      <c r="D95" s="168">
        <v>4607111033970</v>
      </c>
      <c r="E95" s="168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86</v>
      </c>
      <c r="L95" s="39" t="s">
        <v>85</v>
      </c>
      <c r="M95" s="38">
        <v>180</v>
      </c>
      <c r="N95" s="239" t="s">
        <v>177</v>
      </c>
      <c r="O95" s="170"/>
      <c r="P95" s="170"/>
      <c r="Q95" s="170"/>
      <c r="R95" s="171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178</v>
      </c>
      <c r="B96" s="64" t="s">
        <v>179</v>
      </c>
      <c r="C96" s="37">
        <v>4301070976</v>
      </c>
      <c r="D96" s="168">
        <v>4607111034144</v>
      </c>
      <c r="E96" s="168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86</v>
      </c>
      <c r="L96" s="39" t="s">
        <v>85</v>
      </c>
      <c r="M96" s="38">
        <v>180</v>
      </c>
      <c r="N96" s="234" t="s">
        <v>180</v>
      </c>
      <c r="O96" s="170"/>
      <c r="P96" s="170"/>
      <c r="Q96" s="170"/>
      <c r="R96" s="171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181</v>
      </c>
      <c r="B97" s="64" t="s">
        <v>182</v>
      </c>
      <c r="C97" s="37">
        <v>4301070973</v>
      </c>
      <c r="D97" s="168">
        <v>4607111033987</v>
      </c>
      <c r="E97" s="168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86</v>
      </c>
      <c r="L97" s="39" t="s">
        <v>85</v>
      </c>
      <c r="M97" s="38">
        <v>180</v>
      </c>
      <c r="N97" s="235" t="s">
        <v>183</v>
      </c>
      <c r="O97" s="170"/>
      <c r="P97" s="170"/>
      <c r="Q97" s="170"/>
      <c r="R97" s="171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184</v>
      </c>
      <c r="B98" s="64" t="s">
        <v>185</v>
      </c>
      <c r="C98" s="37">
        <v>4301070974</v>
      </c>
      <c r="D98" s="168">
        <v>4607111034151</v>
      </c>
      <c r="E98" s="168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86</v>
      </c>
      <c r="L98" s="39" t="s">
        <v>85</v>
      </c>
      <c r="M98" s="38">
        <v>180</v>
      </c>
      <c r="N98" s="236" t="s">
        <v>186</v>
      </c>
      <c r="O98" s="170"/>
      <c r="P98" s="170"/>
      <c r="Q98" s="170"/>
      <c r="R98" s="171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187</v>
      </c>
      <c r="B99" s="64" t="s">
        <v>188</v>
      </c>
      <c r="C99" s="37">
        <v>4301070958</v>
      </c>
      <c r="D99" s="168">
        <v>4607111038098</v>
      </c>
      <c r="E99" s="168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86</v>
      </c>
      <c r="L99" s="39" t="s">
        <v>85</v>
      </c>
      <c r="M99" s="38">
        <v>180</v>
      </c>
      <c r="N99" s="237" t="s">
        <v>189</v>
      </c>
      <c r="O99" s="170"/>
      <c r="P99" s="170"/>
      <c r="Q99" s="170"/>
      <c r="R99" s="171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7"/>
      <c r="N100" s="173" t="s">
        <v>43</v>
      </c>
      <c r="O100" s="174"/>
      <c r="P100" s="174"/>
      <c r="Q100" s="174"/>
      <c r="R100" s="174"/>
      <c r="S100" s="174"/>
      <c r="T100" s="175"/>
      <c r="U100" s="43" t="s">
        <v>42</v>
      </c>
      <c r="V100" s="44">
        <f>IFERROR(SUM(V95:V99),"0")</f>
        <v>0</v>
      </c>
      <c r="W100" s="44">
        <f>IFERROR(SUM(W95:W99),"0")</f>
        <v>0</v>
      </c>
      <c r="X100" s="44">
        <f>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7"/>
      <c r="N101" s="173" t="s">
        <v>43</v>
      </c>
      <c r="O101" s="174"/>
      <c r="P101" s="174"/>
      <c r="Q101" s="174"/>
      <c r="R101" s="174"/>
      <c r="S101" s="174"/>
      <c r="T101" s="175"/>
      <c r="U101" s="43" t="s">
        <v>0</v>
      </c>
      <c r="V101" s="44">
        <f>IFERROR(SUMPRODUCT(V95:V99*H95:H99),"0")</f>
        <v>0</v>
      </c>
      <c r="W101" s="44">
        <f>IFERROR(SUMPRODUCT(W95:W99*H95:H99),"0")</f>
        <v>0</v>
      </c>
      <c r="X101" s="43"/>
      <c r="Y101" s="68"/>
      <c r="Z101" s="68"/>
    </row>
    <row r="102" spans="1:53" ht="16.5" customHeight="1" x14ac:dyDescent="0.25">
      <c r="A102" s="198" t="s">
        <v>190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66"/>
      <c r="Z102" s="66"/>
    </row>
    <row r="103" spans="1:53" ht="14.25" customHeight="1" x14ac:dyDescent="0.25">
      <c r="A103" s="187" t="s">
        <v>145</v>
      </c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67"/>
      <c r="Z103" s="67"/>
    </row>
    <row r="104" spans="1:53" ht="27" customHeight="1" x14ac:dyDescent="0.25">
      <c r="A104" s="64" t="s">
        <v>191</v>
      </c>
      <c r="B104" s="64" t="s">
        <v>192</v>
      </c>
      <c r="C104" s="37">
        <v>4301135162</v>
      </c>
      <c r="D104" s="168">
        <v>4607111034014</v>
      </c>
      <c r="E104" s="168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0"/>
      <c r="P104" s="170"/>
      <c r="Q104" s="170"/>
      <c r="R104" s="171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ht="27" customHeight="1" x14ac:dyDescent="0.25">
      <c r="A105" s="64" t="s">
        <v>193</v>
      </c>
      <c r="B105" s="64" t="s">
        <v>194</v>
      </c>
      <c r="C105" s="37">
        <v>4301135117</v>
      </c>
      <c r="D105" s="168">
        <v>4607111033994</v>
      </c>
      <c r="E105" s="168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92</v>
      </c>
      <c r="L105" s="39" t="s">
        <v>85</v>
      </c>
      <c r="M105" s="38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0"/>
      <c r="P105" s="170"/>
      <c r="Q105" s="170"/>
      <c r="R105" s="171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91</v>
      </c>
    </row>
    <row r="106" spans="1:53" x14ac:dyDescent="0.2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7"/>
      <c r="N106" s="173" t="s">
        <v>43</v>
      </c>
      <c r="O106" s="174"/>
      <c r="P106" s="174"/>
      <c r="Q106" s="174"/>
      <c r="R106" s="174"/>
      <c r="S106" s="174"/>
      <c r="T106" s="175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7"/>
      <c r="N107" s="173" t="s">
        <v>43</v>
      </c>
      <c r="O107" s="174"/>
      <c r="P107" s="174"/>
      <c r="Q107" s="174"/>
      <c r="R107" s="174"/>
      <c r="S107" s="174"/>
      <c r="T107" s="175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8" t="s">
        <v>195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66"/>
      <c r="Z108" s="66"/>
    </row>
    <row r="109" spans="1:53" ht="14.25" customHeight="1" x14ac:dyDescent="0.25">
      <c r="A109" s="187" t="s">
        <v>145</v>
      </c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67"/>
      <c r="Z109" s="67"/>
    </row>
    <row r="110" spans="1:53" ht="16.5" customHeight="1" x14ac:dyDescent="0.25">
      <c r="A110" s="64" t="s">
        <v>196</v>
      </c>
      <c r="B110" s="64" t="s">
        <v>197</v>
      </c>
      <c r="C110" s="37">
        <v>4301135112</v>
      </c>
      <c r="D110" s="168">
        <v>4607111034199</v>
      </c>
      <c r="E110" s="168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92</v>
      </c>
      <c r="L110" s="39" t="s">
        <v>85</v>
      </c>
      <c r="M110" s="38">
        <v>180</v>
      </c>
      <c r="N110" s="23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0"/>
      <c r="P110" s="170"/>
      <c r="Q110" s="170"/>
      <c r="R110" s="171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91</v>
      </c>
    </row>
    <row r="111" spans="1:53" x14ac:dyDescent="0.2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7"/>
      <c r="N111" s="173" t="s">
        <v>43</v>
      </c>
      <c r="O111" s="174"/>
      <c r="P111" s="174"/>
      <c r="Q111" s="174"/>
      <c r="R111" s="174"/>
      <c r="S111" s="174"/>
      <c r="T111" s="175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7"/>
      <c r="N112" s="173" t="s">
        <v>43</v>
      </c>
      <c r="O112" s="174"/>
      <c r="P112" s="174"/>
      <c r="Q112" s="174"/>
      <c r="R112" s="174"/>
      <c r="S112" s="174"/>
      <c r="T112" s="175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8" t="s">
        <v>198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66"/>
      <c r="Z113" s="66"/>
    </row>
    <row r="114" spans="1:53" ht="14.25" customHeight="1" x14ac:dyDescent="0.25">
      <c r="A114" s="187" t="s">
        <v>145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67"/>
      <c r="Z114" s="67"/>
    </row>
    <row r="115" spans="1:53" ht="27" customHeight="1" x14ac:dyDescent="0.25">
      <c r="A115" s="64" t="s">
        <v>199</v>
      </c>
      <c r="B115" s="64" t="s">
        <v>200</v>
      </c>
      <c r="C115" s="37">
        <v>4301130006</v>
      </c>
      <c r="D115" s="168">
        <v>4607111034670</v>
      </c>
      <c r="E115" s="168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2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0"/>
      <c r="P115" s="170"/>
      <c r="Q115" s="170"/>
      <c r="R115" s="171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201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202</v>
      </c>
      <c r="B116" s="64" t="s">
        <v>203</v>
      </c>
      <c r="C116" s="37">
        <v>4301130003</v>
      </c>
      <c r="D116" s="168">
        <v>4607111034687</v>
      </c>
      <c r="E116" s="168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92</v>
      </c>
      <c r="L116" s="39" t="s">
        <v>85</v>
      </c>
      <c r="M116" s="38">
        <v>180</v>
      </c>
      <c r="N116" s="228" t="s">
        <v>204</v>
      </c>
      <c r="O116" s="170"/>
      <c r="P116" s="170"/>
      <c r="Q116" s="170"/>
      <c r="R116" s="171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201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205</v>
      </c>
      <c r="B117" s="64" t="s">
        <v>206</v>
      </c>
      <c r="C117" s="37">
        <v>4301135115</v>
      </c>
      <c r="D117" s="168">
        <v>4607111034380</v>
      </c>
      <c r="E117" s="168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8">
        <v>180</v>
      </c>
      <c r="N117" s="2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0"/>
      <c r="P117" s="170"/>
      <c r="Q117" s="170"/>
      <c r="R117" s="171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ht="27" customHeight="1" x14ac:dyDescent="0.25">
      <c r="A118" s="64" t="s">
        <v>207</v>
      </c>
      <c r="B118" s="64" t="s">
        <v>208</v>
      </c>
      <c r="C118" s="37">
        <v>4301135114</v>
      </c>
      <c r="D118" s="168">
        <v>4607111034397</v>
      </c>
      <c r="E118" s="168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92</v>
      </c>
      <c r="L118" s="39" t="s">
        <v>85</v>
      </c>
      <c r="M118" s="38">
        <v>180</v>
      </c>
      <c r="N118" s="2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0"/>
      <c r="P118" s="170"/>
      <c r="Q118" s="170"/>
      <c r="R118" s="171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91</v>
      </c>
    </row>
    <row r="119" spans="1:53" x14ac:dyDescent="0.2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7"/>
      <c r="N119" s="173" t="s">
        <v>43</v>
      </c>
      <c r="O119" s="174"/>
      <c r="P119" s="174"/>
      <c r="Q119" s="174"/>
      <c r="R119" s="174"/>
      <c r="S119" s="174"/>
      <c r="T119" s="175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7"/>
      <c r="N120" s="173" t="s">
        <v>43</v>
      </c>
      <c r="O120" s="174"/>
      <c r="P120" s="174"/>
      <c r="Q120" s="174"/>
      <c r="R120" s="174"/>
      <c r="S120" s="174"/>
      <c r="T120" s="175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8" t="s">
        <v>209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66"/>
      <c r="Z121" s="66"/>
    </row>
    <row r="122" spans="1:53" ht="14.25" customHeight="1" x14ac:dyDescent="0.25">
      <c r="A122" s="187" t="s">
        <v>145</v>
      </c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67"/>
      <c r="Z122" s="67"/>
    </row>
    <row r="123" spans="1:53" ht="27" customHeight="1" x14ac:dyDescent="0.25">
      <c r="A123" s="64" t="s">
        <v>210</v>
      </c>
      <c r="B123" s="64" t="s">
        <v>211</v>
      </c>
      <c r="C123" s="37">
        <v>4301135134</v>
      </c>
      <c r="D123" s="168">
        <v>4607111035806</v>
      </c>
      <c r="E123" s="168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92</v>
      </c>
      <c r="L123" s="39" t="s">
        <v>85</v>
      </c>
      <c r="M123" s="38">
        <v>180</v>
      </c>
      <c r="N123" s="2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0"/>
      <c r="P123" s="170"/>
      <c r="Q123" s="170"/>
      <c r="R123" s="171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91</v>
      </c>
    </row>
    <row r="124" spans="1:53" x14ac:dyDescent="0.2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7"/>
      <c r="N124" s="173" t="s">
        <v>43</v>
      </c>
      <c r="O124" s="174"/>
      <c r="P124" s="174"/>
      <c r="Q124" s="174"/>
      <c r="R124" s="174"/>
      <c r="S124" s="174"/>
      <c r="T124" s="175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7"/>
      <c r="N125" s="173" t="s">
        <v>43</v>
      </c>
      <c r="O125" s="174"/>
      <c r="P125" s="174"/>
      <c r="Q125" s="174"/>
      <c r="R125" s="174"/>
      <c r="S125" s="174"/>
      <c r="T125" s="175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8" t="s">
        <v>212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66"/>
      <c r="Z126" s="66"/>
    </row>
    <row r="127" spans="1:53" ht="14.25" customHeight="1" x14ac:dyDescent="0.25">
      <c r="A127" s="187" t="s">
        <v>213</v>
      </c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67"/>
      <c r="Z127" s="67"/>
    </row>
    <row r="128" spans="1:53" ht="27" customHeight="1" x14ac:dyDescent="0.25">
      <c r="A128" s="64" t="s">
        <v>214</v>
      </c>
      <c r="B128" s="64" t="s">
        <v>215</v>
      </c>
      <c r="C128" s="37">
        <v>4301070768</v>
      </c>
      <c r="D128" s="168">
        <v>4607111035639</v>
      </c>
      <c r="E128" s="168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216</v>
      </c>
      <c r="L128" s="39" t="s">
        <v>85</v>
      </c>
      <c r="M128" s="38">
        <v>180</v>
      </c>
      <c r="N128" s="22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0"/>
      <c r="P128" s="170"/>
      <c r="Q128" s="170"/>
      <c r="R128" s="171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ht="27" customHeight="1" x14ac:dyDescent="0.25">
      <c r="A129" s="64" t="s">
        <v>217</v>
      </c>
      <c r="B129" s="64" t="s">
        <v>218</v>
      </c>
      <c r="C129" s="37">
        <v>4301070797</v>
      </c>
      <c r="D129" s="168">
        <v>4607111035646</v>
      </c>
      <c r="E129" s="168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219</v>
      </c>
      <c r="L129" s="39" t="s">
        <v>85</v>
      </c>
      <c r="M129" s="38">
        <v>180</v>
      </c>
      <c r="N129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0"/>
      <c r="P129" s="170"/>
      <c r="Q129" s="170"/>
      <c r="R129" s="171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91</v>
      </c>
    </row>
    <row r="130" spans="1:53" x14ac:dyDescent="0.2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7"/>
      <c r="N130" s="173" t="s">
        <v>43</v>
      </c>
      <c r="O130" s="174"/>
      <c r="P130" s="174"/>
      <c r="Q130" s="174"/>
      <c r="R130" s="174"/>
      <c r="S130" s="174"/>
      <c r="T130" s="175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7"/>
      <c r="N131" s="173" t="s">
        <v>43</v>
      </c>
      <c r="O131" s="174"/>
      <c r="P131" s="174"/>
      <c r="Q131" s="174"/>
      <c r="R131" s="174"/>
      <c r="S131" s="174"/>
      <c r="T131" s="175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8" t="s">
        <v>220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66"/>
      <c r="Z132" s="66"/>
    </row>
    <row r="133" spans="1:53" ht="14.25" customHeight="1" x14ac:dyDescent="0.25">
      <c r="A133" s="187" t="s">
        <v>145</v>
      </c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67"/>
      <c r="Z133" s="67"/>
    </row>
    <row r="134" spans="1:53" ht="27" customHeight="1" x14ac:dyDescent="0.25">
      <c r="A134" s="64" t="s">
        <v>221</v>
      </c>
      <c r="B134" s="64" t="s">
        <v>222</v>
      </c>
      <c r="C134" s="37">
        <v>4301135133</v>
      </c>
      <c r="D134" s="168">
        <v>4607111036568</v>
      </c>
      <c r="E134" s="168"/>
      <c r="F134" s="63">
        <v>0.28000000000000003</v>
      </c>
      <c r="G134" s="38">
        <v>6</v>
      </c>
      <c r="H134" s="63">
        <v>1.68</v>
      </c>
      <c r="I134" s="63">
        <v>2.1017999999999999</v>
      </c>
      <c r="J134" s="38">
        <v>126</v>
      </c>
      <c r="K134" s="38" t="s">
        <v>92</v>
      </c>
      <c r="L134" s="39" t="s">
        <v>85</v>
      </c>
      <c r="M134" s="38">
        <v>180</v>
      </c>
      <c r="N134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4" s="170"/>
      <c r="P134" s="170"/>
      <c r="Q134" s="170"/>
      <c r="R134" s="171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IFERROR(IF(V134="","",V134*0.00936),"")</f>
        <v>0</v>
      </c>
      <c r="Y134" s="69" t="s">
        <v>49</v>
      </c>
      <c r="Z134" s="70" t="s">
        <v>49</v>
      </c>
      <c r="AD134" s="74"/>
      <c r="BA134" s="123" t="s">
        <v>91</v>
      </c>
    </row>
    <row r="135" spans="1:53" ht="27" customHeight="1" x14ac:dyDescent="0.25">
      <c r="A135" s="64" t="s">
        <v>223</v>
      </c>
      <c r="B135" s="64" t="s">
        <v>224</v>
      </c>
      <c r="C135" s="37">
        <v>4301135026</v>
      </c>
      <c r="D135" s="168">
        <v>4607111036124</v>
      </c>
      <c r="E135" s="168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86</v>
      </c>
      <c r="L135" s="39" t="s">
        <v>85</v>
      </c>
      <c r="M135" s="38">
        <v>180</v>
      </c>
      <c r="N135" s="223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0"/>
      <c r="P135" s="170"/>
      <c r="Q135" s="170"/>
      <c r="R135" s="171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91</v>
      </c>
    </row>
    <row r="136" spans="1:53" x14ac:dyDescent="0.2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7"/>
      <c r="N136" s="173" t="s">
        <v>43</v>
      </c>
      <c r="O136" s="174"/>
      <c r="P136" s="174"/>
      <c r="Q136" s="174"/>
      <c r="R136" s="174"/>
      <c r="S136" s="174"/>
      <c r="T136" s="175"/>
      <c r="U136" s="43" t="s">
        <v>42</v>
      </c>
      <c r="V136" s="44">
        <f>IFERROR(SUM(V134:V135),"0")</f>
        <v>0</v>
      </c>
      <c r="W136" s="44">
        <f>IFERROR(SUM(W134:W135),"0")</f>
        <v>0</v>
      </c>
      <c r="X136" s="44">
        <f>IFERROR(IF(X134="",0,X134),"0")+IFERROR(IF(X135="",0,X135),"0")</f>
        <v>0</v>
      </c>
      <c r="Y136" s="68"/>
      <c r="Z136" s="68"/>
    </row>
    <row r="137" spans="1:53" x14ac:dyDescent="0.2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7"/>
      <c r="N137" s="173" t="s">
        <v>43</v>
      </c>
      <c r="O137" s="174"/>
      <c r="P137" s="174"/>
      <c r="Q137" s="174"/>
      <c r="R137" s="174"/>
      <c r="S137" s="174"/>
      <c r="T137" s="175"/>
      <c r="U137" s="43" t="s">
        <v>0</v>
      </c>
      <c r="V137" s="44">
        <f>IFERROR(SUMPRODUCT(V134:V135*H134:H135),"0")</f>
        <v>0</v>
      </c>
      <c r="W137" s="44">
        <f>IFERROR(SUMPRODUCT(W134:W135*H134:H135),"0")</f>
        <v>0</v>
      </c>
      <c r="X137" s="43"/>
      <c r="Y137" s="68"/>
      <c r="Z137" s="68"/>
    </row>
    <row r="138" spans="1:53" ht="27.75" customHeight="1" x14ac:dyDescent="0.2">
      <c r="A138" s="197" t="s">
        <v>225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55"/>
      <c r="Z138" s="55"/>
    </row>
    <row r="139" spans="1:53" ht="16.5" customHeight="1" x14ac:dyDescent="0.25">
      <c r="A139" s="198" t="s">
        <v>226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66"/>
      <c r="Z139" s="66"/>
    </row>
    <row r="140" spans="1:53" ht="14.25" customHeight="1" x14ac:dyDescent="0.25">
      <c r="A140" s="187" t="s">
        <v>213</v>
      </c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67"/>
      <c r="Z140" s="67"/>
    </row>
    <row r="141" spans="1:53" ht="16.5" customHeight="1" x14ac:dyDescent="0.25">
      <c r="A141" s="64" t="s">
        <v>227</v>
      </c>
      <c r="B141" s="64" t="s">
        <v>228</v>
      </c>
      <c r="C141" s="37">
        <v>4301071010</v>
      </c>
      <c r="D141" s="168">
        <v>4607111037701</v>
      </c>
      <c r="E141" s="168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86</v>
      </c>
      <c r="L141" s="39" t="s">
        <v>85</v>
      </c>
      <c r="M141" s="38">
        <v>180</v>
      </c>
      <c r="N141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0"/>
      <c r="P141" s="170"/>
      <c r="Q141" s="170"/>
      <c r="R141" s="171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91</v>
      </c>
    </row>
    <row r="142" spans="1:53" x14ac:dyDescent="0.2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7"/>
      <c r="N142" s="173" t="s">
        <v>43</v>
      </c>
      <c r="O142" s="174"/>
      <c r="P142" s="174"/>
      <c r="Q142" s="174"/>
      <c r="R142" s="174"/>
      <c r="S142" s="174"/>
      <c r="T142" s="175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x14ac:dyDescent="0.2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7"/>
      <c r="N143" s="173" t="s">
        <v>43</v>
      </c>
      <c r="O143" s="174"/>
      <c r="P143" s="174"/>
      <c r="Q143" s="174"/>
      <c r="R143" s="174"/>
      <c r="S143" s="174"/>
      <c r="T143" s="175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25">
      <c r="A144" s="198" t="s">
        <v>229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66"/>
      <c r="Z144" s="66"/>
    </row>
    <row r="145" spans="1:53" ht="14.25" customHeight="1" x14ac:dyDescent="0.25">
      <c r="A145" s="187" t="s">
        <v>82</v>
      </c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67"/>
      <c r="Z145" s="67"/>
    </row>
    <row r="146" spans="1:53" ht="16.5" customHeight="1" x14ac:dyDescent="0.25">
      <c r="A146" s="64" t="s">
        <v>230</v>
      </c>
      <c r="B146" s="64" t="s">
        <v>231</v>
      </c>
      <c r="C146" s="37">
        <v>4301070871</v>
      </c>
      <c r="D146" s="168">
        <v>4607111036384</v>
      </c>
      <c r="E146" s="168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86</v>
      </c>
      <c r="L146" s="39" t="s">
        <v>85</v>
      </c>
      <c r="M146" s="38">
        <v>90</v>
      </c>
      <c r="N146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0"/>
      <c r="P146" s="170"/>
      <c r="Q146" s="170"/>
      <c r="R146" s="171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232</v>
      </c>
      <c r="B147" s="64" t="s">
        <v>233</v>
      </c>
      <c r="C147" s="37">
        <v>4301070956</v>
      </c>
      <c r="D147" s="168">
        <v>4640242180250</v>
      </c>
      <c r="E147" s="168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86</v>
      </c>
      <c r="L147" s="39" t="s">
        <v>85</v>
      </c>
      <c r="M147" s="38">
        <v>180</v>
      </c>
      <c r="N147" s="217" t="s">
        <v>234</v>
      </c>
      <c r="O147" s="170"/>
      <c r="P147" s="170"/>
      <c r="Q147" s="170"/>
      <c r="R147" s="171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235</v>
      </c>
      <c r="B148" s="64" t="s">
        <v>236</v>
      </c>
      <c r="C148" s="37">
        <v>4301070827</v>
      </c>
      <c r="D148" s="168">
        <v>4607111036216</v>
      </c>
      <c r="E148" s="168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86</v>
      </c>
      <c r="L148" s="39" t="s">
        <v>85</v>
      </c>
      <c r="M148" s="38">
        <v>90</v>
      </c>
      <c r="N148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0"/>
      <c r="P148" s="170"/>
      <c r="Q148" s="170"/>
      <c r="R148" s="171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25">
      <c r="A149" s="64" t="s">
        <v>237</v>
      </c>
      <c r="B149" s="64" t="s">
        <v>238</v>
      </c>
      <c r="C149" s="37">
        <v>4301070911</v>
      </c>
      <c r="D149" s="168">
        <v>4607111036278</v>
      </c>
      <c r="E149" s="168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86</v>
      </c>
      <c r="L149" s="39" t="s">
        <v>85</v>
      </c>
      <c r="M149" s="38">
        <v>120</v>
      </c>
      <c r="N149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0"/>
      <c r="P149" s="170"/>
      <c r="Q149" s="170"/>
      <c r="R149" s="171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x14ac:dyDescent="0.2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7"/>
      <c r="N150" s="173" t="s">
        <v>43</v>
      </c>
      <c r="O150" s="174"/>
      <c r="P150" s="174"/>
      <c r="Q150" s="174"/>
      <c r="R150" s="174"/>
      <c r="S150" s="174"/>
      <c r="T150" s="175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x14ac:dyDescent="0.2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7"/>
      <c r="N151" s="173" t="s">
        <v>43</v>
      </c>
      <c r="O151" s="174"/>
      <c r="P151" s="174"/>
      <c r="Q151" s="174"/>
      <c r="R151" s="174"/>
      <c r="S151" s="174"/>
      <c r="T151" s="175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25">
      <c r="A152" s="187" t="s">
        <v>239</v>
      </c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67"/>
      <c r="Z152" s="67"/>
    </row>
    <row r="153" spans="1:53" ht="27" customHeight="1" x14ac:dyDescent="0.25">
      <c r="A153" s="64" t="s">
        <v>240</v>
      </c>
      <c r="B153" s="64" t="s">
        <v>241</v>
      </c>
      <c r="C153" s="37">
        <v>4301080153</v>
      </c>
      <c r="D153" s="168">
        <v>4607111036827</v>
      </c>
      <c r="E153" s="168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86</v>
      </c>
      <c r="L153" s="39" t="s">
        <v>85</v>
      </c>
      <c r="M153" s="38">
        <v>90</v>
      </c>
      <c r="N153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0"/>
      <c r="P153" s="170"/>
      <c r="Q153" s="170"/>
      <c r="R153" s="171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25">
      <c r="A154" s="64" t="s">
        <v>242</v>
      </c>
      <c r="B154" s="64" t="s">
        <v>243</v>
      </c>
      <c r="C154" s="37">
        <v>4301080154</v>
      </c>
      <c r="D154" s="168">
        <v>4607111036834</v>
      </c>
      <c r="E154" s="168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86</v>
      </c>
      <c r="L154" s="39" t="s">
        <v>85</v>
      </c>
      <c r="M154" s="38">
        <v>90</v>
      </c>
      <c r="N154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0"/>
      <c r="P154" s="170"/>
      <c r="Q154" s="170"/>
      <c r="R154" s="171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x14ac:dyDescent="0.2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7"/>
      <c r="N155" s="173" t="s">
        <v>43</v>
      </c>
      <c r="O155" s="174"/>
      <c r="P155" s="174"/>
      <c r="Q155" s="174"/>
      <c r="R155" s="174"/>
      <c r="S155" s="174"/>
      <c r="T155" s="175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7"/>
      <c r="N156" s="173" t="s">
        <v>43</v>
      </c>
      <c r="O156" s="174"/>
      <c r="P156" s="174"/>
      <c r="Q156" s="174"/>
      <c r="R156" s="174"/>
      <c r="S156" s="174"/>
      <c r="T156" s="175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">
      <c r="A157" s="197" t="s">
        <v>244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55"/>
      <c r="Z157" s="55"/>
    </row>
    <row r="158" spans="1:53" ht="16.5" customHeight="1" x14ac:dyDescent="0.25">
      <c r="A158" s="198" t="s">
        <v>245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66"/>
      <c r="Z158" s="66"/>
    </row>
    <row r="159" spans="1:53" ht="14.25" customHeight="1" x14ac:dyDescent="0.25">
      <c r="A159" s="187" t="s">
        <v>88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67"/>
      <c r="Z159" s="67"/>
    </row>
    <row r="160" spans="1:53" ht="16.5" customHeight="1" x14ac:dyDescent="0.25">
      <c r="A160" s="64" t="s">
        <v>246</v>
      </c>
      <c r="B160" s="64" t="s">
        <v>247</v>
      </c>
      <c r="C160" s="37">
        <v>4301132048</v>
      </c>
      <c r="D160" s="168">
        <v>4607111035721</v>
      </c>
      <c r="E160" s="168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92</v>
      </c>
      <c r="L160" s="39" t="s">
        <v>85</v>
      </c>
      <c r="M160" s="38">
        <v>180</v>
      </c>
      <c r="N160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0"/>
      <c r="P160" s="170"/>
      <c r="Q160" s="170"/>
      <c r="R160" s="171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91</v>
      </c>
    </row>
    <row r="161" spans="1:53" ht="27" customHeight="1" x14ac:dyDescent="0.25">
      <c r="A161" s="64" t="s">
        <v>248</v>
      </c>
      <c r="B161" s="64" t="s">
        <v>249</v>
      </c>
      <c r="C161" s="37">
        <v>4301132046</v>
      </c>
      <c r="D161" s="168">
        <v>4607111035691</v>
      </c>
      <c r="E161" s="16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92</v>
      </c>
      <c r="L161" s="39" t="s">
        <v>85</v>
      </c>
      <c r="M161" s="38">
        <v>180</v>
      </c>
      <c r="N161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0"/>
      <c r="P161" s="170"/>
      <c r="Q161" s="170"/>
      <c r="R161" s="171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IFERROR(IF(V161="","",V161*0.01788),"")</f>
        <v>0</v>
      </c>
      <c r="Y161" s="69" t="s">
        <v>49</v>
      </c>
      <c r="Z161" s="70" t="s">
        <v>49</v>
      </c>
      <c r="AD161" s="74"/>
      <c r="BA161" s="133" t="s">
        <v>91</v>
      </c>
    </row>
    <row r="162" spans="1:53" x14ac:dyDescent="0.2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7"/>
      <c r="N162" s="173" t="s">
        <v>43</v>
      </c>
      <c r="O162" s="174"/>
      <c r="P162" s="174"/>
      <c r="Q162" s="174"/>
      <c r="R162" s="174"/>
      <c r="S162" s="174"/>
      <c r="T162" s="175"/>
      <c r="U162" s="43" t="s">
        <v>42</v>
      </c>
      <c r="V162" s="44">
        <f>IFERROR(SUM(V160:V161),"0")</f>
        <v>0</v>
      </c>
      <c r="W162" s="44">
        <f>IFERROR(SUM(W160:W161),"0")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7"/>
      <c r="N163" s="173" t="s">
        <v>43</v>
      </c>
      <c r="O163" s="174"/>
      <c r="P163" s="174"/>
      <c r="Q163" s="174"/>
      <c r="R163" s="174"/>
      <c r="S163" s="174"/>
      <c r="T163" s="175"/>
      <c r="U163" s="43" t="s">
        <v>0</v>
      </c>
      <c r="V163" s="44">
        <f>IFERROR(SUMPRODUCT(V160:V161*H160:H161),"0")</f>
        <v>0</v>
      </c>
      <c r="W163" s="44">
        <f>IFERROR(SUMPRODUCT(W160:W161*H160:H161),"0")</f>
        <v>0</v>
      </c>
      <c r="X163" s="43"/>
      <c r="Y163" s="68"/>
      <c r="Z163" s="68"/>
    </row>
    <row r="164" spans="1:53" ht="16.5" customHeight="1" x14ac:dyDescent="0.25">
      <c r="A164" s="198" t="s">
        <v>250</v>
      </c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66"/>
      <c r="Z164" s="66"/>
    </row>
    <row r="165" spans="1:53" ht="14.25" customHeight="1" x14ac:dyDescent="0.25">
      <c r="A165" s="187" t="s">
        <v>250</v>
      </c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67"/>
      <c r="Z165" s="67"/>
    </row>
    <row r="166" spans="1:53" ht="27" customHeight="1" x14ac:dyDescent="0.25">
      <c r="A166" s="64" t="s">
        <v>251</v>
      </c>
      <c r="B166" s="64" t="s">
        <v>252</v>
      </c>
      <c r="C166" s="37">
        <v>4301133002</v>
      </c>
      <c r="D166" s="168">
        <v>4607111035783</v>
      </c>
      <c r="E166" s="168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219</v>
      </c>
      <c r="L166" s="39" t="s">
        <v>85</v>
      </c>
      <c r="M166" s="38">
        <v>180</v>
      </c>
      <c r="N166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0"/>
      <c r="P166" s="170"/>
      <c r="Q166" s="170"/>
      <c r="R166" s="171"/>
      <c r="S166" s="40" t="s">
        <v>49</v>
      </c>
      <c r="T166" s="40" t="s">
        <v>49</v>
      </c>
      <c r="U166" s="41" t="s">
        <v>42</v>
      </c>
      <c r="V166" s="59">
        <v>0</v>
      </c>
      <c r="W166" s="56">
        <f>IFERROR(IF(V166="","",V166),"")</f>
        <v>0</v>
      </c>
      <c r="X166" s="42">
        <f>IFERROR(IF(V166="","",V166*0.01157),"")</f>
        <v>0</v>
      </c>
      <c r="Y166" s="69" t="s">
        <v>49</v>
      </c>
      <c r="Z166" s="70" t="s">
        <v>49</v>
      </c>
      <c r="AD166" s="74"/>
      <c r="BA166" s="134" t="s">
        <v>91</v>
      </c>
    </row>
    <row r="167" spans="1:53" x14ac:dyDescent="0.2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7"/>
      <c r="N167" s="173" t="s">
        <v>43</v>
      </c>
      <c r="O167" s="174"/>
      <c r="P167" s="174"/>
      <c r="Q167" s="174"/>
      <c r="R167" s="174"/>
      <c r="S167" s="174"/>
      <c r="T167" s="175"/>
      <c r="U167" s="43" t="s">
        <v>42</v>
      </c>
      <c r="V167" s="44">
        <f>IFERROR(SUM(V166:V166),"0")</f>
        <v>0</v>
      </c>
      <c r="W167" s="44">
        <f>IFERROR(SUM(W166:W166),"0")</f>
        <v>0</v>
      </c>
      <c r="X167" s="44">
        <f>IFERROR(IF(X166="",0,X166),"0")</f>
        <v>0</v>
      </c>
      <c r="Y167" s="68"/>
      <c r="Z167" s="68"/>
    </row>
    <row r="168" spans="1:53" x14ac:dyDescent="0.2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7"/>
      <c r="N168" s="173" t="s">
        <v>43</v>
      </c>
      <c r="O168" s="174"/>
      <c r="P168" s="174"/>
      <c r="Q168" s="174"/>
      <c r="R168" s="174"/>
      <c r="S168" s="174"/>
      <c r="T168" s="175"/>
      <c r="U168" s="43" t="s">
        <v>0</v>
      </c>
      <c r="V168" s="44">
        <f>IFERROR(SUMPRODUCT(V166:V166*H166:H166),"0")</f>
        <v>0</v>
      </c>
      <c r="W168" s="44">
        <f>IFERROR(SUMPRODUCT(W166:W166*H166:H166),"0")</f>
        <v>0</v>
      </c>
      <c r="X168" s="43"/>
      <c r="Y168" s="68"/>
      <c r="Z168" s="68"/>
    </row>
    <row r="169" spans="1:53" ht="16.5" customHeight="1" x14ac:dyDescent="0.25">
      <c r="A169" s="198" t="s">
        <v>244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66"/>
      <c r="Z169" s="66"/>
    </row>
    <row r="170" spans="1:53" ht="14.25" customHeight="1" x14ac:dyDescent="0.25">
      <c r="A170" s="187" t="s">
        <v>253</v>
      </c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67"/>
      <c r="Z170" s="67"/>
    </row>
    <row r="171" spans="1:53" ht="27" customHeight="1" x14ac:dyDescent="0.25">
      <c r="A171" s="64" t="s">
        <v>254</v>
      </c>
      <c r="B171" s="64" t="s">
        <v>255</v>
      </c>
      <c r="C171" s="37">
        <v>4301051319</v>
      </c>
      <c r="D171" s="168">
        <v>4680115881204</v>
      </c>
      <c r="E171" s="168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86</v>
      </c>
      <c r="L171" s="39" t="s">
        <v>258</v>
      </c>
      <c r="M171" s="38">
        <v>365</v>
      </c>
      <c r="N171" s="210" t="s">
        <v>256</v>
      </c>
      <c r="O171" s="170"/>
      <c r="P171" s="170"/>
      <c r="Q171" s="170"/>
      <c r="R171" s="171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257</v>
      </c>
    </row>
    <row r="172" spans="1:53" x14ac:dyDescent="0.2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7"/>
      <c r="N172" s="173" t="s">
        <v>43</v>
      </c>
      <c r="O172" s="174"/>
      <c r="P172" s="174"/>
      <c r="Q172" s="174"/>
      <c r="R172" s="174"/>
      <c r="S172" s="174"/>
      <c r="T172" s="175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x14ac:dyDescent="0.2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7"/>
      <c r="N173" s="173" t="s">
        <v>43</v>
      </c>
      <c r="O173" s="174"/>
      <c r="P173" s="174"/>
      <c r="Q173" s="174"/>
      <c r="R173" s="174"/>
      <c r="S173" s="174"/>
      <c r="T173" s="175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">
      <c r="A174" s="197" t="s">
        <v>259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55"/>
      <c r="Z174" s="55"/>
    </row>
    <row r="175" spans="1:53" ht="16.5" customHeight="1" x14ac:dyDescent="0.25">
      <c r="A175" s="198" t="s">
        <v>260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66"/>
      <c r="Z175" s="66"/>
    </row>
    <row r="176" spans="1:53" ht="14.25" customHeight="1" x14ac:dyDescent="0.25">
      <c r="A176" s="187" t="s">
        <v>82</v>
      </c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67"/>
      <c r="Z176" s="67"/>
    </row>
    <row r="177" spans="1:53" ht="27" customHeight="1" x14ac:dyDescent="0.25">
      <c r="A177" s="64" t="s">
        <v>261</v>
      </c>
      <c r="B177" s="64" t="s">
        <v>262</v>
      </c>
      <c r="C177" s="37">
        <v>4301070948</v>
      </c>
      <c r="D177" s="168">
        <v>4607111037022</v>
      </c>
      <c r="E177" s="168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86</v>
      </c>
      <c r="L177" s="39" t="s">
        <v>85</v>
      </c>
      <c r="M177" s="38">
        <v>180</v>
      </c>
      <c r="N177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0"/>
      <c r="P177" s="170"/>
      <c r="Q177" s="170"/>
      <c r="R177" s="171"/>
      <c r="S177" s="40" t="s">
        <v>49</v>
      </c>
      <c r="T177" s="40" t="s">
        <v>49</v>
      </c>
      <c r="U177" s="41" t="s">
        <v>42</v>
      </c>
      <c r="V177" s="59">
        <v>0</v>
      </c>
      <c r="W177" s="56">
        <f>IFERROR(IF(V177="","",V177),"")</f>
        <v>0</v>
      </c>
      <c r="X177" s="42">
        <f>IFERROR(IF(V177="","",V177*0.0155),"")</f>
        <v>0</v>
      </c>
      <c r="Y177" s="69" t="s">
        <v>49</v>
      </c>
      <c r="Z177" s="70" t="s">
        <v>49</v>
      </c>
      <c r="AD177" s="74"/>
      <c r="BA177" s="136" t="s">
        <v>70</v>
      </c>
    </row>
    <row r="178" spans="1:53" x14ac:dyDescent="0.2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7"/>
      <c r="N178" s="173" t="s">
        <v>43</v>
      </c>
      <c r="O178" s="174"/>
      <c r="P178" s="174"/>
      <c r="Q178" s="174"/>
      <c r="R178" s="174"/>
      <c r="S178" s="174"/>
      <c r="T178" s="175"/>
      <c r="U178" s="43" t="s">
        <v>42</v>
      </c>
      <c r="V178" s="44">
        <f>IFERROR(SUM(V177:V177),"0")</f>
        <v>0</v>
      </c>
      <c r="W178" s="44">
        <f>IFERROR(SUM(W177:W177),"0")</f>
        <v>0</v>
      </c>
      <c r="X178" s="44">
        <f>IFERROR(IF(X177="",0,X177),"0")</f>
        <v>0</v>
      </c>
      <c r="Y178" s="68"/>
      <c r="Z178" s="68"/>
    </row>
    <row r="179" spans="1:53" x14ac:dyDescent="0.2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7"/>
      <c r="N179" s="173" t="s">
        <v>43</v>
      </c>
      <c r="O179" s="174"/>
      <c r="P179" s="174"/>
      <c r="Q179" s="174"/>
      <c r="R179" s="174"/>
      <c r="S179" s="174"/>
      <c r="T179" s="175"/>
      <c r="U179" s="43" t="s">
        <v>0</v>
      </c>
      <c r="V179" s="44">
        <f>IFERROR(SUMPRODUCT(V177:V177*H177:H177),"0")</f>
        <v>0</v>
      </c>
      <c r="W179" s="44">
        <f>IFERROR(SUMPRODUCT(W177:W177*H177:H177),"0")</f>
        <v>0</v>
      </c>
      <c r="X179" s="43"/>
      <c r="Y179" s="68"/>
      <c r="Z179" s="68"/>
    </row>
    <row r="180" spans="1:53" ht="16.5" customHeight="1" x14ac:dyDescent="0.25">
      <c r="A180" s="198" t="s">
        <v>263</v>
      </c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66"/>
      <c r="Z180" s="66"/>
    </row>
    <row r="181" spans="1:53" ht="14.25" customHeight="1" x14ac:dyDescent="0.25">
      <c r="A181" s="187" t="s">
        <v>82</v>
      </c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67"/>
      <c r="Z181" s="67"/>
    </row>
    <row r="182" spans="1:53" ht="27" customHeight="1" x14ac:dyDescent="0.25">
      <c r="A182" s="64" t="s">
        <v>264</v>
      </c>
      <c r="B182" s="64" t="s">
        <v>265</v>
      </c>
      <c r="C182" s="37">
        <v>4301070966</v>
      </c>
      <c r="D182" s="168">
        <v>4607111038135</v>
      </c>
      <c r="E182" s="168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86</v>
      </c>
      <c r="L182" s="39" t="s">
        <v>85</v>
      </c>
      <c r="M182" s="38">
        <v>180</v>
      </c>
      <c r="N182" s="209" t="s">
        <v>266</v>
      </c>
      <c r="O182" s="170"/>
      <c r="P182" s="170"/>
      <c r="Q182" s="170"/>
      <c r="R182" s="171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25">
      <c r="A185" s="198" t="s">
        <v>267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66"/>
      <c r="Z185" s="66"/>
    </row>
    <row r="186" spans="1:53" ht="14.25" customHeight="1" x14ac:dyDescent="0.25">
      <c r="A186" s="187" t="s">
        <v>82</v>
      </c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67"/>
      <c r="Z186" s="67"/>
    </row>
    <row r="187" spans="1:53" ht="27" customHeight="1" x14ac:dyDescent="0.25">
      <c r="A187" s="64" t="s">
        <v>268</v>
      </c>
      <c r="B187" s="64" t="s">
        <v>269</v>
      </c>
      <c r="C187" s="37">
        <v>4301070915</v>
      </c>
      <c r="D187" s="168">
        <v>4607111035882</v>
      </c>
      <c r="E187" s="168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86</v>
      </c>
      <c r="L187" s="39" t="s">
        <v>85</v>
      </c>
      <c r="M187" s="38">
        <v>180</v>
      </c>
      <c r="N187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0"/>
      <c r="P187" s="170"/>
      <c r="Q187" s="170"/>
      <c r="R187" s="171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270</v>
      </c>
      <c r="B188" s="64" t="s">
        <v>271</v>
      </c>
      <c r="C188" s="37">
        <v>4301070921</v>
      </c>
      <c r="D188" s="168">
        <v>4607111035905</v>
      </c>
      <c r="E188" s="168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86</v>
      </c>
      <c r="L188" s="39" t="s">
        <v>85</v>
      </c>
      <c r="M188" s="38">
        <v>180</v>
      </c>
      <c r="N188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0"/>
      <c r="P188" s="170"/>
      <c r="Q188" s="170"/>
      <c r="R188" s="171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272</v>
      </c>
      <c r="B189" s="64" t="s">
        <v>273</v>
      </c>
      <c r="C189" s="37">
        <v>4301070917</v>
      </c>
      <c r="D189" s="168">
        <v>4607111035912</v>
      </c>
      <c r="E189" s="168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86</v>
      </c>
      <c r="L189" s="39" t="s">
        <v>85</v>
      </c>
      <c r="M189" s="38">
        <v>180</v>
      </c>
      <c r="N189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0"/>
      <c r="P189" s="170"/>
      <c r="Q189" s="170"/>
      <c r="R189" s="171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274</v>
      </c>
      <c r="B190" s="64" t="s">
        <v>275</v>
      </c>
      <c r="C190" s="37">
        <v>4301070920</v>
      </c>
      <c r="D190" s="168">
        <v>4607111035929</v>
      </c>
      <c r="E190" s="168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86</v>
      </c>
      <c r="L190" s="39" t="s">
        <v>85</v>
      </c>
      <c r="M190" s="38">
        <v>180</v>
      </c>
      <c r="N190" s="2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0"/>
      <c r="P190" s="170"/>
      <c r="Q190" s="170"/>
      <c r="R190" s="171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7"/>
      <c r="N192" s="173" t="s">
        <v>43</v>
      </c>
      <c r="O192" s="174"/>
      <c r="P192" s="174"/>
      <c r="Q192" s="174"/>
      <c r="R192" s="174"/>
      <c r="S192" s="174"/>
      <c r="T192" s="175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8" t="s">
        <v>276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66"/>
      <c r="Z193" s="66"/>
    </row>
    <row r="194" spans="1:53" ht="14.25" customHeight="1" x14ac:dyDescent="0.25">
      <c r="A194" s="187" t="s">
        <v>253</v>
      </c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67"/>
      <c r="Z194" s="67"/>
    </row>
    <row r="195" spans="1:53" ht="27" customHeight="1" x14ac:dyDescent="0.25">
      <c r="A195" s="64" t="s">
        <v>277</v>
      </c>
      <c r="B195" s="64" t="s">
        <v>278</v>
      </c>
      <c r="C195" s="37">
        <v>4301051320</v>
      </c>
      <c r="D195" s="168">
        <v>4680115881334</v>
      </c>
      <c r="E195" s="168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86</v>
      </c>
      <c r="L195" s="39" t="s">
        <v>258</v>
      </c>
      <c r="M195" s="38">
        <v>365</v>
      </c>
      <c r="N195" s="204" t="s">
        <v>279</v>
      </c>
      <c r="O195" s="170"/>
      <c r="P195" s="170"/>
      <c r="Q195" s="170"/>
      <c r="R195" s="171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257</v>
      </c>
    </row>
    <row r="196" spans="1:53" x14ac:dyDescent="0.2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7"/>
      <c r="N196" s="173" t="s">
        <v>43</v>
      </c>
      <c r="O196" s="174"/>
      <c r="P196" s="174"/>
      <c r="Q196" s="174"/>
      <c r="R196" s="174"/>
      <c r="S196" s="174"/>
      <c r="T196" s="175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7"/>
      <c r="N197" s="173" t="s">
        <v>43</v>
      </c>
      <c r="O197" s="174"/>
      <c r="P197" s="174"/>
      <c r="Q197" s="174"/>
      <c r="R197" s="174"/>
      <c r="S197" s="174"/>
      <c r="T197" s="175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8" t="s">
        <v>280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66"/>
      <c r="Z198" s="66"/>
    </row>
    <row r="199" spans="1:53" ht="14.25" customHeight="1" x14ac:dyDescent="0.25">
      <c r="A199" s="187" t="s">
        <v>82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67"/>
      <c r="Z199" s="67"/>
    </row>
    <row r="200" spans="1:53" ht="16.5" customHeight="1" x14ac:dyDescent="0.25">
      <c r="A200" s="64" t="s">
        <v>281</v>
      </c>
      <c r="B200" s="64" t="s">
        <v>282</v>
      </c>
      <c r="C200" s="37">
        <v>4301070874</v>
      </c>
      <c r="D200" s="168">
        <v>4607111035332</v>
      </c>
      <c r="E200" s="168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86</v>
      </c>
      <c r="L200" s="39" t="s">
        <v>85</v>
      </c>
      <c r="M200" s="38">
        <v>180</v>
      </c>
      <c r="N200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0"/>
      <c r="P200" s="170"/>
      <c r="Q200" s="170"/>
      <c r="R200" s="171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283</v>
      </c>
      <c r="B201" s="64" t="s">
        <v>284</v>
      </c>
      <c r="C201" s="37">
        <v>4301070873</v>
      </c>
      <c r="D201" s="168">
        <v>4607111035080</v>
      </c>
      <c r="E201" s="16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86</v>
      </c>
      <c r="L201" s="39" t="s">
        <v>85</v>
      </c>
      <c r="M201" s="38">
        <v>180</v>
      </c>
      <c r="N201" s="2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0"/>
      <c r="P201" s="170"/>
      <c r="Q201" s="170"/>
      <c r="R201" s="171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7"/>
      <c r="N202" s="173" t="s">
        <v>43</v>
      </c>
      <c r="O202" s="174"/>
      <c r="P202" s="174"/>
      <c r="Q202" s="174"/>
      <c r="R202" s="174"/>
      <c r="S202" s="174"/>
      <c r="T202" s="175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7" t="s">
        <v>285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55"/>
      <c r="Z204" s="55"/>
    </row>
    <row r="205" spans="1:53" ht="16.5" customHeight="1" x14ac:dyDescent="0.25">
      <c r="A205" s="198" t="s">
        <v>286</v>
      </c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66"/>
      <c r="Z205" s="66"/>
    </row>
    <row r="206" spans="1:53" ht="14.25" customHeight="1" x14ac:dyDescent="0.25">
      <c r="A206" s="187" t="s">
        <v>82</v>
      </c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67"/>
      <c r="Z206" s="67"/>
    </row>
    <row r="207" spans="1:53" ht="27" customHeight="1" x14ac:dyDescent="0.25">
      <c r="A207" s="64" t="s">
        <v>287</v>
      </c>
      <c r="B207" s="64" t="s">
        <v>288</v>
      </c>
      <c r="C207" s="37">
        <v>4301070941</v>
      </c>
      <c r="D207" s="168">
        <v>4607111036162</v>
      </c>
      <c r="E207" s="168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86</v>
      </c>
      <c r="L207" s="39" t="s">
        <v>85</v>
      </c>
      <c r="M207" s="38">
        <v>90</v>
      </c>
      <c r="N207" s="20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0"/>
      <c r="P207" s="170"/>
      <c r="Q207" s="170"/>
      <c r="R207" s="171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7"/>
      <c r="N208" s="173" t="s">
        <v>43</v>
      </c>
      <c r="O208" s="174"/>
      <c r="P208" s="174"/>
      <c r="Q208" s="174"/>
      <c r="R208" s="174"/>
      <c r="S208" s="174"/>
      <c r="T208" s="175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7" t="s">
        <v>289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55"/>
      <c r="Z210" s="55"/>
    </row>
    <row r="211" spans="1:53" ht="16.5" customHeight="1" x14ac:dyDescent="0.25">
      <c r="A211" s="198" t="s">
        <v>290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66"/>
      <c r="Z211" s="66"/>
    </row>
    <row r="212" spans="1:53" ht="14.25" customHeight="1" x14ac:dyDescent="0.25">
      <c r="A212" s="187" t="s">
        <v>82</v>
      </c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67"/>
      <c r="Z212" s="67"/>
    </row>
    <row r="213" spans="1:53" ht="27" customHeight="1" x14ac:dyDescent="0.25">
      <c r="A213" s="64" t="s">
        <v>291</v>
      </c>
      <c r="B213" s="64" t="s">
        <v>292</v>
      </c>
      <c r="C213" s="37">
        <v>4301070965</v>
      </c>
      <c r="D213" s="168">
        <v>4607111035899</v>
      </c>
      <c r="E213" s="168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86</v>
      </c>
      <c r="L213" s="39" t="s">
        <v>85</v>
      </c>
      <c r="M213" s="38">
        <v>180</v>
      </c>
      <c r="N213" s="200" t="s">
        <v>293</v>
      </c>
      <c r="O213" s="170"/>
      <c r="P213" s="170"/>
      <c r="Q213" s="170"/>
      <c r="R213" s="171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7"/>
      <c r="N214" s="173" t="s">
        <v>43</v>
      </c>
      <c r="O214" s="174"/>
      <c r="P214" s="174"/>
      <c r="Q214" s="174"/>
      <c r="R214" s="174"/>
      <c r="S214" s="174"/>
      <c r="T214" s="175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8" t="s">
        <v>294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66"/>
      <c r="Z216" s="66"/>
    </row>
    <row r="217" spans="1:53" ht="14.25" customHeight="1" x14ac:dyDescent="0.25">
      <c r="A217" s="187" t="s">
        <v>82</v>
      </c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67"/>
      <c r="Z217" s="67"/>
    </row>
    <row r="218" spans="1:53" ht="27" customHeight="1" x14ac:dyDescent="0.25">
      <c r="A218" s="64" t="s">
        <v>295</v>
      </c>
      <c r="B218" s="64" t="s">
        <v>296</v>
      </c>
      <c r="C218" s="37">
        <v>4301070870</v>
      </c>
      <c r="D218" s="168">
        <v>4607111036711</v>
      </c>
      <c r="E218" s="168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86</v>
      </c>
      <c r="L218" s="39" t="s">
        <v>85</v>
      </c>
      <c r="M218" s="38">
        <v>90</v>
      </c>
      <c r="N218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0"/>
      <c r="P218" s="170"/>
      <c r="Q218" s="170"/>
      <c r="R218" s="171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7"/>
      <c r="N219" s="173" t="s">
        <v>43</v>
      </c>
      <c r="O219" s="174"/>
      <c r="P219" s="174"/>
      <c r="Q219" s="174"/>
      <c r="R219" s="174"/>
      <c r="S219" s="174"/>
      <c r="T219" s="175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7"/>
      <c r="N220" s="173" t="s">
        <v>43</v>
      </c>
      <c r="O220" s="174"/>
      <c r="P220" s="174"/>
      <c r="Q220" s="174"/>
      <c r="R220" s="174"/>
      <c r="S220" s="174"/>
      <c r="T220" s="175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7" t="s">
        <v>297</v>
      </c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55"/>
      <c r="Z221" s="55"/>
    </row>
    <row r="222" spans="1:53" ht="16.5" customHeight="1" x14ac:dyDescent="0.25">
      <c r="A222" s="198" t="s">
        <v>298</v>
      </c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66"/>
      <c r="Z222" s="66"/>
    </row>
    <row r="223" spans="1:53" ht="14.25" customHeight="1" x14ac:dyDescent="0.25">
      <c r="A223" s="187" t="s">
        <v>149</v>
      </c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67"/>
      <c r="Z223" s="67"/>
    </row>
    <row r="224" spans="1:53" ht="27" customHeight="1" x14ac:dyDescent="0.25">
      <c r="A224" s="64" t="s">
        <v>299</v>
      </c>
      <c r="B224" s="64" t="s">
        <v>300</v>
      </c>
      <c r="C224" s="37">
        <v>4301131019</v>
      </c>
      <c r="D224" s="168">
        <v>4640242180427</v>
      </c>
      <c r="E224" s="16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140</v>
      </c>
      <c r="L224" s="39" t="s">
        <v>85</v>
      </c>
      <c r="M224" s="38">
        <v>180</v>
      </c>
      <c r="N224" s="199" t="s">
        <v>301</v>
      </c>
      <c r="O224" s="170"/>
      <c r="P224" s="170"/>
      <c r="Q224" s="170"/>
      <c r="R224" s="171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91</v>
      </c>
    </row>
    <row r="225" spans="1:53" x14ac:dyDescent="0.2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7"/>
      <c r="N225" s="173" t="s">
        <v>43</v>
      </c>
      <c r="O225" s="174"/>
      <c r="P225" s="174"/>
      <c r="Q225" s="174"/>
      <c r="R225" s="174"/>
      <c r="S225" s="174"/>
      <c r="T225" s="175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7" t="s">
        <v>88</v>
      </c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67"/>
      <c r="Z227" s="67"/>
    </row>
    <row r="228" spans="1:53" ht="27" customHeight="1" x14ac:dyDescent="0.25">
      <c r="A228" s="64" t="s">
        <v>302</v>
      </c>
      <c r="B228" s="64" t="s">
        <v>303</v>
      </c>
      <c r="C228" s="37">
        <v>4301132080</v>
      </c>
      <c r="D228" s="168">
        <v>4640242180397</v>
      </c>
      <c r="E228" s="16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86</v>
      </c>
      <c r="L228" s="39" t="s">
        <v>85</v>
      </c>
      <c r="M228" s="38">
        <v>180</v>
      </c>
      <c r="N228" s="195" t="s">
        <v>304</v>
      </c>
      <c r="O228" s="170"/>
      <c r="P228" s="170"/>
      <c r="Q228" s="170"/>
      <c r="R228" s="171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91</v>
      </c>
    </row>
    <row r="229" spans="1:53" x14ac:dyDescent="0.2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7"/>
      <c r="N229" s="173" t="s">
        <v>43</v>
      </c>
      <c r="O229" s="174"/>
      <c r="P229" s="174"/>
      <c r="Q229" s="174"/>
      <c r="R229" s="174"/>
      <c r="S229" s="174"/>
      <c r="T229" s="175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7"/>
      <c r="N230" s="173" t="s">
        <v>43</v>
      </c>
      <c r="O230" s="174"/>
      <c r="P230" s="174"/>
      <c r="Q230" s="174"/>
      <c r="R230" s="174"/>
      <c r="S230" s="174"/>
      <c r="T230" s="175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7" t="s">
        <v>167</v>
      </c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67"/>
      <c r="Z231" s="67"/>
    </row>
    <row r="232" spans="1:53" ht="27" customHeight="1" x14ac:dyDescent="0.25">
      <c r="A232" s="64" t="s">
        <v>305</v>
      </c>
      <c r="B232" s="64" t="s">
        <v>306</v>
      </c>
      <c r="C232" s="37">
        <v>4301136028</v>
      </c>
      <c r="D232" s="168">
        <v>4640242180304</v>
      </c>
      <c r="E232" s="168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92</v>
      </c>
      <c r="L232" s="39" t="s">
        <v>85</v>
      </c>
      <c r="M232" s="38">
        <v>180</v>
      </c>
      <c r="N232" s="191" t="s">
        <v>307</v>
      </c>
      <c r="O232" s="170"/>
      <c r="P232" s="170"/>
      <c r="Q232" s="170"/>
      <c r="R232" s="171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91</v>
      </c>
    </row>
    <row r="233" spans="1:53" ht="37.5" customHeight="1" x14ac:dyDescent="0.25">
      <c r="A233" s="64" t="s">
        <v>308</v>
      </c>
      <c r="B233" s="64" t="s">
        <v>309</v>
      </c>
      <c r="C233" s="37">
        <v>4301136027</v>
      </c>
      <c r="D233" s="168">
        <v>4640242180298</v>
      </c>
      <c r="E233" s="168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92</v>
      </c>
      <c r="L233" s="39" t="s">
        <v>85</v>
      </c>
      <c r="M233" s="38">
        <v>180</v>
      </c>
      <c r="N233" s="192" t="s">
        <v>310</v>
      </c>
      <c r="O233" s="170"/>
      <c r="P233" s="170"/>
      <c r="Q233" s="170"/>
      <c r="R233" s="171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91</v>
      </c>
    </row>
    <row r="234" spans="1:53" ht="27" customHeight="1" x14ac:dyDescent="0.25">
      <c r="A234" s="64" t="s">
        <v>311</v>
      </c>
      <c r="B234" s="64" t="s">
        <v>312</v>
      </c>
      <c r="C234" s="37">
        <v>4301136026</v>
      </c>
      <c r="D234" s="168">
        <v>4640242180236</v>
      </c>
      <c r="E234" s="16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86</v>
      </c>
      <c r="L234" s="39" t="s">
        <v>85</v>
      </c>
      <c r="M234" s="38">
        <v>180</v>
      </c>
      <c r="N234" s="193" t="s">
        <v>313</v>
      </c>
      <c r="O234" s="170"/>
      <c r="P234" s="170"/>
      <c r="Q234" s="170"/>
      <c r="R234" s="171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91</v>
      </c>
    </row>
    <row r="235" spans="1:53" ht="27" customHeight="1" x14ac:dyDescent="0.25">
      <c r="A235" s="64" t="s">
        <v>314</v>
      </c>
      <c r="B235" s="64" t="s">
        <v>315</v>
      </c>
      <c r="C235" s="37">
        <v>4301136029</v>
      </c>
      <c r="D235" s="168">
        <v>4640242180410</v>
      </c>
      <c r="E235" s="16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92</v>
      </c>
      <c r="L235" s="39" t="s">
        <v>85</v>
      </c>
      <c r="M235" s="38">
        <v>180</v>
      </c>
      <c r="N235" s="194" t="s">
        <v>316</v>
      </c>
      <c r="O235" s="170"/>
      <c r="P235" s="170"/>
      <c r="Q235" s="170"/>
      <c r="R235" s="171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91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7" t="s">
        <v>145</v>
      </c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67"/>
      <c r="Z238" s="67"/>
    </row>
    <row r="239" spans="1:53" ht="27" customHeight="1" x14ac:dyDescent="0.25">
      <c r="A239" s="64" t="s">
        <v>317</v>
      </c>
      <c r="B239" s="64" t="s">
        <v>318</v>
      </c>
      <c r="C239" s="37">
        <v>4301135191</v>
      </c>
      <c r="D239" s="168">
        <v>4640242180373</v>
      </c>
      <c r="E239" s="16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92</v>
      </c>
      <c r="L239" s="39" t="s">
        <v>85</v>
      </c>
      <c r="M239" s="38">
        <v>180</v>
      </c>
      <c r="N239" s="188" t="s">
        <v>319</v>
      </c>
      <c r="O239" s="170"/>
      <c r="P239" s="170"/>
      <c r="Q239" s="170"/>
      <c r="R239" s="171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91</v>
      </c>
    </row>
    <row r="240" spans="1:53" ht="27" customHeight="1" x14ac:dyDescent="0.25">
      <c r="A240" s="64" t="s">
        <v>320</v>
      </c>
      <c r="B240" s="64" t="s">
        <v>321</v>
      </c>
      <c r="C240" s="37">
        <v>4301135195</v>
      </c>
      <c r="D240" s="168">
        <v>4640242180366</v>
      </c>
      <c r="E240" s="16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92</v>
      </c>
      <c r="L240" s="39" t="s">
        <v>85</v>
      </c>
      <c r="M240" s="38">
        <v>180</v>
      </c>
      <c r="N240" s="189" t="s">
        <v>322</v>
      </c>
      <c r="O240" s="170"/>
      <c r="P240" s="170"/>
      <c r="Q240" s="170"/>
      <c r="R240" s="171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91</v>
      </c>
    </row>
    <row r="241" spans="1:53" ht="27" customHeight="1" x14ac:dyDescent="0.25">
      <c r="A241" s="64" t="s">
        <v>323</v>
      </c>
      <c r="B241" s="64" t="s">
        <v>324</v>
      </c>
      <c r="C241" s="37">
        <v>4301135188</v>
      </c>
      <c r="D241" s="168">
        <v>4640242180335</v>
      </c>
      <c r="E241" s="168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190" t="s">
        <v>325</v>
      </c>
      <c r="O241" s="170"/>
      <c r="P241" s="170"/>
      <c r="Q241" s="170"/>
      <c r="R241" s="171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91</v>
      </c>
    </row>
    <row r="242" spans="1:53" ht="37.5" customHeight="1" x14ac:dyDescent="0.25">
      <c r="A242" s="64" t="s">
        <v>326</v>
      </c>
      <c r="B242" s="64" t="s">
        <v>327</v>
      </c>
      <c r="C242" s="37">
        <v>4301135189</v>
      </c>
      <c r="D242" s="168">
        <v>4640242180342</v>
      </c>
      <c r="E242" s="168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92</v>
      </c>
      <c r="L242" s="39" t="s">
        <v>85</v>
      </c>
      <c r="M242" s="38">
        <v>180</v>
      </c>
      <c r="N242" s="182" t="s">
        <v>328</v>
      </c>
      <c r="O242" s="170"/>
      <c r="P242" s="170"/>
      <c r="Q242" s="170"/>
      <c r="R242" s="171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91</v>
      </c>
    </row>
    <row r="243" spans="1:53" ht="27" customHeight="1" x14ac:dyDescent="0.25">
      <c r="A243" s="64" t="s">
        <v>329</v>
      </c>
      <c r="B243" s="64" t="s">
        <v>330</v>
      </c>
      <c r="C243" s="37">
        <v>4301135190</v>
      </c>
      <c r="D243" s="168">
        <v>4640242180359</v>
      </c>
      <c r="E243" s="168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183" t="s">
        <v>331</v>
      </c>
      <c r="O243" s="170"/>
      <c r="P243" s="170"/>
      <c r="Q243" s="170"/>
      <c r="R243" s="171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91</v>
      </c>
    </row>
    <row r="244" spans="1:53" ht="27" customHeight="1" x14ac:dyDescent="0.25">
      <c r="A244" s="64" t="s">
        <v>332</v>
      </c>
      <c r="B244" s="64" t="s">
        <v>333</v>
      </c>
      <c r="C244" s="37">
        <v>4301135192</v>
      </c>
      <c r="D244" s="168">
        <v>4640242180380</v>
      </c>
      <c r="E244" s="168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92</v>
      </c>
      <c r="L244" s="39" t="s">
        <v>85</v>
      </c>
      <c r="M244" s="38">
        <v>180</v>
      </c>
      <c r="N244" s="184" t="s">
        <v>334</v>
      </c>
      <c r="O244" s="170"/>
      <c r="P244" s="170"/>
      <c r="Q244" s="170"/>
      <c r="R244" s="171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91</v>
      </c>
    </row>
    <row r="245" spans="1:53" ht="27" customHeight="1" x14ac:dyDescent="0.25">
      <c r="A245" s="64" t="s">
        <v>335</v>
      </c>
      <c r="B245" s="64" t="s">
        <v>336</v>
      </c>
      <c r="C245" s="37">
        <v>4301135186</v>
      </c>
      <c r="D245" s="168">
        <v>4640242180311</v>
      </c>
      <c r="E245" s="168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86</v>
      </c>
      <c r="L245" s="39" t="s">
        <v>85</v>
      </c>
      <c r="M245" s="38">
        <v>180</v>
      </c>
      <c r="N245" s="185" t="s">
        <v>337</v>
      </c>
      <c r="O245" s="170"/>
      <c r="P245" s="170"/>
      <c r="Q245" s="170"/>
      <c r="R245" s="171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91</v>
      </c>
    </row>
    <row r="246" spans="1:53" ht="37.5" customHeight="1" x14ac:dyDescent="0.25">
      <c r="A246" s="64" t="s">
        <v>338</v>
      </c>
      <c r="B246" s="64" t="s">
        <v>339</v>
      </c>
      <c r="C246" s="37">
        <v>4301135187</v>
      </c>
      <c r="D246" s="168">
        <v>4640242180328</v>
      </c>
      <c r="E246" s="168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92</v>
      </c>
      <c r="L246" s="39" t="s">
        <v>85</v>
      </c>
      <c r="M246" s="38">
        <v>180</v>
      </c>
      <c r="N246" s="186" t="s">
        <v>340</v>
      </c>
      <c r="O246" s="170"/>
      <c r="P246" s="170"/>
      <c r="Q246" s="170"/>
      <c r="R246" s="171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91</v>
      </c>
    </row>
    <row r="247" spans="1:53" ht="27" customHeight="1" x14ac:dyDescent="0.25">
      <c r="A247" s="64" t="s">
        <v>341</v>
      </c>
      <c r="B247" s="64" t="s">
        <v>342</v>
      </c>
      <c r="C247" s="37">
        <v>4301135194</v>
      </c>
      <c r="D247" s="168">
        <v>4640242180380</v>
      </c>
      <c r="E247" s="168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140</v>
      </c>
      <c r="L247" s="39" t="s">
        <v>85</v>
      </c>
      <c r="M247" s="38">
        <v>180</v>
      </c>
      <c r="N247" s="169" t="s">
        <v>343</v>
      </c>
      <c r="O247" s="170"/>
      <c r="P247" s="170"/>
      <c r="Q247" s="170"/>
      <c r="R247" s="171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91</v>
      </c>
    </row>
    <row r="248" spans="1:53" ht="27" customHeight="1" x14ac:dyDescent="0.25">
      <c r="A248" s="64" t="s">
        <v>344</v>
      </c>
      <c r="B248" s="64" t="s">
        <v>345</v>
      </c>
      <c r="C248" s="37">
        <v>4301135193</v>
      </c>
      <c r="D248" s="168">
        <v>4640242180403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92</v>
      </c>
      <c r="L248" s="39" t="s">
        <v>85</v>
      </c>
      <c r="M248" s="38">
        <v>180</v>
      </c>
      <c r="N248" s="172" t="s">
        <v>346</v>
      </c>
      <c r="O248" s="170"/>
      <c r="P248" s="170"/>
      <c r="Q248" s="170"/>
      <c r="R248" s="171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91</v>
      </c>
    </row>
    <row r="249" spans="1:53" x14ac:dyDescent="0.2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7"/>
      <c r="N249" s="173" t="s">
        <v>43</v>
      </c>
      <c r="O249" s="174"/>
      <c r="P249" s="174"/>
      <c r="Q249" s="174"/>
      <c r="R249" s="174"/>
      <c r="S249" s="174"/>
      <c r="T249" s="175"/>
      <c r="U249" s="43" t="s">
        <v>42</v>
      </c>
      <c r="V249" s="44">
        <f>IFERROR(SUM(V239:V248),"0")</f>
        <v>0</v>
      </c>
      <c r="W249" s="44">
        <f>IFERROR(SUM(W239:W248),"0")</f>
        <v>0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7"/>
      <c r="N250" s="173" t="s">
        <v>43</v>
      </c>
      <c r="O250" s="174"/>
      <c r="P250" s="174"/>
      <c r="Q250" s="174"/>
      <c r="R250" s="174"/>
      <c r="S250" s="174"/>
      <c r="T250" s="175"/>
      <c r="U250" s="43" t="s">
        <v>0</v>
      </c>
      <c r="V250" s="44">
        <f>IFERROR(SUMPRODUCT(V239:V248*H239:H248),"0")</f>
        <v>0</v>
      </c>
      <c r="W250" s="44">
        <f>IFERROR(SUMPRODUCT(W239:W248*H239:H248),"0")</f>
        <v>0</v>
      </c>
      <c r="X250" s="43"/>
      <c r="Y250" s="68"/>
      <c r="Z250" s="68"/>
    </row>
    <row r="251" spans="1:53" ht="15" customHeight="1" x14ac:dyDescent="0.2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81"/>
      <c r="N251" s="178" t="s">
        <v>36</v>
      </c>
      <c r="O251" s="179"/>
      <c r="P251" s="179"/>
      <c r="Q251" s="179"/>
      <c r="R251" s="179"/>
      <c r="S251" s="179"/>
      <c r="T251" s="180"/>
      <c r="U251" s="43" t="s">
        <v>0</v>
      </c>
      <c r="V251" s="44">
        <f>IFERROR(V24+V33+V41+V47+V58+V64+V69+V75+V85+V92+V101+V107+V112+V120+V125+V131+V137+V143+V151+V156+V163+V168+V173+V179+V184+V192+V197+V203+V209+V215+V220+V226+V230+V237+V250,"0")</f>
        <v>0</v>
      </c>
      <c r="W251" s="44">
        <f>IFERROR(W24+W33+W41+W47+W58+W64+W69+W75+W85+W92+W101+W107+W112+W120+W125+W131+W137+W143+W151+W156+W163+W168+W173+W179+W184+W192+W197+W203+W209+W215+W220+W226+W230+W237+W250,"0")</f>
        <v>0</v>
      </c>
      <c r="X251" s="43"/>
      <c r="Y251" s="68"/>
      <c r="Z251" s="68"/>
    </row>
    <row r="252" spans="1:53" x14ac:dyDescent="0.2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81"/>
      <c r="N252" s="178" t="s">
        <v>37</v>
      </c>
      <c r="O252" s="179"/>
      <c r="P252" s="179"/>
      <c r="Q252" s="179"/>
      <c r="R252" s="179"/>
      <c r="S252" s="179"/>
      <c r="T252" s="180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0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0</v>
      </c>
      <c r="X252" s="43"/>
      <c r="Y252" s="68"/>
      <c r="Z252" s="68"/>
    </row>
    <row r="253" spans="1:53" x14ac:dyDescent="0.2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81"/>
      <c r="N253" s="178" t="s">
        <v>38</v>
      </c>
      <c r="O253" s="179"/>
      <c r="P253" s="179"/>
      <c r="Q253" s="179"/>
      <c r="R253" s="179"/>
      <c r="S253" s="179"/>
      <c r="T253" s="180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0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0</v>
      </c>
      <c r="X253" s="43"/>
      <c r="Y253" s="68"/>
      <c r="Z253" s="68"/>
    </row>
    <row r="254" spans="1:53" x14ac:dyDescent="0.2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81"/>
      <c r="N254" s="178" t="s">
        <v>39</v>
      </c>
      <c r="O254" s="179"/>
      <c r="P254" s="179"/>
      <c r="Q254" s="179"/>
      <c r="R254" s="179"/>
      <c r="S254" s="179"/>
      <c r="T254" s="180"/>
      <c r="U254" s="43" t="s">
        <v>0</v>
      </c>
      <c r="V254" s="44">
        <f>GrossWeightTotal+PalletQtyTotal*25</f>
        <v>0</v>
      </c>
      <c r="W254" s="44">
        <f>GrossWeightTotalR+PalletQtyTotalR*25</f>
        <v>0</v>
      </c>
      <c r="X254" s="43"/>
      <c r="Y254" s="68"/>
      <c r="Z254" s="68"/>
    </row>
    <row r="255" spans="1:53" x14ac:dyDescent="0.2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81"/>
      <c r="N255" s="178" t="s">
        <v>40</v>
      </c>
      <c r="O255" s="179"/>
      <c r="P255" s="179"/>
      <c r="Q255" s="179"/>
      <c r="R255" s="179"/>
      <c r="S255" s="179"/>
      <c r="T255" s="180"/>
      <c r="U255" s="43" t="s">
        <v>23</v>
      </c>
      <c r="V255" s="44">
        <f>IFERROR(V23+V32+V40+V46+V57+V63+V68+V74+V84+V91+V100+V106+V111+V119+V124+V130+V136+V142+V150+V155+V162+V167+V172+V178+V183+V191+V196+V202+V208+V214+V219+V225+V229+V236+V249,"0")</f>
        <v>0</v>
      </c>
      <c r="W255" s="44">
        <f>IFERROR(W23+W32+W40+W46+W57+W63+W68+W74+W84+W91+W100+W106+W111+W119+W124+W130+W136+W142+W150+W155+W162+W167+W172+W178+W183+W191+W196+W202+W208+W214+W219+W225+W229+W236+W249,"0")</f>
        <v>0</v>
      </c>
      <c r="X255" s="43"/>
      <c r="Y255" s="68"/>
      <c r="Z255" s="68"/>
    </row>
    <row r="256" spans="1:53" ht="14.25" x14ac:dyDescent="0.2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81"/>
      <c r="N256" s="178" t="s">
        <v>41</v>
      </c>
      <c r="O256" s="179"/>
      <c r="P256" s="179"/>
      <c r="Q256" s="179"/>
      <c r="R256" s="179"/>
      <c r="S256" s="179"/>
      <c r="T256" s="180"/>
      <c r="U256" s="46" t="s">
        <v>55</v>
      </c>
      <c r="V256" s="43"/>
      <c r="W256" s="43"/>
      <c r="X256" s="43">
        <f>IFERROR(X23+X32+X40+X46+X57+X63+X68+X74+X84+X91+X100+X106+X111+X119+X124+X130+X136+X142+X150+X155+X162+X167+X172+X178+X183+X191+X196+X202+X208+X214+X219+X225+X229+X236+X249,"0")</f>
        <v>0</v>
      </c>
      <c r="Y256" s="68"/>
      <c r="Z256" s="68"/>
    </row>
    <row r="257" spans="1:33" ht="13.5" thickBot="1" x14ac:dyDescent="0.25"/>
    <row r="258" spans="1:33" ht="27" thickTop="1" thickBot="1" x14ac:dyDescent="0.25">
      <c r="A258" s="47" t="s">
        <v>9</v>
      </c>
      <c r="B258" s="75" t="s">
        <v>81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5"/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48</v>
      </c>
      <c r="T258" s="164" t="s">
        <v>225</v>
      </c>
      <c r="U258" s="164" t="s">
        <v>225</v>
      </c>
      <c r="V258" s="164" t="s">
        <v>244</v>
      </c>
      <c r="W258" s="164" t="s">
        <v>244</v>
      </c>
      <c r="X258" s="164" t="s">
        <v>244</v>
      </c>
      <c r="Y258" s="164" t="s">
        <v>259</v>
      </c>
      <c r="Z258" s="164" t="s">
        <v>259</v>
      </c>
      <c r="AA258" s="164" t="s">
        <v>259</v>
      </c>
      <c r="AB258" s="164" t="s">
        <v>259</v>
      </c>
      <c r="AC258" s="164" t="s">
        <v>259</v>
      </c>
      <c r="AD258" s="75" t="s">
        <v>285</v>
      </c>
      <c r="AE258" s="164" t="s">
        <v>289</v>
      </c>
      <c r="AF258" s="164" t="s">
        <v>289</v>
      </c>
      <c r="AG258" s="75" t="s">
        <v>297</v>
      </c>
    </row>
    <row r="259" spans="1:33" ht="14.25" customHeight="1" thickTop="1" x14ac:dyDescent="0.2">
      <c r="A259" s="166" t="s">
        <v>10</v>
      </c>
      <c r="B259" s="164" t="s">
        <v>81</v>
      </c>
      <c r="C259" s="164" t="s">
        <v>87</v>
      </c>
      <c r="D259" s="164" t="s">
        <v>99</v>
      </c>
      <c r="E259" s="164" t="s">
        <v>109</v>
      </c>
      <c r="F259" s="164" t="s">
        <v>116</v>
      </c>
      <c r="G259" s="164" t="s">
        <v>136</v>
      </c>
      <c r="H259" s="164" t="s">
        <v>144</v>
      </c>
      <c r="I259" s="164" t="s">
        <v>148</v>
      </c>
      <c r="J259" s="164" t="s">
        <v>154</v>
      </c>
      <c r="K259" s="1"/>
      <c r="L259" s="164" t="s">
        <v>167</v>
      </c>
      <c r="M259" s="164" t="s">
        <v>174</v>
      </c>
      <c r="N259" s="164" t="s">
        <v>190</v>
      </c>
      <c r="O259" s="164" t="s">
        <v>195</v>
      </c>
      <c r="P259" s="164" t="s">
        <v>198</v>
      </c>
      <c r="Q259" s="164" t="s">
        <v>209</v>
      </c>
      <c r="R259" s="164" t="s">
        <v>212</v>
      </c>
      <c r="S259" s="164" t="s">
        <v>220</v>
      </c>
      <c r="T259" s="164" t="s">
        <v>226</v>
      </c>
      <c r="U259" s="164" t="s">
        <v>229</v>
      </c>
      <c r="V259" s="164" t="s">
        <v>245</v>
      </c>
      <c r="W259" s="164" t="s">
        <v>250</v>
      </c>
      <c r="X259" s="164" t="s">
        <v>244</v>
      </c>
      <c r="Y259" s="164" t="s">
        <v>260</v>
      </c>
      <c r="Z259" s="164" t="s">
        <v>263</v>
      </c>
      <c r="AA259" s="164" t="s">
        <v>267</v>
      </c>
      <c r="AB259" s="164" t="s">
        <v>276</v>
      </c>
      <c r="AC259" s="164" t="s">
        <v>280</v>
      </c>
      <c r="AD259" s="164" t="s">
        <v>286</v>
      </c>
      <c r="AE259" s="164" t="s">
        <v>290</v>
      </c>
      <c r="AF259" s="164" t="s">
        <v>294</v>
      </c>
      <c r="AG259" s="164" t="s">
        <v>298</v>
      </c>
    </row>
    <row r="260" spans="1:33" ht="13.5" thickBot="1" x14ac:dyDescent="0.25">
      <c r="A260" s="167"/>
      <c r="B260" s="164"/>
      <c r="C260" s="164"/>
      <c r="D260" s="164"/>
      <c r="E260" s="164"/>
      <c r="F260" s="164"/>
      <c r="G260" s="164"/>
      <c r="H260" s="164"/>
      <c r="I260" s="164"/>
      <c r="J260" s="164"/>
      <c r="K260" s="1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</row>
    <row r="261" spans="1:33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0</v>
      </c>
      <c r="D261" s="53">
        <f>IFERROR(V36*H36,"0")+IFERROR(V37*H37,"0")+IFERROR(V38*H38,"0")+IFERROR(V39*H39,"0")</f>
        <v>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IFERROR(V50*H50,"0")+IFERROR(V51*H51,"0")+IFERROR(V52*H52,"0")+IFERROR(V53*H53,"0")+IFERROR(V54*H54,"0")+IFERROR(V55*H55,"0")+IFERROR(V56*H56,"0")</f>
        <v>0</v>
      </c>
      <c r="G261" s="53">
        <f>IFERROR(V61*H61,"0")+IFERROR(V62*H62,"0")</f>
        <v>0</v>
      </c>
      <c r="H261" s="53">
        <f>IFERROR(V67*H67,"0")</f>
        <v>0</v>
      </c>
      <c r="I261" s="53">
        <f>IFERROR(V72*H72,"0")+IFERROR(V73*H73,"0")</f>
        <v>0</v>
      </c>
      <c r="J261" s="53">
        <f>IFERROR(V78*H78,"0")+IFERROR(V79*H79,"0")+IFERROR(V80*H80,"0")+IFERROR(V81*H81,"0")+IFERROR(V82*H82,"0")+IFERROR(V83*H83,"0")</f>
        <v>0</v>
      </c>
      <c r="K261" s="1"/>
      <c r="L261" s="53">
        <f>IFERROR(V88*H88,"0")+IFERROR(V89*H89,"0")+IFERROR(V90*H90,"0")</f>
        <v>0</v>
      </c>
      <c r="M261" s="53">
        <f>IFERROR(V95*H95,"0")+IFERROR(V96*H96,"0")+IFERROR(V97*H97,"0")+IFERROR(V98*H98,"0")+IFERROR(V99*H99,"0")</f>
        <v>0</v>
      </c>
      <c r="N261" s="53">
        <f>IFERROR(V104*H104,"0")+IFERROR(V105*H105,"0")</f>
        <v>0</v>
      </c>
      <c r="O261" s="53">
        <f>IFERROR(V110*H110,"0")</f>
        <v>0</v>
      </c>
      <c r="P261" s="53">
        <f>IFERROR(V115*H115,"0")+IFERROR(V116*H116,"0")+IFERROR(V117*H117,"0")+IFERROR(V118*H118,"0")</f>
        <v>0</v>
      </c>
      <c r="Q261" s="53">
        <f>IFERROR(V123*H123,"0")</f>
        <v>0</v>
      </c>
      <c r="R261" s="53">
        <f>IFERROR(V128*H128,"0")+IFERROR(V129*H129,"0")</f>
        <v>0</v>
      </c>
      <c r="S261" s="53">
        <f>IFERROR(V134*H134,"0")+IFERROR(V135*H135,"0")</f>
        <v>0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0</v>
      </c>
      <c r="W261" s="53">
        <f>IFERROR(V166*H166,"0")</f>
        <v>0</v>
      </c>
      <c r="X261" s="53">
        <f>IFERROR(V171*H171,"0")</f>
        <v>0</v>
      </c>
      <c r="Y261" s="53">
        <f>IFERROR(V177*H177,"0")</f>
        <v>0</v>
      </c>
      <c r="Z261" s="53">
        <f>IFERROR(V182*H182,"0")</f>
        <v>0</v>
      </c>
      <c r="AA261" s="53">
        <f>IFERROR(V187*H187,"0")+IFERROR(V188*H188,"0")+IFERROR(V189*H189,"0")+IFERROR(V190*H190,"0")</f>
        <v>0</v>
      </c>
      <c r="AB261" s="53">
        <f>IFERROR(V195*H195,"0")</f>
        <v>0</v>
      </c>
      <c r="AC261" s="53">
        <f>IFERROR(V200*H200,"0")+IFERROR(V201*H201,"0")</f>
        <v>0</v>
      </c>
      <c r="AD261" s="53">
        <f>IFERROR(V207*H207,"0")</f>
        <v>0</v>
      </c>
      <c r="AE261" s="53">
        <f>IFERROR(V213*H213,"0")</f>
        <v>0</v>
      </c>
      <c r="AF261" s="53">
        <f>IFERROR(V218*H218,"0")</f>
        <v>0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0</v>
      </c>
    </row>
    <row r="262" spans="1:33" ht="13.5" thickTop="1" x14ac:dyDescent="0.2">
      <c r="C262" s="1"/>
    </row>
    <row r="263" spans="1:33" ht="19.5" customHeight="1" x14ac:dyDescent="0.2">
      <c r="A263" s="71" t="s">
        <v>65</v>
      </c>
      <c r="B263" s="71" t="s">
        <v>66</v>
      </c>
      <c r="C263" s="71" t="s">
        <v>68</v>
      </c>
    </row>
    <row r="264" spans="1:33" x14ac:dyDescent="0.2">
      <c r="A264" s="72">
        <f>SUMPRODUCT(--(BA:BA="ЗПФ"),--(U:U="кор"),H:H,W:W)+SUMPRODUCT(--(BA:BA="ЗПФ"),--(U:U="кг"),W:W)</f>
        <v>0</v>
      </c>
      <c r="B264" s="73">
        <f>SUMPRODUCT(--(BA:BA="ПГП"),--(U:U="кор"),H:H,W:W)+SUMPRODUCT(--(BA:BA="ПГП"),--(U:U="кг"),W:W)</f>
        <v>0</v>
      </c>
      <c r="C264" s="73">
        <f>SUMPRODUCT(--(BA:BA="КИЗ"),--(U:U="кор"),H:H,W:W)+SUMPRODUCT(--(BA:BA="КИЗ"),--(U:U="кг"),W:W)</f>
        <v>0</v>
      </c>
    </row>
  </sheetData>
  <sheetProtection algorithmName="SHA-512" hashValue="QK7HEdCDSGcZFkmefcBVJ+S1gqMvJeOfNNtsdabX4uKrahXWb7pfa5I3yxngn5Oh1/NDP0CM8pzKb9BsXuc+rg==" saltValue="DovP6KgHVYvzXA76eLZW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347</v>
      </c>
      <c r="H1" s="9"/>
    </row>
    <row r="3" spans="2:8" x14ac:dyDescent="0.2">
      <c r="B3" s="54" t="s">
        <v>348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350</v>
      </c>
      <c r="D6" s="54" t="s">
        <v>351</v>
      </c>
      <c r="E6" s="54" t="s">
        <v>49</v>
      </c>
    </row>
    <row r="8" spans="2:8" x14ac:dyDescent="0.2">
      <c r="B8" s="54" t="s">
        <v>80</v>
      </c>
      <c r="C8" s="54" t="s">
        <v>350</v>
      </c>
      <c r="D8" s="54" t="s">
        <v>49</v>
      </c>
      <c r="E8" s="54" t="s">
        <v>49</v>
      </c>
    </row>
    <row r="10" spans="2:8" x14ac:dyDescent="0.2">
      <c r="B10" s="54" t="s">
        <v>352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353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354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362</v>
      </c>
      <c r="C20" s="54" t="s">
        <v>49</v>
      </c>
      <c r="D20" s="54" t="s">
        <v>49</v>
      </c>
      <c r="E20" s="54" t="s">
        <v>49</v>
      </c>
    </row>
  </sheetData>
  <sheetProtection algorithmName="SHA-512" hashValue="0cnmT1YFiT6CHbAer4fizeuqXqPDGw/HIkL7axJ09Z8/uHPwaMhiZkxqrdpBsSCK+X96SndLqu2hqfMHLKG/5Q==" saltValue="vvvNZL/VuqsQytUrWtkQ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394</vt:i4>
      </vt:variant>
    </vt:vector>
  </HeadingPairs>
  <TitlesOfParts>
    <vt:vector size="3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2023-11-30T06:13:25Z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