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0" i="2" l="1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J260" i="2"/>
  <c r="I260" i="2"/>
  <c r="H260" i="2"/>
  <c r="G260" i="2"/>
  <c r="F260" i="2"/>
  <c r="E260" i="2"/>
  <c r="D260" i="2"/>
  <c r="C260" i="2"/>
  <c r="B260" i="2"/>
  <c r="V253" i="2"/>
  <c r="V252" i="2"/>
  <c r="V251" i="2"/>
  <c r="V249" i="2"/>
  <c r="V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W248" i="2" s="1"/>
  <c r="X241" i="2"/>
  <c r="W241" i="2"/>
  <c r="X240" i="2"/>
  <c r="W240" i="2"/>
  <c r="X239" i="2"/>
  <c r="W239" i="2"/>
  <c r="X238" i="2"/>
  <c r="X248" i="2" s="1"/>
  <c r="W238" i="2"/>
  <c r="W249" i="2" s="1"/>
  <c r="V236" i="2"/>
  <c r="X235" i="2"/>
  <c r="W235" i="2"/>
  <c r="V235" i="2"/>
  <c r="X234" i="2"/>
  <c r="W234" i="2"/>
  <c r="X233" i="2"/>
  <c r="W233" i="2"/>
  <c r="X232" i="2"/>
  <c r="W232" i="2"/>
  <c r="X231" i="2"/>
  <c r="W231" i="2"/>
  <c r="W236" i="2" s="1"/>
  <c r="W229" i="2"/>
  <c r="V229" i="2"/>
  <c r="X228" i="2"/>
  <c r="W228" i="2"/>
  <c r="V228" i="2"/>
  <c r="X227" i="2"/>
  <c r="W227" i="2"/>
  <c r="V225" i="2"/>
  <c r="V224" i="2"/>
  <c r="X223" i="2"/>
  <c r="X224" i="2" s="1"/>
  <c r="W223" i="2"/>
  <c r="W225" i="2" s="1"/>
  <c r="W219" i="2"/>
  <c r="V219" i="2"/>
  <c r="X218" i="2"/>
  <c r="V218" i="2"/>
  <c r="X217" i="2"/>
  <c r="W217" i="2"/>
  <c r="W218" i="2" s="1"/>
  <c r="N217" i="2"/>
  <c r="W214" i="2"/>
  <c r="V214" i="2"/>
  <c r="W213" i="2"/>
  <c r="V213" i="2"/>
  <c r="X212" i="2"/>
  <c r="X213" i="2" s="1"/>
  <c r="W212" i="2"/>
  <c r="V208" i="2"/>
  <c r="V207" i="2"/>
  <c r="X206" i="2"/>
  <c r="X207" i="2" s="1"/>
  <c r="W206" i="2"/>
  <c r="W208" i="2" s="1"/>
  <c r="N206" i="2"/>
  <c r="W202" i="2"/>
  <c r="V202" i="2"/>
  <c r="X201" i="2"/>
  <c r="V201" i="2"/>
  <c r="X200" i="2"/>
  <c r="W200" i="2"/>
  <c r="N200" i="2"/>
  <c r="X199" i="2"/>
  <c r="W199" i="2"/>
  <c r="W201" i="2" s="1"/>
  <c r="N199" i="2"/>
  <c r="V196" i="2"/>
  <c r="X195" i="2"/>
  <c r="W195" i="2"/>
  <c r="V195" i="2"/>
  <c r="X194" i="2"/>
  <c r="W194" i="2"/>
  <c r="W196" i="2" s="1"/>
  <c r="V191" i="2"/>
  <c r="V190" i="2"/>
  <c r="X189" i="2"/>
  <c r="W189" i="2"/>
  <c r="N189" i="2"/>
  <c r="X188" i="2"/>
  <c r="W188" i="2"/>
  <c r="N188" i="2"/>
  <c r="X187" i="2"/>
  <c r="W187" i="2"/>
  <c r="N187" i="2"/>
  <c r="X186" i="2"/>
  <c r="X190" i="2" s="1"/>
  <c r="W186" i="2"/>
  <c r="W191" i="2" s="1"/>
  <c r="N186" i="2"/>
  <c r="V183" i="2"/>
  <c r="X182" i="2"/>
  <c r="W182" i="2"/>
  <c r="V182" i="2"/>
  <c r="X181" i="2"/>
  <c r="W181" i="2"/>
  <c r="W183" i="2" s="1"/>
  <c r="V178" i="2"/>
  <c r="X177" i="2"/>
  <c r="V177" i="2"/>
  <c r="X176" i="2"/>
  <c r="W176" i="2"/>
  <c r="W178" i="2" s="1"/>
  <c r="N176" i="2"/>
  <c r="W172" i="2"/>
  <c r="V172" i="2"/>
  <c r="X171" i="2"/>
  <c r="W171" i="2"/>
  <c r="V171" i="2"/>
  <c r="X170" i="2"/>
  <c r="W170" i="2"/>
  <c r="W167" i="2"/>
  <c r="V167" i="2"/>
  <c r="W166" i="2"/>
  <c r="V166" i="2"/>
  <c r="X165" i="2"/>
  <c r="X166" i="2" s="1"/>
  <c r="W165" i="2"/>
  <c r="N165" i="2"/>
  <c r="V162" i="2"/>
  <c r="V161" i="2"/>
  <c r="X160" i="2"/>
  <c r="W160" i="2"/>
  <c r="N160" i="2"/>
  <c r="X159" i="2"/>
  <c r="X161" i="2" s="1"/>
  <c r="W159" i="2"/>
  <c r="W162" i="2" s="1"/>
  <c r="N159" i="2"/>
  <c r="V155" i="2"/>
  <c r="V154" i="2"/>
  <c r="X153" i="2"/>
  <c r="W153" i="2"/>
  <c r="N153" i="2"/>
  <c r="X152" i="2"/>
  <c r="X154" i="2" s="1"/>
  <c r="W152" i="2"/>
  <c r="W155" i="2" s="1"/>
  <c r="N152" i="2"/>
  <c r="V150" i="2"/>
  <c r="V149" i="2"/>
  <c r="X148" i="2"/>
  <c r="W148" i="2"/>
  <c r="N148" i="2"/>
  <c r="X147" i="2"/>
  <c r="W147" i="2"/>
  <c r="N147" i="2"/>
  <c r="X146" i="2"/>
  <c r="W146" i="2"/>
  <c r="X145" i="2"/>
  <c r="X149" i="2" s="1"/>
  <c r="W145" i="2"/>
  <c r="W150" i="2" s="1"/>
  <c r="N145" i="2"/>
  <c r="V142" i="2"/>
  <c r="V141" i="2"/>
  <c r="X140" i="2"/>
  <c r="X141" i="2" s="1"/>
  <c r="W140" i="2"/>
  <c r="W142" i="2" s="1"/>
  <c r="N140" i="2"/>
  <c r="V136" i="2"/>
  <c r="X135" i="2"/>
  <c r="V135" i="2"/>
  <c r="X134" i="2"/>
  <c r="W134" i="2"/>
  <c r="N134" i="2"/>
  <c r="X133" i="2"/>
  <c r="W133" i="2"/>
  <c r="W136" i="2" s="1"/>
  <c r="N133" i="2"/>
  <c r="W130" i="2"/>
  <c r="V130" i="2"/>
  <c r="X129" i="2"/>
  <c r="W129" i="2"/>
  <c r="V129" i="2"/>
  <c r="X128" i="2"/>
  <c r="W128" i="2"/>
  <c r="N128" i="2"/>
  <c r="X127" i="2"/>
  <c r="W127" i="2"/>
  <c r="N127" i="2"/>
  <c r="W124" i="2"/>
  <c r="V124" i="2"/>
  <c r="X123" i="2"/>
  <c r="W123" i="2"/>
  <c r="V123" i="2"/>
  <c r="X122" i="2"/>
  <c r="W122" i="2"/>
  <c r="N122" i="2"/>
  <c r="V119" i="2"/>
  <c r="W118" i="2"/>
  <c r="V118" i="2"/>
  <c r="X117" i="2"/>
  <c r="W117" i="2"/>
  <c r="N117" i="2"/>
  <c r="X116" i="2"/>
  <c r="W116" i="2"/>
  <c r="N116" i="2"/>
  <c r="X115" i="2"/>
  <c r="W115" i="2"/>
  <c r="W119" i="2" s="1"/>
  <c r="X114" i="2"/>
  <c r="X118" i="2" s="1"/>
  <c r="W114" i="2"/>
  <c r="N114" i="2"/>
  <c r="W111" i="2"/>
  <c r="V111" i="2"/>
  <c r="X110" i="2"/>
  <c r="W110" i="2"/>
  <c r="V110" i="2"/>
  <c r="X109" i="2"/>
  <c r="W109" i="2"/>
  <c r="N109" i="2"/>
  <c r="W106" i="2"/>
  <c r="V106" i="2"/>
  <c r="W105" i="2"/>
  <c r="V105" i="2"/>
  <c r="X104" i="2"/>
  <c r="W104" i="2"/>
  <c r="N104" i="2"/>
  <c r="X103" i="2"/>
  <c r="X105" i="2" s="1"/>
  <c r="W103" i="2"/>
  <c r="N103" i="2"/>
  <c r="V100" i="2"/>
  <c r="V99" i="2"/>
  <c r="X98" i="2"/>
  <c r="W98" i="2"/>
  <c r="X97" i="2"/>
  <c r="W97" i="2"/>
  <c r="X96" i="2"/>
  <c r="X99" i="2" s="1"/>
  <c r="W96" i="2"/>
  <c r="X95" i="2"/>
  <c r="W95" i="2"/>
  <c r="W100" i="2" s="1"/>
  <c r="V92" i="2"/>
  <c r="W91" i="2"/>
  <c r="V91" i="2"/>
  <c r="X90" i="2"/>
  <c r="W90" i="2"/>
  <c r="N90" i="2"/>
  <c r="X89" i="2"/>
  <c r="W89" i="2"/>
  <c r="N89" i="2"/>
  <c r="X88" i="2"/>
  <c r="X91" i="2" s="1"/>
  <c r="W88" i="2"/>
  <c r="W92" i="2" s="1"/>
  <c r="N88" i="2"/>
  <c r="V85" i="2"/>
  <c r="V84" i="2"/>
  <c r="X83" i="2"/>
  <c r="W83" i="2"/>
  <c r="N83" i="2"/>
  <c r="X82" i="2"/>
  <c r="W82" i="2"/>
  <c r="N82" i="2"/>
  <c r="X81" i="2"/>
  <c r="W81" i="2"/>
  <c r="N81" i="2"/>
  <c r="X80" i="2"/>
  <c r="X84" i="2" s="1"/>
  <c r="W80" i="2"/>
  <c r="W84" i="2" s="1"/>
  <c r="N80" i="2"/>
  <c r="X79" i="2"/>
  <c r="W79" i="2"/>
  <c r="N79" i="2"/>
  <c r="X78" i="2"/>
  <c r="W78" i="2"/>
  <c r="W85" i="2" s="1"/>
  <c r="N78" i="2"/>
  <c r="V75" i="2"/>
  <c r="X74" i="2"/>
  <c r="W74" i="2"/>
  <c r="V74" i="2"/>
  <c r="X73" i="2"/>
  <c r="W73" i="2"/>
  <c r="W75" i="2" s="1"/>
  <c r="N73" i="2"/>
  <c r="X72" i="2"/>
  <c r="W72" i="2"/>
  <c r="N72" i="2"/>
  <c r="W69" i="2"/>
  <c r="V69" i="2"/>
  <c r="W68" i="2"/>
  <c r="V68" i="2"/>
  <c r="X67" i="2"/>
  <c r="X68" i="2" s="1"/>
  <c r="W67" i="2"/>
  <c r="N67" i="2"/>
  <c r="V64" i="2"/>
  <c r="V63" i="2"/>
  <c r="X62" i="2"/>
  <c r="W62" i="2"/>
  <c r="X61" i="2"/>
  <c r="X63" i="2" s="1"/>
  <c r="W61" i="2"/>
  <c r="W64" i="2" s="1"/>
  <c r="W58" i="2"/>
  <c r="V58" i="2"/>
  <c r="V57" i="2"/>
  <c r="X56" i="2"/>
  <c r="W56" i="2"/>
  <c r="X55" i="2"/>
  <c r="W55" i="2"/>
  <c r="X54" i="2"/>
  <c r="W54" i="2"/>
  <c r="X53" i="2"/>
  <c r="X57" i="2" s="1"/>
  <c r="W53" i="2"/>
  <c r="X52" i="2"/>
  <c r="W52" i="2"/>
  <c r="W57" i="2" s="1"/>
  <c r="X51" i="2"/>
  <c r="W51" i="2"/>
  <c r="X50" i="2"/>
  <c r="W50" i="2"/>
  <c r="N50" i="2"/>
  <c r="V47" i="2"/>
  <c r="X46" i="2"/>
  <c r="W46" i="2"/>
  <c r="V46" i="2"/>
  <c r="X45" i="2"/>
  <c r="W45" i="2"/>
  <c r="W47" i="2" s="1"/>
  <c r="N45" i="2"/>
  <c r="X44" i="2"/>
  <c r="W44" i="2"/>
  <c r="N44" i="2"/>
  <c r="V41" i="2"/>
  <c r="W40" i="2"/>
  <c r="V40" i="2"/>
  <c r="V254" i="2" s="1"/>
  <c r="X39" i="2"/>
  <c r="W39" i="2"/>
  <c r="N39" i="2"/>
  <c r="X38" i="2"/>
  <c r="W38" i="2"/>
  <c r="N38" i="2"/>
  <c r="X37" i="2"/>
  <c r="W37" i="2"/>
  <c r="W41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V24" i="2"/>
  <c r="V250" i="2" s="1"/>
  <c r="X23" i="2"/>
  <c r="V23" i="2"/>
  <c r="X22" i="2"/>
  <c r="W22" i="2"/>
  <c r="W252" i="2" s="1"/>
  <c r="N22" i="2"/>
  <c r="H10" i="2"/>
  <c r="A9" i="2"/>
  <c r="F10" i="2" s="1"/>
  <c r="D7" i="2"/>
  <c r="O6" i="2"/>
  <c r="N2" i="2"/>
  <c r="X255" i="2" l="1"/>
  <c r="W99" i="2"/>
  <c r="W141" i="2"/>
  <c r="W23" i="2"/>
  <c r="W190" i="2"/>
  <c r="W224" i="2"/>
  <c r="W161" i="2"/>
  <c r="W177" i="2"/>
  <c r="W63" i="2"/>
  <c r="F9" i="2"/>
  <c r="W154" i="2"/>
  <c r="W207" i="2"/>
  <c r="H9" i="2"/>
  <c r="W24" i="2"/>
  <c r="W250" i="2" s="1"/>
  <c r="W135" i="2"/>
  <c r="W149" i="2"/>
  <c r="J9" i="2"/>
  <c r="W251" i="2"/>
  <c r="W253" i="2" s="1"/>
  <c r="A10" i="2"/>
  <c r="W254" i="2" l="1"/>
  <c r="C263" i="2"/>
  <c r="B263" i="2"/>
  <c r="A263" i="2"/>
</calcChain>
</file>

<file path=xl/sharedStrings.xml><?xml version="1.0" encoding="utf-8"?>
<sst xmlns="http://schemas.openxmlformats.org/spreadsheetml/2006/main" count="1349" uniqueCount="372">
  <si>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</si>
  <si>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</si>
  <si>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</si>
  <si>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</si>
  <si>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</si>
  <si>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</si>
  <si>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</si>
  <si>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</si>
  <si>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</si>
  <si>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</si>
  <si>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</si>
  <si>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</si>
  <si>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</si>
  <si>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</si>
  <si>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</si>
  <si>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</si>
  <si>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</si>
  <si>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</si>
  <si>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</si>
  <si>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</si>
  <si>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</si>
  <si>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</si>
  <si>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</si>
  <si>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</si>
  <si>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</si>
  <si>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</si>
  <si>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</si>
  <si>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</si>
  <si>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</si>
  <si>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</si>
  <si>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</si>
  <si>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</si>
  <si>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</si>
  <si>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</si>
  <si>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</si>
  <si>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</si>
  <si>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</si>
  <si>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</si>
  <si>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</si>
  <si>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</si>
  <si>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</si>
  <si>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</si>
  <si>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</si>
  <si>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</si>
  <si>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</si>
  <si>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</si>
  <si>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</si>
  <si>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</si>
  <si>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</si>
  <si>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</si>
  <si>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</si>
  <si>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</si>
  <si>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</si>
  <si>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</si>
  <si>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</si>
  <si>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</si>
  <si>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</si>
  <si>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</si>
  <si>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</si>
  <si>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</si>
  <si>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</si>
  <si>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</si>
  <si>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</si>
  <si>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</si>
  <si>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</si>
  <si>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</si>
  <si>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</si>
  <si>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</si>
  <si>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</si>
  <si>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</si>
  <si>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</si>
  <si>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02.12.2023</t>
  </si>
  <si>
    <t>29.11.2023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</si>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</sst>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70</v>
      </c>
      <c r="H1" s="317" t="s">
        <v>50</v>
      </c>
      <c r="I1" s="317"/>
      <c r="J1" s="317"/>
      <c r="K1" s="317"/>
      <c r="L1" s="317"/>
      <c r="M1" s="317"/>
      <c r="N1" s="317"/>
      <c r="O1" s="317"/>
      <c r="P1" s="318" t="s">
        <v>71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9" t="s">
        <v>8</v>
      </c>
      <c r="B5" s="299"/>
      <c r="C5" s="299"/>
      <c r="D5" s="321"/>
      <c r="E5" s="321"/>
      <c r="F5" s="322" t="s">
        <v>14</v>
      </c>
      <c r="G5" s="322"/>
      <c r="H5" s="321"/>
      <c r="I5" s="321"/>
      <c r="J5" s="321"/>
      <c r="K5" s="321"/>
      <c r="L5" s="321"/>
      <c r="N5" s="27" t="s">
        <v>4</v>
      </c>
      <c r="O5" s="316">
        <v>45264</v>
      </c>
      <c r="P5" s="316"/>
      <c r="R5" s="323" t="s">
        <v>3</v>
      </c>
      <c r="S5" s="324"/>
      <c r="T5" s="325" t="s">
        <v>344</v>
      </c>
      <c r="U5" s="326"/>
      <c r="Z5" s="60"/>
      <c r="AA5" s="60"/>
      <c r="AB5" s="60"/>
    </row>
    <row r="6" spans="1:29" s="17" customFormat="1" ht="24" customHeight="1" x14ac:dyDescent="0.2">
      <c r="A6" s="299" t="s">
        <v>1</v>
      </c>
      <c r="B6" s="299"/>
      <c r="C6" s="299"/>
      <c r="D6" s="300" t="s">
        <v>345</v>
      </c>
      <c r="E6" s="300"/>
      <c r="F6" s="300"/>
      <c r="G6" s="300"/>
      <c r="H6" s="300"/>
      <c r="I6" s="300"/>
      <c r="J6" s="300"/>
      <c r="K6" s="300"/>
      <c r="L6" s="300"/>
      <c r="N6" s="27" t="s">
        <v>30</v>
      </c>
      <c r="O6" s="301" t="str">
        <f>IF(O5=0," ",CHOOSE(WEEKDAY(O5,2),"Понедельник","Вторник","Среда","Четверг","Пятница","Суббота","Воскресенье"))</f>
        <v>Понедельник</v>
      </c>
      <c r="P6" s="301"/>
      <c r="R6" s="302" t="s">
        <v>5</v>
      </c>
      <c r="S6" s="303"/>
      <c r="T6" s="304" t="s">
        <v>73</v>
      </c>
      <c r="U6" s="30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2"/>
      <c r="N7" s="29"/>
      <c r="O7" s="49"/>
      <c r="P7" s="49"/>
      <c r="R7" s="302"/>
      <c r="S7" s="303"/>
      <c r="T7" s="306"/>
      <c r="U7" s="307"/>
      <c r="Z7" s="60"/>
      <c r="AA7" s="60"/>
      <c r="AB7" s="60"/>
    </row>
    <row r="8" spans="1:29" s="17" customFormat="1" ht="25.5" customHeight="1" x14ac:dyDescent="0.2">
      <c r="A8" s="313" t="s">
        <v>61</v>
      </c>
      <c r="B8" s="313"/>
      <c r="C8" s="313"/>
      <c r="D8" s="314"/>
      <c r="E8" s="314"/>
      <c r="F8" s="314"/>
      <c r="G8" s="314"/>
      <c r="H8" s="314"/>
      <c r="I8" s="314"/>
      <c r="J8" s="314"/>
      <c r="K8" s="314"/>
      <c r="L8" s="314"/>
      <c r="N8" s="27" t="s">
        <v>11</v>
      </c>
      <c r="O8" s="294">
        <v>0.33333333333333331</v>
      </c>
      <c r="P8" s="294"/>
      <c r="R8" s="302"/>
      <c r="S8" s="303"/>
      <c r="T8" s="306"/>
      <c r="U8" s="307"/>
      <c r="Z8" s="60"/>
      <c r="AA8" s="60"/>
      <c r="AB8" s="60"/>
    </row>
    <row r="9" spans="1:29" s="17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291" t="s">
        <v>49</v>
      </c>
      <c r="E9" s="292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N9" s="31" t="s">
        <v>15</v>
      </c>
      <c r="O9" s="316"/>
      <c r="P9" s="316"/>
      <c r="R9" s="302"/>
      <c r="S9" s="303"/>
      <c r="T9" s="308"/>
      <c r="U9" s="30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291"/>
      <c r="E10" s="292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293" t="str">
        <f>IFERROR(VLOOKUP($D$10,Proxy,2,FALSE),"")</f>
        <v/>
      </c>
      <c r="I10" s="293"/>
      <c r="J10" s="293"/>
      <c r="K10" s="293"/>
      <c r="L10" s="293"/>
      <c r="N10" s="31" t="s">
        <v>35</v>
      </c>
      <c r="O10" s="294"/>
      <c r="P10" s="294"/>
      <c r="S10" s="29" t="s">
        <v>12</v>
      </c>
      <c r="T10" s="295" t="s">
        <v>74</v>
      </c>
      <c r="U10" s="2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4"/>
      <c r="P11" s="294"/>
      <c r="S11" s="29" t="s">
        <v>31</v>
      </c>
      <c r="T11" s="282" t="s">
        <v>58</v>
      </c>
      <c r="U11" s="28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1" t="s">
        <v>75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N12" s="27" t="s">
        <v>33</v>
      </c>
      <c r="O12" s="297"/>
      <c r="P12" s="297"/>
      <c r="Q12" s="28"/>
      <c r="R12"/>
      <c r="S12" s="29" t="s">
        <v>49</v>
      </c>
      <c r="T12" s="298"/>
      <c r="U12" s="298"/>
      <c r="V12"/>
      <c r="Z12" s="60"/>
      <c r="AA12" s="60"/>
      <c r="AB12" s="60"/>
    </row>
    <row r="13" spans="1:29" s="17" customFormat="1" ht="23.25" customHeight="1" x14ac:dyDescent="0.2">
      <c r="A13" s="281" t="s">
        <v>76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31"/>
      <c r="N13" s="31" t="s">
        <v>34</v>
      </c>
      <c r="O13" s="282"/>
      <c r="P13" s="28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1" t="s">
        <v>77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3" t="s">
        <v>78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/>
      <c r="N15" s="284" t="s">
        <v>64</v>
      </c>
      <c r="O15" s="284"/>
      <c r="P15" s="284"/>
      <c r="Q15" s="284"/>
      <c r="R15" s="28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5"/>
      <c r="O16" s="285"/>
      <c r="P16" s="285"/>
      <c r="Q16" s="285"/>
      <c r="R16" s="28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9" t="s">
        <v>62</v>
      </c>
      <c r="B17" s="269" t="s">
        <v>52</v>
      </c>
      <c r="C17" s="287" t="s">
        <v>51</v>
      </c>
      <c r="D17" s="269" t="s">
        <v>53</v>
      </c>
      <c r="E17" s="269"/>
      <c r="F17" s="269" t="s">
        <v>24</v>
      </c>
      <c r="G17" s="269" t="s">
        <v>27</v>
      </c>
      <c r="H17" s="269" t="s">
        <v>25</v>
      </c>
      <c r="I17" s="269" t="s">
        <v>26</v>
      </c>
      <c r="J17" s="288" t="s">
        <v>16</v>
      </c>
      <c r="K17" s="288" t="s">
        <v>69</v>
      </c>
      <c r="L17" s="288" t="s">
        <v>2</v>
      </c>
      <c r="M17" s="269" t="s">
        <v>28</v>
      </c>
      <c r="N17" s="269" t="s">
        <v>17</v>
      </c>
      <c r="O17" s="269"/>
      <c r="P17" s="269"/>
      <c r="Q17" s="269"/>
      <c r="R17" s="269"/>
      <c r="S17" s="286" t="s">
        <v>59</v>
      </c>
      <c r="T17" s="269"/>
      <c r="U17" s="269" t="s">
        <v>6</v>
      </c>
      <c r="V17" s="269" t="s">
        <v>44</v>
      </c>
      <c r="W17" s="270" t="s">
        <v>57</v>
      </c>
      <c r="X17" s="269" t="s">
        <v>18</v>
      </c>
      <c r="Y17" s="272" t="s">
        <v>63</v>
      </c>
      <c r="Z17" s="272" t="s">
        <v>19</v>
      </c>
      <c r="AA17" s="273" t="s">
        <v>60</v>
      </c>
      <c r="AB17" s="274"/>
      <c r="AC17" s="275"/>
      <c r="AD17" s="279"/>
      <c r="BA17" s="280" t="s">
        <v>67</v>
      </c>
    </row>
    <row r="18" spans="1:53" ht="14.25" customHeight="1" x14ac:dyDescent="0.2">
      <c r="A18" s="269"/>
      <c r="B18" s="269"/>
      <c r="C18" s="287"/>
      <c r="D18" s="269"/>
      <c r="E18" s="269"/>
      <c r="F18" s="269" t="s">
        <v>20</v>
      </c>
      <c r="G18" s="269" t="s">
        <v>21</v>
      </c>
      <c r="H18" s="269" t="s">
        <v>22</v>
      </c>
      <c r="I18" s="269" t="s">
        <v>22</v>
      </c>
      <c r="J18" s="289"/>
      <c r="K18" s="289"/>
      <c r="L18" s="289"/>
      <c r="M18" s="269"/>
      <c r="N18" s="269"/>
      <c r="O18" s="269"/>
      <c r="P18" s="269"/>
      <c r="Q18" s="269"/>
      <c r="R18" s="269"/>
      <c r="S18" s="36" t="s">
        <v>47</v>
      </c>
      <c r="T18" s="36" t="s">
        <v>46</v>
      </c>
      <c r="U18" s="269"/>
      <c r="V18" s="269"/>
      <c r="W18" s="271"/>
      <c r="X18" s="269"/>
      <c r="Y18" s="272"/>
      <c r="Z18" s="272"/>
      <c r="AA18" s="276"/>
      <c r="AB18" s="277"/>
      <c r="AC18" s="278"/>
      <c r="AD18" s="279"/>
      <c r="BA18" s="280"/>
    </row>
    <row r="19" spans="1:53" ht="27.75" customHeight="1" x14ac:dyDescent="0.2">
      <c r="A19" s="196" t="s">
        <v>79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55"/>
      <c r="Z19" s="55"/>
    </row>
    <row r="20" spans="1:53" ht="16.5" customHeight="1" x14ac:dyDescent="0.25">
      <c r="A20" s="197" t="s">
        <v>79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66"/>
      <c r="Z20" s="66"/>
    </row>
    <row r="21" spans="1:53" ht="14.25" customHeight="1" x14ac:dyDescent="0.25">
      <c r="A21" s="186" t="s">
        <v>80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167">
        <v>4607111035752</v>
      </c>
      <c r="E22" s="16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6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9"/>
      <c r="P22" s="169"/>
      <c r="Q22" s="169"/>
      <c r="R22" s="17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6" t="s">
        <v>48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55"/>
      <c r="Z25" s="55"/>
    </row>
    <row r="26" spans="1:53" ht="16.5" customHeight="1" x14ac:dyDescent="0.25">
      <c r="A26" s="197" t="s">
        <v>85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66"/>
      <c r="Z26" s="66"/>
    </row>
    <row r="27" spans="1:53" ht="14.25" customHeight="1" x14ac:dyDescent="0.25">
      <c r="A27" s="186" t="s">
        <v>86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67">
        <v>4607111036520</v>
      </c>
      <c r="E28" s="16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6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67">
        <v>4607111036605</v>
      </c>
      <c r="E29" s="16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67">
        <v>4607111036537</v>
      </c>
      <c r="E30" s="16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6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67">
        <v>4607111036599</v>
      </c>
      <c r="E31" s="16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7" t="s">
        <v>97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66"/>
      <c r="Z34" s="66"/>
    </row>
    <row r="35" spans="1:53" ht="14.25" customHeight="1" x14ac:dyDescent="0.25">
      <c r="A35" s="186" t="s">
        <v>80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67">
        <v>4607111036285</v>
      </c>
      <c r="E36" s="16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67">
        <v>4607111036308</v>
      </c>
      <c r="E37" s="16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63" t="s">
        <v>102</v>
      </c>
      <c r="O37" s="169"/>
      <c r="P37" s="169"/>
      <c r="Q37" s="169"/>
      <c r="R37" s="17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67">
        <v>4607111036315</v>
      </c>
      <c r="E38" s="16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6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67">
        <v>4607111036292</v>
      </c>
      <c r="E39" s="16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7" t="s">
        <v>107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66"/>
      <c r="Z42" s="66"/>
    </row>
    <row r="43" spans="1:53" ht="14.25" customHeight="1" x14ac:dyDescent="0.25">
      <c r="A43" s="186" t="s">
        <v>108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167">
        <v>4607111037053</v>
      </c>
      <c r="E44" s="16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5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9"/>
      <c r="P44" s="169"/>
      <c r="Q44" s="169"/>
      <c r="R44" s="17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4301190015</v>
      </c>
      <c r="D45" s="167">
        <v>4607111037060</v>
      </c>
      <c r="E45" s="16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5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9"/>
      <c r="P45" s="169"/>
      <c r="Q45" s="169"/>
      <c r="R45" s="17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7" t="s">
        <v>114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66"/>
      <c r="Z48" s="66"/>
    </row>
    <row r="49" spans="1:53" ht="14.25" customHeight="1" x14ac:dyDescent="0.25">
      <c r="A49" s="186" t="s">
        <v>80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4301070935</v>
      </c>
      <c r="D50" s="167">
        <v>4607111037190</v>
      </c>
      <c r="E50" s="16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5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9"/>
      <c r="P50" s="169"/>
      <c r="Q50" s="169"/>
      <c r="R50" s="17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115</v>
      </c>
      <c r="B51" s="64" t="s">
        <v>117</v>
      </c>
      <c r="C51" s="37">
        <v>4301070989</v>
      </c>
      <c r="D51" s="167">
        <v>4607111037190</v>
      </c>
      <c r="E51" s="167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84</v>
      </c>
      <c r="L51" s="39" t="s">
        <v>83</v>
      </c>
      <c r="M51" s="38">
        <v>180</v>
      </c>
      <c r="N51" s="254" t="s">
        <v>118</v>
      </c>
      <c r="O51" s="169"/>
      <c r="P51" s="169"/>
      <c r="Q51" s="169"/>
      <c r="R51" s="17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4301070972</v>
      </c>
      <c r="D52" s="167">
        <v>4607111037183</v>
      </c>
      <c r="E52" s="167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84</v>
      </c>
      <c r="L52" s="39" t="s">
        <v>83</v>
      </c>
      <c r="M52" s="38">
        <v>180</v>
      </c>
      <c r="N52" s="255" t="s">
        <v>121</v>
      </c>
      <c r="O52" s="169"/>
      <c r="P52" s="169"/>
      <c r="Q52" s="169"/>
      <c r="R52" s="17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122</v>
      </c>
      <c r="B53" s="64" t="s">
        <v>123</v>
      </c>
      <c r="C53" s="37">
        <v>4301070970</v>
      </c>
      <c r="D53" s="167">
        <v>4607111037091</v>
      </c>
      <c r="E53" s="167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84</v>
      </c>
      <c r="L53" s="39" t="s">
        <v>83</v>
      </c>
      <c r="M53" s="38">
        <v>180</v>
      </c>
      <c r="N53" s="256" t="s">
        <v>124</v>
      </c>
      <c r="O53" s="169"/>
      <c r="P53" s="169"/>
      <c r="Q53" s="169"/>
      <c r="R53" s="17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4301070971</v>
      </c>
      <c r="D54" s="167">
        <v>4607111036902</v>
      </c>
      <c r="E54" s="167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84</v>
      </c>
      <c r="L54" s="39" t="s">
        <v>83</v>
      </c>
      <c r="M54" s="38">
        <v>180</v>
      </c>
      <c r="N54" s="257" t="s">
        <v>127</v>
      </c>
      <c r="O54" s="169"/>
      <c r="P54" s="169"/>
      <c r="Q54" s="169"/>
      <c r="R54" s="17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167">
        <v>4607111036858</v>
      </c>
      <c r="E55" s="167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84</v>
      </c>
      <c r="L55" s="39" t="s">
        <v>83</v>
      </c>
      <c r="M55" s="38">
        <v>180</v>
      </c>
      <c r="N55" s="251" t="s">
        <v>130</v>
      </c>
      <c r="O55" s="169"/>
      <c r="P55" s="169"/>
      <c r="Q55" s="169"/>
      <c r="R55" s="17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4301070968</v>
      </c>
      <c r="D56" s="167">
        <v>4607111036889</v>
      </c>
      <c r="E56" s="167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84</v>
      </c>
      <c r="L56" s="39" t="s">
        <v>83</v>
      </c>
      <c r="M56" s="38">
        <v>180</v>
      </c>
      <c r="N56" s="252" t="s">
        <v>133</v>
      </c>
      <c r="O56" s="169"/>
      <c r="P56" s="169"/>
      <c r="Q56" s="169"/>
      <c r="R56" s="170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6"/>
      <c r="N58" s="172" t="s">
        <v>43</v>
      </c>
      <c r="O58" s="173"/>
      <c r="P58" s="173"/>
      <c r="Q58" s="173"/>
      <c r="R58" s="173"/>
      <c r="S58" s="173"/>
      <c r="T58" s="174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7" t="s">
        <v>134</v>
      </c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66"/>
      <c r="Z59" s="66"/>
    </row>
    <row r="60" spans="1:53" ht="14.25" customHeight="1" x14ac:dyDescent="0.25">
      <c r="A60" s="186" t="s">
        <v>80</v>
      </c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67"/>
      <c r="Z60" s="67"/>
    </row>
    <row r="61" spans="1:53" ht="27" customHeight="1" x14ac:dyDescent="0.25">
      <c r="A61" s="64" t="s">
        <v>135</v>
      </c>
      <c r="B61" s="64" t="s">
        <v>136</v>
      </c>
      <c r="C61" s="37">
        <v>4301070977</v>
      </c>
      <c r="D61" s="167">
        <v>4607111037411</v>
      </c>
      <c r="E61" s="167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138</v>
      </c>
      <c r="L61" s="39" t="s">
        <v>83</v>
      </c>
      <c r="M61" s="38">
        <v>180</v>
      </c>
      <c r="N61" s="249" t="s">
        <v>137</v>
      </c>
      <c r="O61" s="169"/>
      <c r="P61" s="169"/>
      <c r="Q61" s="169"/>
      <c r="R61" s="17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139</v>
      </c>
      <c r="B62" s="64" t="s">
        <v>140</v>
      </c>
      <c r="C62" s="37">
        <v>4301070981</v>
      </c>
      <c r="D62" s="167">
        <v>4607111036728</v>
      </c>
      <c r="E62" s="167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84</v>
      </c>
      <c r="L62" s="39" t="s">
        <v>83</v>
      </c>
      <c r="M62" s="38">
        <v>180</v>
      </c>
      <c r="N62" s="250" t="s">
        <v>141</v>
      </c>
      <c r="O62" s="169"/>
      <c r="P62" s="169"/>
      <c r="Q62" s="169"/>
      <c r="R62" s="170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6"/>
      <c r="N64" s="172" t="s">
        <v>43</v>
      </c>
      <c r="O64" s="173"/>
      <c r="P64" s="173"/>
      <c r="Q64" s="173"/>
      <c r="R64" s="173"/>
      <c r="S64" s="173"/>
      <c r="T64" s="174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7" t="s">
        <v>142</v>
      </c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66"/>
      <c r="Z65" s="66"/>
    </row>
    <row r="66" spans="1:53" ht="14.25" customHeight="1" x14ac:dyDescent="0.25">
      <c r="A66" s="186" t="s">
        <v>143</v>
      </c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67"/>
      <c r="Z66" s="67"/>
    </row>
    <row r="67" spans="1:53" ht="27" customHeight="1" x14ac:dyDescent="0.25">
      <c r="A67" s="64" t="s">
        <v>144</v>
      </c>
      <c r="B67" s="64" t="s">
        <v>145</v>
      </c>
      <c r="C67" s="37">
        <v>4301135113</v>
      </c>
      <c r="D67" s="167">
        <v>4607111033659</v>
      </c>
      <c r="E67" s="167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90</v>
      </c>
      <c r="L67" s="39" t="s">
        <v>83</v>
      </c>
      <c r="M67" s="38">
        <v>180</v>
      </c>
      <c r="N67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9"/>
      <c r="P67" s="169"/>
      <c r="Q67" s="169"/>
      <c r="R67" s="170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89</v>
      </c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5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6"/>
      <c r="N69" s="172" t="s">
        <v>43</v>
      </c>
      <c r="O69" s="173"/>
      <c r="P69" s="173"/>
      <c r="Q69" s="173"/>
      <c r="R69" s="173"/>
      <c r="S69" s="173"/>
      <c r="T69" s="174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7" t="s">
        <v>146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66"/>
      <c r="Z70" s="66"/>
    </row>
    <row r="71" spans="1:53" ht="14.25" customHeight="1" x14ac:dyDescent="0.25">
      <c r="A71" s="186" t="s">
        <v>147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67"/>
      <c r="Z71" s="67"/>
    </row>
    <row r="72" spans="1:53" ht="27" customHeight="1" x14ac:dyDescent="0.25">
      <c r="A72" s="64" t="s">
        <v>148</v>
      </c>
      <c r="B72" s="64" t="s">
        <v>149</v>
      </c>
      <c r="C72" s="37">
        <v>4301131012</v>
      </c>
      <c r="D72" s="167">
        <v>4607111034137</v>
      </c>
      <c r="E72" s="16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9"/>
      <c r="P72" s="169"/>
      <c r="Q72" s="169"/>
      <c r="R72" s="17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ht="27" customHeight="1" x14ac:dyDescent="0.25">
      <c r="A73" s="64" t="s">
        <v>150</v>
      </c>
      <c r="B73" s="64" t="s">
        <v>151</v>
      </c>
      <c r="C73" s="37">
        <v>4301131011</v>
      </c>
      <c r="D73" s="167">
        <v>4607111034120</v>
      </c>
      <c r="E73" s="167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90</v>
      </c>
      <c r="L73" s="39" t="s">
        <v>83</v>
      </c>
      <c r="M73" s="38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9"/>
      <c r="P73" s="169"/>
      <c r="Q73" s="169"/>
      <c r="R73" s="170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89</v>
      </c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5"/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6"/>
      <c r="N75" s="172" t="s">
        <v>43</v>
      </c>
      <c r="O75" s="173"/>
      <c r="P75" s="173"/>
      <c r="Q75" s="173"/>
      <c r="R75" s="173"/>
      <c r="S75" s="173"/>
      <c r="T75" s="174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7" t="s">
        <v>152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66"/>
      <c r="Z76" s="66"/>
    </row>
    <row r="77" spans="1:53" ht="14.25" customHeight="1" x14ac:dyDescent="0.25">
      <c r="A77" s="186" t="s">
        <v>143</v>
      </c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67"/>
      <c r="Z77" s="67"/>
    </row>
    <row r="78" spans="1:53" ht="27" customHeight="1" x14ac:dyDescent="0.25">
      <c r="A78" s="64" t="s">
        <v>153</v>
      </c>
      <c r="B78" s="64" t="s">
        <v>154</v>
      </c>
      <c r="C78" s="37">
        <v>4301135053</v>
      </c>
      <c r="D78" s="167">
        <v>4607111036407</v>
      </c>
      <c r="E78" s="167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90</v>
      </c>
      <c r="L78" s="39" t="s">
        <v>83</v>
      </c>
      <c r="M78" s="38">
        <v>180</v>
      </c>
      <c r="N78" s="24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69"/>
      <c r="P78" s="169"/>
      <c r="Q78" s="169"/>
      <c r="R78" s="17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3" si="2">IFERROR(IF(V78="","",V78),"")</f>
        <v>0</v>
      </c>
      <c r="X78" s="42">
        <f t="shared" ref="X78:X83" si="3">IFERROR(IF(V78="","",V78*0.01788),"")</f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16.5" customHeight="1" x14ac:dyDescent="0.25">
      <c r="A79" s="64" t="s">
        <v>155</v>
      </c>
      <c r="B79" s="64" t="s">
        <v>156</v>
      </c>
      <c r="C79" s="37">
        <v>4301135122</v>
      </c>
      <c r="D79" s="167">
        <v>4607111033628</v>
      </c>
      <c r="E79" s="16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4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69"/>
      <c r="P79" s="169"/>
      <c r="Q79" s="169"/>
      <c r="R79" s="17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157</v>
      </c>
      <c r="B80" s="64" t="s">
        <v>158</v>
      </c>
      <c r="C80" s="37">
        <v>4301130400</v>
      </c>
      <c r="D80" s="167">
        <v>4607111033451</v>
      </c>
      <c r="E80" s="16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4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69"/>
      <c r="P80" s="169"/>
      <c r="Q80" s="169"/>
      <c r="R80" s="17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4301135120</v>
      </c>
      <c r="D81" s="167">
        <v>4607111035141</v>
      </c>
      <c r="E81" s="167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90</v>
      </c>
      <c r="L81" s="39" t="s">
        <v>83</v>
      </c>
      <c r="M81" s="38">
        <v>180</v>
      </c>
      <c r="N81" s="24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69"/>
      <c r="P81" s="169"/>
      <c r="Q81" s="169"/>
      <c r="R81" s="17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4301135111</v>
      </c>
      <c r="D82" s="167">
        <v>4607111035028</v>
      </c>
      <c r="E82" s="167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90</v>
      </c>
      <c r="L82" s="39" t="s">
        <v>83</v>
      </c>
      <c r="M82" s="38">
        <v>180</v>
      </c>
      <c r="N82" s="24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69"/>
      <c r="P82" s="169"/>
      <c r="Q82" s="169"/>
      <c r="R82" s="17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ht="27" customHeight="1" x14ac:dyDescent="0.25">
      <c r="A83" s="64" t="s">
        <v>163</v>
      </c>
      <c r="B83" s="64" t="s">
        <v>164</v>
      </c>
      <c r="C83" s="37">
        <v>4301135109</v>
      </c>
      <c r="D83" s="167">
        <v>4607111033444</v>
      </c>
      <c r="E83" s="167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8">
        <v>180</v>
      </c>
      <c r="N83" s="24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69"/>
      <c r="P83" s="169"/>
      <c r="Q83" s="169"/>
      <c r="R83" s="170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89</v>
      </c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42</v>
      </c>
      <c r="V84" s="44">
        <f>IFERROR(SUM(V78:V83),"0")</f>
        <v>0</v>
      </c>
      <c r="W84" s="44">
        <f>IFERROR(SUM(W78:W83),"0")</f>
        <v>0</v>
      </c>
      <c r="X84" s="44">
        <f>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175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6"/>
      <c r="N85" s="172" t="s">
        <v>43</v>
      </c>
      <c r="O85" s="173"/>
      <c r="P85" s="173"/>
      <c r="Q85" s="173"/>
      <c r="R85" s="173"/>
      <c r="S85" s="173"/>
      <c r="T85" s="174"/>
      <c r="U85" s="43" t="s">
        <v>0</v>
      </c>
      <c r="V85" s="44">
        <f>IFERROR(SUMPRODUCT(V78:V83*H78:H83),"0")</f>
        <v>0</v>
      </c>
      <c r="W85" s="44">
        <f>IFERROR(SUMPRODUCT(W78:W83*H78:H83),"0")</f>
        <v>0</v>
      </c>
      <c r="X85" s="43"/>
      <c r="Y85" s="68"/>
      <c r="Z85" s="68"/>
    </row>
    <row r="86" spans="1:53" ht="16.5" customHeight="1" x14ac:dyDescent="0.25">
      <c r="A86" s="197" t="s">
        <v>165</v>
      </c>
      <c r="B86" s="197"/>
      <c r="C86" s="197"/>
      <c r="D86" s="197"/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66"/>
      <c r="Z86" s="66"/>
    </row>
    <row r="87" spans="1:53" ht="14.25" customHeight="1" x14ac:dyDescent="0.25">
      <c r="A87" s="186" t="s">
        <v>165</v>
      </c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67"/>
      <c r="Z87" s="67"/>
    </row>
    <row r="88" spans="1:53" ht="27" customHeight="1" x14ac:dyDescent="0.25">
      <c r="A88" s="64" t="s">
        <v>166</v>
      </c>
      <c r="B88" s="64" t="s">
        <v>167</v>
      </c>
      <c r="C88" s="37">
        <v>4301136013</v>
      </c>
      <c r="D88" s="167">
        <v>4607025784012</v>
      </c>
      <c r="E88" s="167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90</v>
      </c>
      <c r="L88" s="39" t="s">
        <v>83</v>
      </c>
      <c r="M88" s="38">
        <v>180</v>
      </c>
      <c r="N88" s="23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69"/>
      <c r="P88" s="169"/>
      <c r="Q88" s="169"/>
      <c r="R88" s="170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27" customHeight="1" x14ac:dyDescent="0.25">
      <c r="A89" s="64" t="s">
        <v>168</v>
      </c>
      <c r="B89" s="64" t="s">
        <v>169</v>
      </c>
      <c r="C89" s="37">
        <v>4301136012</v>
      </c>
      <c r="D89" s="167">
        <v>4607025784319</v>
      </c>
      <c r="E89" s="167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90</v>
      </c>
      <c r="L89" s="39" t="s">
        <v>83</v>
      </c>
      <c r="M89" s="38">
        <v>180</v>
      </c>
      <c r="N89" s="2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69"/>
      <c r="P89" s="169"/>
      <c r="Q89" s="169"/>
      <c r="R89" s="17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ht="16.5" customHeight="1" x14ac:dyDescent="0.25">
      <c r="A90" s="64" t="s">
        <v>170</v>
      </c>
      <c r="B90" s="64" t="s">
        <v>171</v>
      </c>
      <c r="C90" s="37">
        <v>4301136014</v>
      </c>
      <c r="D90" s="167">
        <v>4607111035370</v>
      </c>
      <c r="E90" s="167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84</v>
      </c>
      <c r="L90" s="39" t="s">
        <v>83</v>
      </c>
      <c r="M90" s="38">
        <v>180</v>
      </c>
      <c r="N90" s="23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69"/>
      <c r="P90" s="169"/>
      <c r="Q90" s="169"/>
      <c r="R90" s="170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89</v>
      </c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x14ac:dyDescent="0.2">
      <c r="A92" s="175"/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6"/>
      <c r="N92" s="172" t="s">
        <v>43</v>
      </c>
      <c r="O92" s="173"/>
      <c r="P92" s="173"/>
      <c r="Q92" s="173"/>
      <c r="R92" s="173"/>
      <c r="S92" s="173"/>
      <c r="T92" s="174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25">
      <c r="A93" s="197" t="s">
        <v>172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66"/>
      <c r="Z93" s="66"/>
    </row>
    <row r="94" spans="1:53" ht="14.25" customHeight="1" x14ac:dyDescent="0.25">
      <c r="A94" s="186" t="s">
        <v>80</v>
      </c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67"/>
      <c r="Z94" s="67"/>
    </row>
    <row r="95" spans="1:53" ht="27" customHeight="1" x14ac:dyDescent="0.25">
      <c r="A95" s="64" t="s">
        <v>173</v>
      </c>
      <c r="B95" s="64" t="s">
        <v>174</v>
      </c>
      <c r="C95" s="37">
        <v>4301070975</v>
      </c>
      <c r="D95" s="167">
        <v>4607111033970</v>
      </c>
      <c r="E95" s="167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84</v>
      </c>
      <c r="L95" s="39" t="s">
        <v>83</v>
      </c>
      <c r="M95" s="38">
        <v>180</v>
      </c>
      <c r="N95" s="237" t="s">
        <v>175</v>
      </c>
      <c r="O95" s="169"/>
      <c r="P95" s="169"/>
      <c r="Q95" s="169"/>
      <c r="R95" s="170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176</v>
      </c>
      <c r="B96" s="64" t="s">
        <v>177</v>
      </c>
      <c r="C96" s="37">
        <v>4301070976</v>
      </c>
      <c r="D96" s="167">
        <v>4607111034144</v>
      </c>
      <c r="E96" s="167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84</v>
      </c>
      <c r="L96" s="39" t="s">
        <v>83</v>
      </c>
      <c r="M96" s="38">
        <v>180</v>
      </c>
      <c r="N96" s="233" t="s">
        <v>178</v>
      </c>
      <c r="O96" s="169"/>
      <c r="P96" s="169"/>
      <c r="Q96" s="169"/>
      <c r="R96" s="17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179</v>
      </c>
      <c r="B97" s="64" t="s">
        <v>180</v>
      </c>
      <c r="C97" s="37">
        <v>4301070973</v>
      </c>
      <c r="D97" s="167">
        <v>4607111033987</v>
      </c>
      <c r="E97" s="167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84</v>
      </c>
      <c r="L97" s="39" t="s">
        <v>83</v>
      </c>
      <c r="M97" s="38">
        <v>180</v>
      </c>
      <c r="N97" s="234" t="s">
        <v>181</v>
      </c>
      <c r="O97" s="169"/>
      <c r="P97" s="169"/>
      <c r="Q97" s="169"/>
      <c r="R97" s="17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182</v>
      </c>
      <c r="B98" s="64" t="s">
        <v>183</v>
      </c>
      <c r="C98" s="37">
        <v>4301070974</v>
      </c>
      <c r="D98" s="167">
        <v>4607111034151</v>
      </c>
      <c r="E98" s="167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84</v>
      </c>
      <c r="L98" s="39" t="s">
        <v>83</v>
      </c>
      <c r="M98" s="38">
        <v>180</v>
      </c>
      <c r="N98" s="235" t="s">
        <v>184</v>
      </c>
      <c r="O98" s="169"/>
      <c r="P98" s="169"/>
      <c r="Q98" s="169"/>
      <c r="R98" s="17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IFERROR(SUM(V95:V98),"0")</f>
        <v>0</v>
      </c>
      <c r="W99" s="44">
        <f>IFERROR(SUM(W95:W98),"0")</f>
        <v>0</v>
      </c>
      <c r="X99" s="44">
        <f>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IFERROR(SUMPRODUCT(V95:V98*H95:H98),"0")</f>
        <v>0</v>
      </c>
      <c r="W100" s="44">
        <f>IFERROR(SUMPRODUCT(W95:W98*H95:H98),"0")</f>
        <v>0</v>
      </c>
      <c r="X100" s="43"/>
      <c r="Y100" s="68"/>
      <c r="Z100" s="68"/>
    </row>
    <row r="101" spans="1:53" ht="16.5" customHeight="1" x14ac:dyDescent="0.25">
      <c r="A101" s="197" t="s">
        <v>185</v>
      </c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66"/>
      <c r="Z101" s="66"/>
    </row>
    <row r="102" spans="1:53" ht="14.25" customHeight="1" x14ac:dyDescent="0.25">
      <c r="A102" s="186" t="s">
        <v>143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67"/>
      <c r="Z102" s="67"/>
    </row>
    <row r="103" spans="1:53" ht="27" customHeight="1" x14ac:dyDescent="0.25">
      <c r="A103" s="64" t="s">
        <v>186</v>
      </c>
      <c r="B103" s="64" t="s">
        <v>187</v>
      </c>
      <c r="C103" s="37">
        <v>4301135162</v>
      </c>
      <c r="D103" s="167">
        <v>4607111034014</v>
      </c>
      <c r="E103" s="167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188</v>
      </c>
      <c r="B104" s="64" t="s">
        <v>189</v>
      </c>
      <c r="C104" s="37">
        <v>4301135117</v>
      </c>
      <c r="D104" s="167">
        <v>4607111033994</v>
      </c>
      <c r="E104" s="16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3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7" t="s">
        <v>190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66"/>
      <c r="Z107" s="66"/>
    </row>
    <row r="108" spans="1:53" ht="14.25" customHeight="1" x14ac:dyDescent="0.25">
      <c r="A108" s="186" t="s">
        <v>143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67"/>
      <c r="Z108" s="67"/>
    </row>
    <row r="109" spans="1:53" ht="16.5" customHeight="1" x14ac:dyDescent="0.25">
      <c r="A109" s="64" t="s">
        <v>191</v>
      </c>
      <c r="B109" s="64" t="s">
        <v>192</v>
      </c>
      <c r="C109" s="37">
        <v>4301135112</v>
      </c>
      <c r="D109" s="167">
        <v>4607111034199</v>
      </c>
      <c r="E109" s="167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3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7" t="s">
        <v>193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66"/>
      <c r="Z112" s="66"/>
    </row>
    <row r="113" spans="1:53" ht="14.25" customHeight="1" x14ac:dyDescent="0.25">
      <c r="A113" s="186" t="s">
        <v>143</v>
      </c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67"/>
      <c r="Z113" s="67"/>
    </row>
    <row r="114" spans="1:53" ht="27" customHeight="1" x14ac:dyDescent="0.25">
      <c r="A114" s="64" t="s">
        <v>194</v>
      </c>
      <c r="B114" s="64" t="s">
        <v>195</v>
      </c>
      <c r="C114" s="37">
        <v>4301130006</v>
      </c>
      <c r="D114" s="167">
        <v>4607111034670</v>
      </c>
      <c r="E114" s="167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2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197</v>
      </c>
      <c r="B115" s="64" t="s">
        <v>198</v>
      </c>
      <c r="C115" s="37">
        <v>4301130003</v>
      </c>
      <c r="D115" s="167">
        <v>4607111034687</v>
      </c>
      <c r="E115" s="16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27" t="s">
        <v>199</v>
      </c>
      <c r="O115" s="169"/>
      <c r="P115" s="169"/>
      <c r="Q115" s="169"/>
      <c r="R115" s="17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196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200</v>
      </c>
      <c r="B116" s="64" t="s">
        <v>201</v>
      </c>
      <c r="C116" s="37">
        <v>4301135115</v>
      </c>
      <c r="D116" s="167">
        <v>4607111034380</v>
      </c>
      <c r="E116" s="167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9"/>
      <c r="P116" s="169"/>
      <c r="Q116" s="169"/>
      <c r="R116" s="17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202</v>
      </c>
      <c r="B117" s="64" t="s">
        <v>203</v>
      </c>
      <c r="C117" s="37">
        <v>4301135114</v>
      </c>
      <c r="D117" s="167">
        <v>4607111034397</v>
      </c>
      <c r="E117" s="16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9"/>
      <c r="P117" s="169"/>
      <c r="Q117" s="169"/>
      <c r="R117" s="17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7" t="s">
        <v>204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66"/>
      <c r="Z120" s="66"/>
    </row>
    <row r="121" spans="1:53" ht="14.25" customHeight="1" x14ac:dyDescent="0.25">
      <c r="A121" s="186" t="s">
        <v>143</v>
      </c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67"/>
      <c r="Z121" s="67"/>
    </row>
    <row r="122" spans="1:53" ht="27" customHeight="1" x14ac:dyDescent="0.25">
      <c r="A122" s="64" t="s">
        <v>205</v>
      </c>
      <c r="B122" s="64" t="s">
        <v>206</v>
      </c>
      <c r="C122" s="37">
        <v>4301135134</v>
      </c>
      <c r="D122" s="167">
        <v>4607111035806</v>
      </c>
      <c r="E122" s="167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7" t="s">
        <v>207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66"/>
      <c r="Z125" s="66"/>
    </row>
    <row r="126" spans="1:53" ht="14.25" customHeight="1" x14ac:dyDescent="0.25">
      <c r="A126" s="186" t="s">
        <v>208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67"/>
      <c r="Z126" s="67"/>
    </row>
    <row r="127" spans="1:53" ht="27" customHeight="1" x14ac:dyDescent="0.25">
      <c r="A127" s="64" t="s">
        <v>209</v>
      </c>
      <c r="B127" s="64" t="s">
        <v>210</v>
      </c>
      <c r="C127" s="37">
        <v>4301070768</v>
      </c>
      <c r="D127" s="167">
        <v>4607111035639</v>
      </c>
      <c r="E127" s="167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211</v>
      </c>
      <c r="L127" s="39" t="s">
        <v>83</v>
      </c>
      <c r="M127" s="38">
        <v>180</v>
      </c>
      <c r="N127" s="22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212</v>
      </c>
      <c r="B128" s="64" t="s">
        <v>213</v>
      </c>
      <c r="C128" s="37">
        <v>4301070797</v>
      </c>
      <c r="D128" s="167">
        <v>4607111035646</v>
      </c>
      <c r="E128" s="167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214</v>
      </c>
      <c r="L128" s="39" t="s">
        <v>83</v>
      </c>
      <c r="M128" s="38">
        <v>180</v>
      </c>
      <c r="N128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7" t="s">
        <v>215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66"/>
      <c r="Z131" s="66"/>
    </row>
    <row r="132" spans="1:53" ht="14.25" customHeight="1" x14ac:dyDescent="0.25">
      <c r="A132" s="186" t="s">
        <v>143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67"/>
      <c r="Z132" s="67"/>
    </row>
    <row r="133" spans="1:53" ht="27" customHeight="1" x14ac:dyDescent="0.25">
      <c r="A133" s="64" t="s">
        <v>216</v>
      </c>
      <c r="B133" s="64" t="s">
        <v>217</v>
      </c>
      <c r="C133" s="37">
        <v>4301135133</v>
      </c>
      <c r="D133" s="167">
        <v>4607111036568</v>
      </c>
      <c r="E133" s="167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ht="27" customHeight="1" x14ac:dyDescent="0.25">
      <c r="A134" s="64" t="s">
        <v>218</v>
      </c>
      <c r="B134" s="64" t="s">
        <v>219</v>
      </c>
      <c r="C134" s="37">
        <v>4301135026</v>
      </c>
      <c r="D134" s="167">
        <v>4607111036124</v>
      </c>
      <c r="E134" s="167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84</v>
      </c>
      <c r="L134" s="39" t="s">
        <v>83</v>
      </c>
      <c r="M134" s="38">
        <v>180</v>
      </c>
      <c r="N134" s="22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9"/>
      <c r="P134" s="169"/>
      <c r="Q134" s="169"/>
      <c r="R134" s="170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89</v>
      </c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42</v>
      </c>
      <c r="V135" s="44">
        <f>IFERROR(SUM(V133:V134),"0")</f>
        <v>0</v>
      </c>
      <c r="W135" s="44">
        <f>IFERROR(SUM(W133:W134),"0")</f>
        <v>0</v>
      </c>
      <c r="X135" s="44">
        <f>IFERROR(IF(X133="",0,X133),"0")+IFERROR(IF(X134="",0,X134),"0")</f>
        <v>0</v>
      </c>
      <c r="Y135" s="68"/>
      <c r="Z135" s="68"/>
    </row>
    <row r="136" spans="1:53" x14ac:dyDescent="0.2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6"/>
      <c r="N136" s="172" t="s">
        <v>43</v>
      </c>
      <c r="O136" s="173"/>
      <c r="P136" s="173"/>
      <c r="Q136" s="173"/>
      <c r="R136" s="173"/>
      <c r="S136" s="173"/>
      <c r="T136" s="174"/>
      <c r="U136" s="43" t="s">
        <v>0</v>
      </c>
      <c r="V136" s="44">
        <f>IFERROR(SUMPRODUCT(V133:V134*H133:H134),"0")</f>
        <v>0</v>
      </c>
      <c r="W136" s="44">
        <f>IFERROR(SUMPRODUCT(W133:W134*H133:H134),"0")</f>
        <v>0</v>
      </c>
      <c r="X136" s="43"/>
      <c r="Y136" s="68"/>
      <c r="Z136" s="68"/>
    </row>
    <row r="137" spans="1:53" ht="27.75" customHeight="1" x14ac:dyDescent="0.2">
      <c r="A137" s="196" t="s">
        <v>220</v>
      </c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55"/>
      <c r="Z137" s="55"/>
    </row>
    <row r="138" spans="1:53" ht="16.5" customHeight="1" x14ac:dyDescent="0.25">
      <c r="A138" s="197" t="s">
        <v>221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66"/>
      <c r="Z138" s="66"/>
    </row>
    <row r="139" spans="1:53" ht="14.25" customHeight="1" x14ac:dyDescent="0.25">
      <c r="A139" s="186" t="s">
        <v>208</v>
      </c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67"/>
      <c r="Z139" s="67"/>
    </row>
    <row r="140" spans="1:53" ht="16.5" customHeight="1" x14ac:dyDescent="0.25">
      <c r="A140" s="64" t="s">
        <v>222</v>
      </c>
      <c r="B140" s="64" t="s">
        <v>223</v>
      </c>
      <c r="C140" s="37">
        <v>4301071010</v>
      </c>
      <c r="D140" s="167">
        <v>4607111037701</v>
      </c>
      <c r="E140" s="167"/>
      <c r="F140" s="63">
        <v>5</v>
      </c>
      <c r="G140" s="38">
        <v>1</v>
      </c>
      <c r="H140" s="63">
        <v>5</v>
      </c>
      <c r="I140" s="63">
        <v>5.2</v>
      </c>
      <c r="J140" s="38">
        <v>144</v>
      </c>
      <c r="K140" s="38" t="s">
        <v>84</v>
      </c>
      <c r="L140" s="39" t="s">
        <v>83</v>
      </c>
      <c r="M140" s="38">
        <v>180</v>
      </c>
      <c r="N140" s="21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69"/>
      <c r="P140" s="169"/>
      <c r="Q140" s="169"/>
      <c r="R140" s="170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IFERROR(IF(V140="","",V140*0.00866),"")</f>
        <v>0</v>
      </c>
      <c r="Y140" s="69" t="s">
        <v>49</v>
      </c>
      <c r="Z140" s="70" t="s">
        <v>49</v>
      </c>
      <c r="AD140" s="74"/>
      <c r="BA140" s="124" t="s">
        <v>89</v>
      </c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6"/>
      <c r="N142" s="172" t="s">
        <v>43</v>
      </c>
      <c r="O142" s="173"/>
      <c r="P142" s="173"/>
      <c r="Q142" s="173"/>
      <c r="R142" s="173"/>
      <c r="S142" s="173"/>
      <c r="T142" s="174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6.5" customHeight="1" x14ac:dyDescent="0.25">
      <c r="A143" s="197" t="s">
        <v>224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66"/>
      <c r="Z143" s="66"/>
    </row>
    <row r="144" spans="1:53" ht="14.25" customHeight="1" x14ac:dyDescent="0.25">
      <c r="A144" s="186" t="s">
        <v>80</v>
      </c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67"/>
      <c r="Z144" s="67"/>
    </row>
    <row r="145" spans="1:53" ht="16.5" customHeight="1" x14ac:dyDescent="0.25">
      <c r="A145" s="64" t="s">
        <v>225</v>
      </c>
      <c r="B145" s="64" t="s">
        <v>226</v>
      </c>
      <c r="C145" s="37">
        <v>4301070871</v>
      </c>
      <c r="D145" s="167">
        <v>4607111036384</v>
      </c>
      <c r="E145" s="167"/>
      <c r="F145" s="63">
        <v>1</v>
      </c>
      <c r="G145" s="38">
        <v>5</v>
      </c>
      <c r="H145" s="63">
        <v>5</v>
      </c>
      <c r="I145" s="63">
        <v>5.2530000000000001</v>
      </c>
      <c r="J145" s="38">
        <v>144</v>
      </c>
      <c r="K145" s="38" t="s">
        <v>84</v>
      </c>
      <c r="L145" s="39" t="s">
        <v>83</v>
      </c>
      <c r="M145" s="38">
        <v>90</v>
      </c>
      <c r="N145" s="22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69"/>
      <c r="P145" s="169"/>
      <c r="Q145" s="169"/>
      <c r="R145" s="17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227</v>
      </c>
      <c r="B146" s="64" t="s">
        <v>228</v>
      </c>
      <c r="C146" s="37">
        <v>4301070956</v>
      </c>
      <c r="D146" s="167">
        <v>4640242180250</v>
      </c>
      <c r="E146" s="167"/>
      <c r="F146" s="63">
        <v>5</v>
      </c>
      <c r="G146" s="38">
        <v>1</v>
      </c>
      <c r="H146" s="63">
        <v>5</v>
      </c>
      <c r="I146" s="63">
        <v>5.2131999999999996</v>
      </c>
      <c r="J146" s="38">
        <v>144</v>
      </c>
      <c r="K146" s="38" t="s">
        <v>84</v>
      </c>
      <c r="L146" s="39" t="s">
        <v>83</v>
      </c>
      <c r="M146" s="38">
        <v>180</v>
      </c>
      <c r="N146" s="216" t="s">
        <v>229</v>
      </c>
      <c r="O146" s="169"/>
      <c r="P146" s="169"/>
      <c r="Q146" s="169"/>
      <c r="R146" s="17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230</v>
      </c>
      <c r="B147" s="64" t="s">
        <v>231</v>
      </c>
      <c r="C147" s="37">
        <v>4301070827</v>
      </c>
      <c r="D147" s="167">
        <v>4607111036216</v>
      </c>
      <c r="E147" s="167"/>
      <c r="F147" s="63">
        <v>1</v>
      </c>
      <c r="G147" s="38">
        <v>5</v>
      </c>
      <c r="H147" s="63">
        <v>5</v>
      </c>
      <c r="I147" s="63">
        <v>5.266</v>
      </c>
      <c r="J147" s="38">
        <v>144</v>
      </c>
      <c r="K147" s="38" t="s">
        <v>84</v>
      </c>
      <c r="L147" s="39" t="s">
        <v>83</v>
      </c>
      <c r="M147" s="38">
        <v>90</v>
      </c>
      <c r="N147" s="21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69"/>
      <c r="P147" s="169"/>
      <c r="Q147" s="169"/>
      <c r="R147" s="170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232</v>
      </c>
      <c r="B148" s="64" t="s">
        <v>233</v>
      </c>
      <c r="C148" s="37">
        <v>4301070911</v>
      </c>
      <c r="D148" s="167">
        <v>4607111036278</v>
      </c>
      <c r="E148" s="167"/>
      <c r="F148" s="63">
        <v>1</v>
      </c>
      <c r="G148" s="38">
        <v>5</v>
      </c>
      <c r="H148" s="63">
        <v>5</v>
      </c>
      <c r="I148" s="63">
        <v>5.2830000000000004</v>
      </c>
      <c r="J148" s="38">
        <v>84</v>
      </c>
      <c r="K148" s="38" t="s">
        <v>84</v>
      </c>
      <c r="L148" s="39" t="s">
        <v>83</v>
      </c>
      <c r="M148" s="38">
        <v>120</v>
      </c>
      <c r="N148" s="21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69"/>
      <c r="P148" s="169"/>
      <c r="Q148" s="169"/>
      <c r="R148" s="170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IFERROR(IF(V148="","",V148*0.0155),"")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42</v>
      </c>
      <c r="V149" s="44">
        <f>IFERROR(SUM(V145:V148),"0")</f>
        <v>0</v>
      </c>
      <c r="W149" s="44">
        <f>IFERROR(SUM(W145:W148),"0")</f>
        <v>0</v>
      </c>
      <c r="X149" s="44">
        <f>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6"/>
      <c r="N150" s="172" t="s">
        <v>43</v>
      </c>
      <c r="O150" s="173"/>
      <c r="P150" s="173"/>
      <c r="Q150" s="173"/>
      <c r="R150" s="173"/>
      <c r="S150" s="173"/>
      <c r="T150" s="174"/>
      <c r="U150" s="43" t="s">
        <v>0</v>
      </c>
      <c r="V150" s="44">
        <f>IFERROR(SUMPRODUCT(V145:V148*H145:H148),"0")</f>
        <v>0</v>
      </c>
      <c r="W150" s="44">
        <f>IFERROR(SUMPRODUCT(W145:W148*H145:H148),"0")</f>
        <v>0</v>
      </c>
      <c r="X150" s="43"/>
      <c r="Y150" s="68"/>
      <c r="Z150" s="68"/>
    </row>
    <row r="151" spans="1:53" ht="14.25" customHeight="1" x14ac:dyDescent="0.25">
      <c r="A151" s="186" t="s">
        <v>234</v>
      </c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67"/>
      <c r="Z151" s="67"/>
    </row>
    <row r="152" spans="1:53" ht="27" customHeight="1" x14ac:dyDescent="0.25">
      <c r="A152" s="64" t="s">
        <v>235</v>
      </c>
      <c r="B152" s="64" t="s">
        <v>236</v>
      </c>
      <c r="C152" s="37">
        <v>4301080153</v>
      </c>
      <c r="D152" s="167">
        <v>4607111036827</v>
      </c>
      <c r="E152" s="167"/>
      <c r="F152" s="63">
        <v>1</v>
      </c>
      <c r="G152" s="38">
        <v>5</v>
      </c>
      <c r="H152" s="63">
        <v>5</v>
      </c>
      <c r="I152" s="63">
        <v>5.2</v>
      </c>
      <c r="J152" s="38">
        <v>144</v>
      </c>
      <c r="K152" s="38" t="s">
        <v>84</v>
      </c>
      <c r="L152" s="39" t="s">
        <v>83</v>
      </c>
      <c r="M152" s="38">
        <v>90</v>
      </c>
      <c r="N152" s="21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69"/>
      <c r="P152" s="169"/>
      <c r="Q152" s="169"/>
      <c r="R152" s="170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ht="27" customHeight="1" x14ac:dyDescent="0.25">
      <c r="A153" s="64" t="s">
        <v>237</v>
      </c>
      <c r="B153" s="64" t="s">
        <v>238</v>
      </c>
      <c r="C153" s="37">
        <v>4301080154</v>
      </c>
      <c r="D153" s="167">
        <v>4607111036834</v>
      </c>
      <c r="E153" s="167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8">
        <v>90</v>
      </c>
      <c r="N153" s="2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69"/>
      <c r="P153" s="169"/>
      <c r="Q153" s="169"/>
      <c r="R153" s="170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42</v>
      </c>
      <c r="V154" s="44">
        <f>IFERROR(SUM(V152:V153),"0")</f>
        <v>0</v>
      </c>
      <c r="W154" s="44">
        <f>IFERROR(SUM(W152:W153),"0")</f>
        <v>0</v>
      </c>
      <c r="X154" s="44">
        <f>IFERROR(IF(X152="",0,X152),"0")+IFERROR(IF(X153="",0,X153),"0")</f>
        <v>0</v>
      </c>
      <c r="Y154" s="68"/>
      <c r="Z154" s="68"/>
    </row>
    <row r="155" spans="1:53" x14ac:dyDescent="0.2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6"/>
      <c r="N155" s="172" t="s">
        <v>43</v>
      </c>
      <c r="O155" s="173"/>
      <c r="P155" s="173"/>
      <c r="Q155" s="173"/>
      <c r="R155" s="173"/>
      <c r="S155" s="173"/>
      <c r="T155" s="174"/>
      <c r="U155" s="43" t="s">
        <v>0</v>
      </c>
      <c r="V155" s="44">
        <f>IFERROR(SUMPRODUCT(V152:V153*H152:H153),"0")</f>
        <v>0</v>
      </c>
      <c r="W155" s="44">
        <f>IFERROR(SUMPRODUCT(W152:W153*H152:H153),"0")</f>
        <v>0</v>
      </c>
      <c r="X155" s="43"/>
      <c r="Y155" s="68"/>
      <c r="Z155" s="68"/>
    </row>
    <row r="156" spans="1:53" ht="27.75" customHeight="1" x14ac:dyDescent="0.2">
      <c r="A156" s="196" t="s">
        <v>239</v>
      </c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55"/>
      <c r="Z156" s="55"/>
    </row>
    <row r="157" spans="1:53" ht="16.5" customHeight="1" x14ac:dyDescent="0.25">
      <c r="A157" s="197" t="s">
        <v>240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66"/>
      <c r="Z157" s="66"/>
    </row>
    <row r="158" spans="1:53" ht="14.25" customHeight="1" x14ac:dyDescent="0.25">
      <c r="A158" s="186" t="s">
        <v>86</v>
      </c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67"/>
      <c r="Z158" s="67"/>
    </row>
    <row r="159" spans="1:53" ht="16.5" customHeight="1" x14ac:dyDescent="0.25">
      <c r="A159" s="64" t="s">
        <v>241</v>
      </c>
      <c r="B159" s="64" t="s">
        <v>242</v>
      </c>
      <c r="C159" s="37">
        <v>4301132048</v>
      </c>
      <c r="D159" s="167">
        <v>4607111035721</v>
      </c>
      <c r="E159" s="167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1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69"/>
      <c r="P159" s="169"/>
      <c r="Q159" s="169"/>
      <c r="R159" s="17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ht="27" customHeight="1" x14ac:dyDescent="0.25">
      <c r="A160" s="64" t="s">
        <v>243</v>
      </c>
      <c r="B160" s="64" t="s">
        <v>244</v>
      </c>
      <c r="C160" s="37">
        <v>4301132046</v>
      </c>
      <c r="D160" s="167">
        <v>4607111035691</v>
      </c>
      <c r="E160" s="167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90</v>
      </c>
      <c r="L160" s="39" t="s">
        <v>83</v>
      </c>
      <c r="M160" s="38">
        <v>180</v>
      </c>
      <c r="N160" s="21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69"/>
      <c r="P160" s="169"/>
      <c r="Q160" s="169"/>
      <c r="R160" s="170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89</v>
      </c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42</v>
      </c>
      <c r="V161" s="44">
        <f>IFERROR(SUM(V159:V160),"0")</f>
        <v>0</v>
      </c>
      <c r="W161" s="44">
        <f>IFERROR(SUM(W159:W160),"0")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6"/>
      <c r="N162" s="172" t="s">
        <v>43</v>
      </c>
      <c r="O162" s="173"/>
      <c r="P162" s="173"/>
      <c r="Q162" s="173"/>
      <c r="R162" s="173"/>
      <c r="S162" s="173"/>
      <c r="T162" s="174"/>
      <c r="U162" s="43" t="s">
        <v>0</v>
      </c>
      <c r="V162" s="44">
        <f>IFERROR(SUMPRODUCT(V159:V160*H159:H160),"0")</f>
        <v>0</v>
      </c>
      <c r="W162" s="44">
        <f>IFERROR(SUMPRODUCT(W159:W160*H159:H160),"0")</f>
        <v>0</v>
      </c>
      <c r="X162" s="43"/>
      <c r="Y162" s="68"/>
      <c r="Z162" s="68"/>
    </row>
    <row r="163" spans="1:53" ht="16.5" customHeight="1" x14ac:dyDescent="0.25">
      <c r="A163" s="197" t="s">
        <v>245</v>
      </c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66"/>
      <c r="Z163" s="66"/>
    </row>
    <row r="164" spans="1:53" ht="14.25" customHeight="1" x14ac:dyDescent="0.25">
      <c r="A164" s="186" t="s">
        <v>245</v>
      </c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67"/>
      <c r="Z164" s="67"/>
    </row>
    <row r="165" spans="1:53" ht="27" customHeight="1" x14ac:dyDescent="0.25">
      <c r="A165" s="64" t="s">
        <v>246</v>
      </c>
      <c r="B165" s="64" t="s">
        <v>247</v>
      </c>
      <c r="C165" s="37">
        <v>4301133002</v>
      </c>
      <c r="D165" s="167">
        <v>4607111035783</v>
      </c>
      <c r="E165" s="167"/>
      <c r="F165" s="63">
        <v>0.2</v>
      </c>
      <c r="G165" s="38">
        <v>8</v>
      </c>
      <c r="H165" s="63">
        <v>1.6</v>
      </c>
      <c r="I165" s="63">
        <v>2.12</v>
      </c>
      <c r="J165" s="38">
        <v>72</v>
      </c>
      <c r="K165" s="38" t="s">
        <v>214</v>
      </c>
      <c r="L165" s="39" t="s">
        <v>83</v>
      </c>
      <c r="M165" s="38">
        <v>180</v>
      </c>
      <c r="N165" s="2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69"/>
      <c r="P165" s="169"/>
      <c r="Q165" s="169"/>
      <c r="R165" s="170"/>
      <c r="S165" s="40" t="s">
        <v>49</v>
      </c>
      <c r="T165" s="40" t="s">
        <v>49</v>
      </c>
      <c r="U165" s="41" t="s">
        <v>42</v>
      </c>
      <c r="V165" s="59">
        <v>0</v>
      </c>
      <c r="W165" s="56">
        <f>IFERROR(IF(V165="","",V165),"")</f>
        <v>0</v>
      </c>
      <c r="X165" s="42">
        <f>IFERROR(IF(V165="","",V165*0.01157),"")</f>
        <v>0</v>
      </c>
      <c r="Y165" s="69" t="s">
        <v>49</v>
      </c>
      <c r="Z165" s="70" t="s">
        <v>49</v>
      </c>
      <c r="AD165" s="74"/>
      <c r="BA165" s="133" t="s">
        <v>89</v>
      </c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42</v>
      </c>
      <c r="V166" s="44">
        <f>IFERROR(SUM(V165:V165),"0")</f>
        <v>0</v>
      </c>
      <c r="W166" s="44">
        <f>IFERROR(SUM(W165:W165),"0")</f>
        <v>0</v>
      </c>
      <c r="X166" s="44">
        <f>IFERROR(IF(X165="",0,X165),"0")</f>
        <v>0</v>
      </c>
      <c r="Y166" s="68"/>
      <c r="Z166" s="68"/>
    </row>
    <row r="167" spans="1:53" x14ac:dyDescent="0.2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6"/>
      <c r="N167" s="172" t="s">
        <v>43</v>
      </c>
      <c r="O167" s="173"/>
      <c r="P167" s="173"/>
      <c r="Q167" s="173"/>
      <c r="R167" s="173"/>
      <c r="S167" s="173"/>
      <c r="T167" s="174"/>
      <c r="U167" s="43" t="s">
        <v>0</v>
      </c>
      <c r="V167" s="44">
        <f>IFERROR(SUMPRODUCT(V165:V165*H165:H165),"0")</f>
        <v>0</v>
      </c>
      <c r="W167" s="44">
        <f>IFERROR(SUMPRODUCT(W165:W165*H165:H165),"0")</f>
        <v>0</v>
      </c>
      <c r="X167" s="43"/>
      <c r="Y167" s="68"/>
      <c r="Z167" s="68"/>
    </row>
    <row r="168" spans="1:53" ht="16.5" customHeight="1" x14ac:dyDescent="0.25">
      <c r="A168" s="197" t="s">
        <v>239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66"/>
      <c r="Z168" s="66"/>
    </row>
    <row r="169" spans="1:53" ht="14.25" customHeight="1" x14ac:dyDescent="0.25">
      <c r="A169" s="186" t="s">
        <v>248</v>
      </c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67"/>
      <c r="Z169" s="67"/>
    </row>
    <row r="170" spans="1:53" ht="27" customHeight="1" x14ac:dyDescent="0.25">
      <c r="A170" s="64" t="s">
        <v>249</v>
      </c>
      <c r="B170" s="64" t="s">
        <v>250</v>
      </c>
      <c r="C170" s="37">
        <v>4301051319</v>
      </c>
      <c r="D170" s="167">
        <v>4680115881204</v>
      </c>
      <c r="E170" s="167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84</v>
      </c>
      <c r="L170" s="39" t="s">
        <v>253</v>
      </c>
      <c r="M170" s="38">
        <v>365</v>
      </c>
      <c r="N170" s="209" t="s">
        <v>251</v>
      </c>
      <c r="O170" s="169"/>
      <c r="P170" s="169"/>
      <c r="Q170" s="169"/>
      <c r="R170" s="170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IFERROR(IF(V170="","",V170*0.00753),"")</f>
        <v>0</v>
      </c>
      <c r="Y170" s="69" t="s">
        <v>49</v>
      </c>
      <c r="Z170" s="70" t="s">
        <v>49</v>
      </c>
      <c r="AD170" s="74"/>
      <c r="BA170" s="134" t="s">
        <v>252</v>
      </c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42</v>
      </c>
      <c r="V171" s="44">
        <f>IFERROR(SUM(V170:V170),"0")</f>
        <v>0</v>
      </c>
      <c r="W171" s="44">
        <f>IFERROR(SUM(W170:W170),"0")</f>
        <v>0</v>
      </c>
      <c r="X171" s="44">
        <f>IFERROR(IF(X170="",0,X170),"0")</f>
        <v>0</v>
      </c>
      <c r="Y171" s="68"/>
      <c r="Z171" s="68"/>
    </row>
    <row r="172" spans="1:53" x14ac:dyDescent="0.2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6"/>
      <c r="N172" s="172" t="s">
        <v>43</v>
      </c>
      <c r="O172" s="173"/>
      <c r="P172" s="173"/>
      <c r="Q172" s="173"/>
      <c r="R172" s="173"/>
      <c r="S172" s="173"/>
      <c r="T172" s="174"/>
      <c r="U172" s="43" t="s">
        <v>0</v>
      </c>
      <c r="V172" s="44">
        <f>IFERROR(SUMPRODUCT(V170:V170*H170:H170),"0")</f>
        <v>0</v>
      </c>
      <c r="W172" s="44">
        <f>IFERROR(SUMPRODUCT(W170:W170*H170:H170),"0")</f>
        <v>0</v>
      </c>
      <c r="X172" s="43"/>
      <c r="Y172" s="68"/>
      <c r="Z172" s="68"/>
    </row>
    <row r="173" spans="1:53" ht="27.75" customHeight="1" x14ac:dyDescent="0.2">
      <c r="A173" s="196" t="s">
        <v>254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55"/>
      <c r="Z173" s="55"/>
    </row>
    <row r="174" spans="1:53" ht="16.5" customHeight="1" x14ac:dyDescent="0.25">
      <c r="A174" s="197" t="s">
        <v>255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66"/>
      <c r="Z174" s="66"/>
    </row>
    <row r="175" spans="1:53" ht="14.25" customHeight="1" x14ac:dyDescent="0.25">
      <c r="A175" s="186" t="s">
        <v>80</v>
      </c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67"/>
      <c r="Z175" s="67"/>
    </row>
    <row r="176" spans="1:53" ht="27" customHeight="1" x14ac:dyDescent="0.25">
      <c r="A176" s="64" t="s">
        <v>256</v>
      </c>
      <c r="B176" s="64" t="s">
        <v>257</v>
      </c>
      <c r="C176" s="37">
        <v>4301070948</v>
      </c>
      <c r="D176" s="167">
        <v>4607111037022</v>
      </c>
      <c r="E176" s="167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84</v>
      </c>
      <c r="L176" s="39" t="s">
        <v>83</v>
      </c>
      <c r="M176" s="38">
        <v>180</v>
      </c>
      <c r="N176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69"/>
      <c r="P176" s="169"/>
      <c r="Q176" s="169"/>
      <c r="R176" s="170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IFERROR(IF(V176="","",V176*0.0155),"")</f>
        <v>0</v>
      </c>
      <c r="Y176" s="69" t="s">
        <v>49</v>
      </c>
      <c r="Z176" s="70" t="s">
        <v>49</v>
      </c>
      <c r="AD176" s="74"/>
      <c r="BA176" s="135" t="s">
        <v>70</v>
      </c>
    </row>
    <row r="177" spans="1:53" x14ac:dyDescent="0.2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6"/>
      <c r="N177" s="172" t="s">
        <v>43</v>
      </c>
      <c r="O177" s="173"/>
      <c r="P177" s="173"/>
      <c r="Q177" s="173"/>
      <c r="R177" s="173"/>
      <c r="S177" s="173"/>
      <c r="T177" s="174"/>
      <c r="U177" s="43" t="s">
        <v>42</v>
      </c>
      <c r="V177" s="44">
        <f>IFERROR(SUM(V176:V176),"0")</f>
        <v>0</v>
      </c>
      <c r="W177" s="44">
        <f>IFERROR(SUM(W176:W176),"0")</f>
        <v>0</v>
      </c>
      <c r="X177" s="44">
        <f>IFERROR(IF(X176="",0,X176),"0")</f>
        <v>0</v>
      </c>
      <c r="Y177" s="68"/>
      <c r="Z177" s="68"/>
    </row>
    <row r="178" spans="1:53" x14ac:dyDescent="0.2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6"/>
      <c r="N178" s="172" t="s">
        <v>43</v>
      </c>
      <c r="O178" s="173"/>
      <c r="P178" s="173"/>
      <c r="Q178" s="173"/>
      <c r="R178" s="173"/>
      <c r="S178" s="173"/>
      <c r="T178" s="174"/>
      <c r="U178" s="43" t="s">
        <v>0</v>
      </c>
      <c r="V178" s="44">
        <f>IFERROR(SUMPRODUCT(V176:V176*H176:H176),"0")</f>
        <v>0</v>
      </c>
      <c r="W178" s="44">
        <f>IFERROR(SUMPRODUCT(W176:W176*H176:H176),"0")</f>
        <v>0</v>
      </c>
      <c r="X178" s="43"/>
      <c r="Y178" s="68"/>
      <c r="Z178" s="68"/>
    </row>
    <row r="179" spans="1:53" ht="16.5" customHeight="1" x14ac:dyDescent="0.25">
      <c r="A179" s="197" t="s">
        <v>258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66"/>
      <c r="Z179" s="66"/>
    </row>
    <row r="180" spans="1:53" ht="14.25" customHeight="1" x14ac:dyDescent="0.25">
      <c r="A180" s="186" t="s">
        <v>80</v>
      </c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67"/>
      <c r="Z180" s="67"/>
    </row>
    <row r="181" spans="1:53" ht="27" customHeight="1" x14ac:dyDescent="0.25">
      <c r="A181" s="64" t="s">
        <v>259</v>
      </c>
      <c r="B181" s="64" t="s">
        <v>260</v>
      </c>
      <c r="C181" s="37">
        <v>4301070966</v>
      </c>
      <c r="D181" s="167">
        <v>4607111038135</v>
      </c>
      <c r="E181" s="167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84</v>
      </c>
      <c r="L181" s="39" t="s">
        <v>83</v>
      </c>
      <c r="M181" s="38">
        <v>180</v>
      </c>
      <c r="N181" s="208" t="s">
        <v>261</v>
      </c>
      <c r="O181" s="169"/>
      <c r="P181" s="169"/>
      <c r="Q181" s="169"/>
      <c r="R181" s="170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x14ac:dyDescent="0.2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6"/>
      <c r="N182" s="172" t="s">
        <v>43</v>
      </c>
      <c r="O182" s="173"/>
      <c r="P182" s="173"/>
      <c r="Q182" s="173"/>
      <c r="R182" s="173"/>
      <c r="S182" s="173"/>
      <c r="T182" s="174"/>
      <c r="U182" s="43" t="s">
        <v>42</v>
      </c>
      <c r="V182" s="44">
        <f>IFERROR(SUM(V181:V181),"0")</f>
        <v>0</v>
      </c>
      <c r="W182" s="44">
        <f>IFERROR(SUM(W181:W181),"0")</f>
        <v>0</v>
      </c>
      <c r="X182" s="44">
        <f>IFERROR(IF(X181="",0,X181),"0")</f>
        <v>0</v>
      </c>
      <c r="Y182" s="68"/>
      <c r="Z182" s="68"/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6"/>
      <c r="N183" s="172" t="s">
        <v>43</v>
      </c>
      <c r="O183" s="173"/>
      <c r="P183" s="173"/>
      <c r="Q183" s="173"/>
      <c r="R183" s="173"/>
      <c r="S183" s="173"/>
      <c r="T183" s="174"/>
      <c r="U183" s="43" t="s">
        <v>0</v>
      </c>
      <c r="V183" s="44">
        <f>IFERROR(SUMPRODUCT(V181:V181*H181:H181),"0")</f>
        <v>0</v>
      </c>
      <c r="W183" s="44">
        <f>IFERROR(SUMPRODUCT(W181:W181*H181:H181),"0")</f>
        <v>0</v>
      </c>
      <c r="X183" s="43"/>
      <c r="Y183" s="68"/>
      <c r="Z183" s="68"/>
    </row>
    <row r="184" spans="1:53" ht="16.5" customHeight="1" x14ac:dyDescent="0.25">
      <c r="A184" s="197" t="s">
        <v>262</v>
      </c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66"/>
      <c r="Z184" s="66"/>
    </row>
    <row r="185" spans="1:53" ht="14.25" customHeight="1" x14ac:dyDescent="0.25">
      <c r="A185" s="186" t="s">
        <v>80</v>
      </c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67"/>
      <c r="Z185" s="67"/>
    </row>
    <row r="186" spans="1:53" ht="27" customHeight="1" x14ac:dyDescent="0.25">
      <c r="A186" s="64" t="s">
        <v>263</v>
      </c>
      <c r="B186" s="64" t="s">
        <v>264</v>
      </c>
      <c r="C186" s="37">
        <v>4301070915</v>
      </c>
      <c r="D186" s="167">
        <v>4607111035882</v>
      </c>
      <c r="E186" s="167"/>
      <c r="F186" s="63">
        <v>0.43</v>
      </c>
      <c r="G186" s="38">
        <v>16</v>
      </c>
      <c r="H186" s="63">
        <v>6.88</v>
      </c>
      <c r="I186" s="63">
        <v>7.19</v>
      </c>
      <c r="J186" s="38">
        <v>84</v>
      </c>
      <c r="K186" s="38" t="s">
        <v>84</v>
      </c>
      <c r="L186" s="39" t="s">
        <v>83</v>
      </c>
      <c r="M186" s="38">
        <v>180</v>
      </c>
      <c r="N186" s="2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9"/>
      <c r="P186" s="169"/>
      <c r="Q186" s="169"/>
      <c r="R186" s="170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27" customHeight="1" x14ac:dyDescent="0.25">
      <c r="A187" s="64" t="s">
        <v>265</v>
      </c>
      <c r="B187" s="64" t="s">
        <v>266</v>
      </c>
      <c r="C187" s="37">
        <v>4301070921</v>
      </c>
      <c r="D187" s="167">
        <v>4607111035905</v>
      </c>
      <c r="E187" s="167"/>
      <c r="F187" s="63">
        <v>0.9</v>
      </c>
      <c r="G187" s="38">
        <v>8</v>
      </c>
      <c r="H187" s="63">
        <v>7.2</v>
      </c>
      <c r="I187" s="63">
        <v>7.47</v>
      </c>
      <c r="J187" s="38">
        <v>84</v>
      </c>
      <c r="K187" s="38" t="s">
        <v>84</v>
      </c>
      <c r="L187" s="39" t="s">
        <v>83</v>
      </c>
      <c r="M187" s="38">
        <v>180</v>
      </c>
      <c r="N187" s="2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9"/>
      <c r="P187" s="169"/>
      <c r="Q187" s="169"/>
      <c r="R187" s="170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267</v>
      </c>
      <c r="B188" s="64" t="s">
        <v>268</v>
      </c>
      <c r="C188" s="37">
        <v>4301070917</v>
      </c>
      <c r="D188" s="167">
        <v>4607111035912</v>
      </c>
      <c r="E188" s="167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84</v>
      </c>
      <c r="L188" s="39" t="s">
        <v>83</v>
      </c>
      <c r="M188" s="38">
        <v>180</v>
      </c>
      <c r="N188" s="2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9"/>
      <c r="P188" s="169"/>
      <c r="Q188" s="169"/>
      <c r="R188" s="170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269</v>
      </c>
      <c r="B189" s="64" t="s">
        <v>270</v>
      </c>
      <c r="C189" s="37">
        <v>4301070920</v>
      </c>
      <c r="D189" s="167">
        <v>4607111035929</v>
      </c>
      <c r="E189" s="167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84</v>
      </c>
      <c r="L189" s="39" t="s">
        <v>83</v>
      </c>
      <c r="M189" s="38">
        <v>180</v>
      </c>
      <c r="N189" s="2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9"/>
      <c r="P189" s="169"/>
      <c r="Q189" s="169"/>
      <c r="R189" s="170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6"/>
      <c r="N190" s="172" t="s">
        <v>43</v>
      </c>
      <c r="O190" s="173"/>
      <c r="P190" s="173"/>
      <c r="Q190" s="173"/>
      <c r="R190" s="173"/>
      <c r="S190" s="173"/>
      <c r="T190" s="174"/>
      <c r="U190" s="43" t="s">
        <v>42</v>
      </c>
      <c r="V190" s="44">
        <f>IFERROR(SUM(V186:V189),"0")</f>
        <v>0</v>
      </c>
      <c r="W190" s="44">
        <f>IFERROR(SUM(W186:W189),"0")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6"/>
      <c r="N191" s="172" t="s">
        <v>43</v>
      </c>
      <c r="O191" s="173"/>
      <c r="P191" s="173"/>
      <c r="Q191" s="173"/>
      <c r="R191" s="173"/>
      <c r="S191" s="173"/>
      <c r="T191" s="174"/>
      <c r="U191" s="43" t="s">
        <v>0</v>
      </c>
      <c r="V191" s="44">
        <f>IFERROR(SUMPRODUCT(V186:V189*H186:H189),"0")</f>
        <v>0</v>
      </c>
      <c r="W191" s="44">
        <f>IFERROR(SUMPRODUCT(W186:W189*H186:H189),"0")</f>
        <v>0</v>
      </c>
      <c r="X191" s="43"/>
      <c r="Y191" s="68"/>
      <c r="Z191" s="68"/>
    </row>
    <row r="192" spans="1:53" ht="16.5" customHeight="1" x14ac:dyDescent="0.25">
      <c r="A192" s="197" t="s">
        <v>271</v>
      </c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66"/>
      <c r="Z192" s="66"/>
    </row>
    <row r="193" spans="1:53" ht="14.25" customHeight="1" x14ac:dyDescent="0.25">
      <c r="A193" s="186" t="s">
        <v>248</v>
      </c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67"/>
      <c r="Z193" s="67"/>
    </row>
    <row r="194" spans="1:53" ht="27" customHeight="1" x14ac:dyDescent="0.25">
      <c r="A194" s="64" t="s">
        <v>272</v>
      </c>
      <c r="B194" s="64" t="s">
        <v>273</v>
      </c>
      <c r="C194" s="37">
        <v>4301051320</v>
      </c>
      <c r="D194" s="167">
        <v>4680115881334</v>
      </c>
      <c r="E194" s="167"/>
      <c r="F194" s="63">
        <v>0.33</v>
      </c>
      <c r="G194" s="38">
        <v>6</v>
      </c>
      <c r="H194" s="63">
        <v>1.98</v>
      </c>
      <c r="I194" s="63">
        <v>2.27</v>
      </c>
      <c r="J194" s="38">
        <v>156</v>
      </c>
      <c r="K194" s="38" t="s">
        <v>84</v>
      </c>
      <c r="L194" s="39" t="s">
        <v>253</v>
      </c>
      <c r="M194" s="38">
        <v>365</v>
      </c>
      <c r="N194" s="203" t="s">
        <v>274</v>
      </c>
      <c r="O194" s="169"/>
      <c r="P194" s="169"/>
      <c r="Q194" s="169"/>
      <c r="R194" s="170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IFERROR(IF(V194="","",V194*0.00753),"")</f>
        <v>0</v>
      </c>
      <c r="Y194" s="69" t="s">
        <v>49</v>
      </c>
      <c r="Z194" s="70" t="s">
        <v>49</v>
      </c>
      <c r="AD194" s="74"/>
      <c r="BA194" s="141" t="s">
        <v>252</v>
      </c>
    </row>
    <row r="195" spans="1:53" x14ac:dyDescent="0.2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6"/>
      <c r="N195" s="172" t="s">
        <v>43</v>
      </c>
      <c r="O195" s="173"/>
      <c r="P195" s="173"/>
      <c r="Q195" s="173"/>
      <c r="R195" s="173"/>
      <c r="S195" s="173"/>
      <c r="T195" s="174"/>
      <c r="U195" s="43" t="s">
        <v>42</v>
      </c>
      <c r="V195" s="44">
        <f>IFERROR(SUM(V194:V194),"0")</f>
        <v>0</v>
      </c>
      <c r="W195" s="44">
        <f>IFERROR(SUM(W194:W194),"0")</f>
        <v>0</v>
      </c>
      <c r="X195" s="44">
        <f>IFERROR(IF(X194="",0,X194),"0")</f>
        <v>0</v>
      </c>
      <c r="Y195" s="68"/>
      <c r="Z195" s="68"/>
    </row>
    <row r="196" spans="1:53" x14ac:dyDescent="0.2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6"/>
      <c r="N196" s="172" t="s">
        <v>43</v>
      </c>
      <c r="O196" s="173"/>
      <c r="P196" s="173"/>
      <c r="Q196" s="173"/>
      <c r="R196" s="173"/>
      <c r="S196" s="173"/>
      <c r="T196" s="174"/>
      <c r="U196" s="43" t="s">
        <v>0</v>
      </c>
      <c r="V196" s="44">
        <f>IFERROR(SUMPRODUCT(V194:V194*H194:H194),"0")</f>
        <v>0</v>
      </c>
      <c r="W196" s="44">
        <f>IFERROR(SUMPRODUCT(W194:W194*H194:H194),"0")</f>
        <v>0</v>
      </c>
      <c r="X196" s="43"/>
      <c r="Y196" s="68"/>
      <c r="Z196" s="68"/>
    </row>
    <row r="197" spans="1:53" ht="16.5" customHeight="1" x14ac:dyDescent="0.25">
      <c r="A197" s="197" t="s">
        <v>275</v>
      </c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66"/>
      <c r="Z197" s="66"/>
    </row>
    <row r="198" spans="1:53" ht="14.25" customHeight="1" x14ac:dyDescent="0.25">
      <c r="A198" s="186" t="s">
        <v>80</v>
      </c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67"/>
      <c r="Z198" s="67"/>
    </row>
    <row r="199" spans="1:53" ht="16.5" customHeight="1" x14ac:dyDescent="0.25">
      <c r="A199" s="64" t="s">
        <v>276</v>
      </c>
      <c r="B199" s="64" t="s">
        <v>277</v>
      </c>
      <c r="C199" s="37">
        <v>4301070874</v>
      </c>
      <c r="D199" s="167">
        <v>4607111035332</v>
      </c>
      <c r="E199" s="167"/>
      <c r="F199" s="63">
        <v>0.43</v>
      </c>
      <c r="G199" s="38">
        <v>16</v>
      </c>
      <c r="H199" s="63">
        <v>6.88</v>
      </c>
      <c r="I199" s="63">
        <v>7.2060000000000004</v>
      </c>
      <c r="J199" s="38">
        <v>84</v>
      </c>
      <c r="K199" s="38" t="s">
        <v>84</v>
      </c>
      <c r="L199" s="39" t="s">
        <v>83</v>
      </c>
      <c r="M199" s="38">
        <v>180</v>
      </c>
      <c r="N199" s="2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9"/>
      <c r="P199" s="169"/>
      <c r="Q199" s="169"/>
      <c r="R199" s="170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16.5" customHeight="1" x14ac:dyDescent="0.25">
      <c r="A200" s="64" t="s">
        <v>278</v>
      </c>
      <c r="B200" s="64" t="s">
        <v>279</v>
      </c>
      <c r="C200" s="37">
        <v>4301070873</v>
      </c>
      <c r="D200" s="167">
        <v>4607111035080</v>
      </c>
      <c r="E200" s="167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84</v>
      </c>
      <c r="L200" s="39" t="s">
        <v>83</v>
      </c>
      <c r="M200" s="38">
        <v>180</v>
      </c>
      <c r="N200" s="20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9"/>
      <c r="P200" s="169"/>
      <c r="Q200" s="169"/>
      <c r="R200" s="170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x14ac:dyDescent="0.2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6"/>
      <c r="N201" s="172" t="s">
        <v>43</v>
      </c>
      <c r="O201" s="173"/>
      <c r="P201" s="173"/>
      <c r="Q201" s="173"/>
      <c r="R201" s="173"/>
      <c r="S201" s="173"/>
      <c r="T201" s="174"/>
      <c r="U201" s="43" t="s">
        <v>42</v>
      </c>
      <c r="V201" s="44">
        <f>IFERROR(SUM(V199:V200),"0")</f>
        <v>0</v>
      </c>
      <c r="W201" s="44">
        <f>IFERROR(SUM(W199:W200),"0")</f>
        <v>0</v>
      </c>
      <c r="X201" s="44">
        <f>IFERROR(IF(X199="",0,X199),"0")+IFERROR(IF(X200="",0,X200),"0")</f>
        <v>0</v>
      </c>
      <c r="Y201" s="68"/>
      <c r="Z201" s="68"/>
    </row>
    <row r="202" spans="1:53" x14ac:dyDescent="0.2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6"/>
      <c r="N202" s="172" t="s">
        <v>43</v>
      </c>
      <c r="O202" s="173"/>
      <c r="P202" s="173"/>
      <c r="Q202" s="173"/>
      <c r="R202" s="173"/>
      <c r="S202" s="173"/>
      <c r="T202" s="174"/>
      <c r="U202" s="43" t="s">
        <v>0</v>
      </c>
      <c r="V202" s="44">
        <f>IFERROR(SUMPRODUCT(V199:V200*H199:H200),"0")</f>
        <v>0</v>
      </c>
      <c r="W202" s="44">
        <f>IFERROR(SUMPRODUCT(W199:W200*H199:H200),"0")</f>
        <v>0</v>
      </c>
      <c r="X202" s="43"/>
      <c r="Y202" s="68"/>
      <c r="Z202" s="68"/>
    </row>
    <row r="203" spans="1:53" ht="27.75" customHeight="1" x14ac:dyDescent="0.2">
      <c r="A203" s="196" t="s">
        <v>280</v>
      </c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55"/>
      <c r="Z203" s="55"/>
    </row>
    <row r="204" spans="1:53" ht="16.5" customHeight="1" x14ac:dyDescent="0.25">
      <c r="A204" s="197" t="s">
        <v>281</v>
      </c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66"/>
      <c r="Z204" s="66"/>
    </row>
    <row r="205" spans="1:53" ht="14.25" customHeight="1" x14ac:dyDescent="0.25">
      <c r="A205" s="186" t="s">
        <v>80</v>
      </c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67"/>
      <c r="Z205" s="67"/>
    </row>
    <row r="206" spans="1:53" ht="27" customHeight="1" x14ac:dyDescent="0.25">
      <c r="A206" s="64" t="s">
        <v>282</v>
      </c>
      <c r="B206" s="64" t="s">
        <v>283</v>
      </c>
      <c r="C206" s="37">
        <v>4301070941</v>
      </c>
      <c r="D206" s="167">
        <v>4607111036162</v>
      </c>
      <c r="E206" s="167"/>
      <c r="F206" s="63">
        <v>0.8</v>
      </c>
      <c r="G206" s="38">
        <v>8</v>
      </c>
      <c r="H206" s="63">
        <v>6.4</v>
      </c>
      <c r="I206" s="63">
        <v>6.6811999999999996</v>
      </c>
      <c r="J206" s="38">
        <v>84</v>
      </c>
      <c r="K206" s="38" t="s">
        <v>84</v>
      </c>
      <c r="L206" s="39" t="s">
        <v>83</v>
      </c>
      <c r="M206" s="38">
        <v>90</v>
      </c>
      <c r="N206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9"/>
      <c r="P206" s="169"/>
      <c r="Q206" s="169"/>
      <c r="R206" s="170"/>
      <c r="S206" s="40" t="s">
        <v>49</v>
      </c>
      <c r="T206" s="40" t="s">
        <v>49</v>
      </c>
      <c r="U206" s="41" t="s">
        <v>42</v>
      </c>
      <c r="V206" s="59">
        <v>0</v>
      </c>
      <c r="W206" s="56">
        <f>IFERROR(IF(V206="","",V206),"")</f>
        <v>0</v>
      </c>
      <c r="X206" s="42">
        <f>IFERROR(IF(V206="","",V206*0.0155),"")</f>
        <v>0</v>
      </c>
      <c r="Y206" s="69" t="s">
        <v>49</v>
      </c>
      <c r="Z206" s="70" t="s">
        <v>49</v>
      </c>
      <c r="AD206" s="74"/>
      <c r="BA206" s="144" t="s">
        <v>70</v>
      </c>
    </row>
    <row r="207" spans="1:53" x14ac:dyDescent="0.2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6"/>
      <c r="N207" s="172" t="s">
        <v>43</v>
      </c>
      <c r="O207" s="173"/>
      <c r="P207" s="173"/>
      <c r="Q207" s="173"/>
      <c r="R207" s="173"/>
      <c r="S207" s="173"/>
      <c r="T207" s="174"/>
      <c r="U207" s="43" t="s">
        <v>42</v>
      </c>
      <c r="V207" s="44">
        <f>IFERROR(SUM(V206:V206),"0")</f>
        <v>0</v>
      </c>
      <c r="W207" s="44">
        <f>IFERROR(SUM(W206:W206),"0")</f>
        <v>0</v>
      </c>
      <c r="X207" s="44">
        <f>IFERROR(IF(X206="",0,X206),"0")</f>
        <v>0</v>
      </c>
      <c r="Y207" s="68"/>
      <c r="Z207" s="68"/>
    </row>
    <row r="208" spans="1:53" x14ac:dyDescent="0.2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6"/>
      <c r="N208" s="172" t="s">
        <v>43</v>
      </c>
      <c r="O208" s="173"/>
      <c r="P208" s="173"/>
      <c r="Q208" s="173"/>
      <c r="R208" s="173"/>
      <c r="S208" s="173"/>
      <c r="T208" s="174"/>
      <c r="U208" s="43" t="s">
        <v>0</v>
      </c>
      <c r="V208" s="44">
        <f>IFERROR(SUMPRODUCT(V206:V206*H206:H206),"0")</f>
        <v>0</v>
      </c>
      <c r="W208" s="44">
        <f>IFERROR(SUMPRODUCT(W206:W206*H206:H206),"0")</f>
        <v>0</v>
      </c>
      <c r="X208" s="43"/>
      <c r="Y208" s="68"/>
      <c r="Z208" s="68"/>
    </row>
    <row r="209" spans="1:53" ht="27.75" customHeight="1" x14ac:dyDescent="0.2">
      <c r="A209" s="196" t="s">
        <v>284</v>
      </c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55"/>
      <c r="Z209" s="55"/>
    </row>
    <row r="210" spans="1:53" ht="16.5" customHeight="1" x14ac:dyDescent="0.25">
      <c r="A210" s="197" t="s">
        <v>285</v>
      </c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66"/>
      <c r="Z210" s="66"/>
    </row>
    <row r="211" spans="1:53" ht="14.25" customHeight="1" x14ac:dyDescent="0.25">
      <c r="A211" s="186" t="s">
        <v>80</v>
      </c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67"/>
      <c r="Z211" s="67"/>
    </row>
    <row r="212" spans="1:53" ht="27" customHeight="1" x14ac:dyDescent="0.25">
      <c r="A212" s="64" t="s">
        <v>286</v>
      </c>
      <c r="B212" s="64" t="s">
        <v>287</v>
      </c>
      <c r="C212" s="37">
        <v>4301070965</v>
      </c>
      <c r="D212" s="167">
        <v>4607111035899</v>
      </c>
      <c r="E212" s="167"/>
      <c r="F212" s="63">
        <v>1</v>
      </c>
      <c r="G212" s="38">
        <v>5</v>
      </c>
      <c r="H212" s="63">
        <v>5</v>
      </c>
      <c r="I212" s="63">
        <v>5.2619999999999996</v>
      </c>
      <c r="J212" s="38">
        <v>84</v>
      </c>
      <c r="K212" s="38" t="s">
        <v>84</v>
      </c>
      <c r="L212" s="39" t="s">
        <v>83</v>
      </c>
      <c r="M212" s="38">
        <v>180</v>
      </c>
      <c r="N212" s="199" t="s">
        <v>288</v>
      </c>
      <c r="O212" s="169"/>
      <c r="P212" s="169"/>
      <c r="Q212" s="169"/>
      <c r="R212" s="170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45" t="s">
        <v>70</v>
      </c>
    </row>
    <row r="213" spans="1:53" x14ac:dyDescent="0.2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6"/>
      <c r="N213" s="172" t="s">
        <v>43</v>
      </c>
      <c r="O213" s="173"/>
      <c r="P213" s="173"/>
      <c r="Q213" s="173"/>
      <c r="R213" s="173"/>
      <c r="S213" s="173"/>
      <c r="T213" s="174"/>
      <c r="U213" s="43" t="s">
        <v>42</v>
      </c>
      <c r="V213" s="44">
        <f>IFERROR(SUM(V212:V212),"0")</f>
        <v>0</v>
      </c>
      <c r="W213" s="44">
        <f>IFERROR(SUM(W212:W212),"0")</f>
        <v>0</v>
      </c>
      <c r="X213" s="44">
        <f>IFERROR(IF(X212="",0,X212),"0")</f>
        <v>0</v>
      </c>
      <c r="Y213" s="68"/>
      <c r="Z213" s="68"/>
    </row>
    <row r="214" spans="1:53" x14ac:dyDescent="0.2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6"/>
      <c r="N214" s="172" t="s">
        <v>43</v>
      </c>
      <c r="O214" s="173"/>
      <c r="P214" s="173"/>
      <c r="Q214" s="173"/>
      <c r="R214" s="173"/>
      <c r="S214" s="173"/>
      <c r="T214" s="174"/>
      <c r="U214" s="43" t="s">
        <v>0</v>
      </c>
      <c r="V214" s="44">
        <f>IFERROR(SUMPRODUCT(V212:V212*H212:H212),"0")</f>
        <v>0</v>
      </c>
      <c r="W214" s="44">
        <f>IFERROR(SUMPRODUCT(W212:W212*H212:H212),"0")</f>
        <v>0</v>
      </c>
      <c r="X214" s="43"/>
      <c r="Y214" s="68"/>
      <c r="Z214" s="68"/>
    </row>
    <row r="215" spans="1:53" ht="16.5" customHeight="1" x14ac:dyDescent="0.25">
      <c r="A215" s="197" t="s">
        <v>289</v>
      </c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66"/>
      <c r="Z215" s="66"/>
    </row>
    <row r="216" spans="1:53" ht="14.25" customHeight="1" x14ac:dyDescent="0.25">
      <c r="A216" s="186" t="s">
        <v>80</v>
      </c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67"/>
      <c r="Z216" s="67"/>
    </row>
    <row r="217" spans="1:53" ht="27" customHeight="1" x14ac:dyDescent="0.25">
      <c r="A217" s="64" t="s">
        <v>290</v>
      </c>
      <c r="B217" s="64" t="s">
        <v>291</v>
      </c>
      <c r="C217" s="37">
        <v>4301070870</v>
      </c>
      <c r="D217" s="167">
        <v>4607111036711</v>
      </c>
      <c r="E217" s="167"/>
      <c r="F217" s="63">
        <v>0.8</v>
      </c>
      <c r="G217" s="38">
        <v>8</v>
      </c>
      <c r="H217" s="63">
        <v>6.4</v>
      </c>
      <c r="I217" s="63">
        <v>6.67</v>
      </c>
      <c r="J217" s="38">
        <v>84</v>
      </c>
      <c r="K217" s="38" t="s">
        <v>84</v>
      </c>
      <c r="L217" s="39" t="s">
        <v>83</v>
      </c>
      <c r="M217" s="38">
        <v>90</v>
      </c>
      <c r="N217" s="1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9"/>
      <c r="P217" s="169"/>
      <c r="Q217" s="169"/>
      <c r="R217" s="170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6"/>
      <c r="N218" s="172" t="s">
        <v>43</v>
      </c>
      <c r="O218" s="173"/>
      <c r="P218" s="173"/>
      <c r="Q218" s="173"/>
      <c r="R218" s="173"/>
      <c r="S218" s="173"/>
      <c r="T218" s="174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6"/>
      <c r="N219" s="172" t="s">
        <v>43</v>
      </c>
      <c r="O219" s="173"/>
      <c r="P219" s="173"/>
      <c r="Q219" s="173"/>
      <c r="R219" s="173"/>
      <c r="S219" s="173"/>
      <c r="T219" s="174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27.75" customHeight="1" x14ac:dyDescent="0.2">
      <c r="A220" s="196" t="s">
        <v>292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55"/>
      <c r="Z220" s="55"/>
    </row>
    <row r="221" spans="1:53" ht="16.5" customHeight="1" x14ac:dyDescent="0.25">
      <c r="A221" s="197" t="s">
        <v>293</v>
      </c>
      <c r="B221" s="197"/>
      <c r="C221" s="197"/>
      <c r="D221" s="197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66"/>
      <c r="Z221" s="66"/>
    </row>
    <row r="222" spans="1:53" ht="14.25" customHeight="1" x14ac:dyDescent="0.25">
      <c r="A222" s="186" t="s">
        <v>147</v>
      </c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67"/>
      <c r="Z222" s="67"/>
    </row>
    <row r="223" spans="1:53" ht="27" customHeight="1" x14ac:dyDescent="0.25">
      <c r="A223" s="64" t="s">
        <v>294</v>
      </c>
      <c r="B223" s="64" t="s">
        <v>295</v>
      </c>
      <c r="C223" s="37">
        <v>4301131019</v>
      </c>
      <c r="D223" s="167">
        <v>4640242180427</v>
      </c>
      <c r="E223" s="167"/>
      <c r="F223" s="63">
        <v>1.8</v>
      </c>
      <c r="G223" s="38">
        <v>1</v>
      </c>
      <c r="H223" s="63">
        <v>1.8</v>
      </c>
      <c r="I223" s="63">
        <v>1.915</v>
      </c>
      <c r="J223" s="38">
        <v>234</v>
      </c>
      <c r="K223" s="38" t="s">
        <v>138</v>
      </c>
      <c r="L223" s="39" t="s">
        <v>83</v>
      </c>
      <c r="M223" s="38">
        <v>180</v>
      </c>
      <c r="N223" s="198" t="s">
        <v>296</v>
      </c>
      <c r="O223" s="169"/>
      <c r="P223" s="169"/>
      <c r="Q223" s="169"/>
      <c r="R223" s="170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IFERROR(IF(V223="","",V223*0.00502),"")</f>
        <v>0</v>
      </c>
      <c r="Y223" s="69" t="s">
        <v>49</v>
      </c>
      <c r="Z223" s="70" t="s">
        <v>49</v>
      </c>
      <c r="AD223" s="74"/>
      <c r="BA223" s="147" t="s">
        <v>89</v>
      </c>
    </row>
    <row r="224" spans="1:53" x14ac:dyDescent="0.2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6"/>
      <c r="N224" s="172" t="s">
        <v>43</v>
      </c>
      <c r="O224" s="173"/>
      <c r="P224" s="173"/>
      <c r="Q224" s="173"/>
      <c r="R224" s="173"/>
      <c r="S224" s="173"/>
      <c r="T224" s="174"/>
      <c r="U224" s="43" t="s">
        <v>42</v>
      </c>
      <c r="V224" s="44">
        <f>IFERROR(SUM(V223:V223),"0")</f>
        <v>0</v>
      </c>
      <c r="W224" s="44">
        <f>IFERROR(SUM(W223:W223),"0")</f>
        <v>0</v>
      </c>
      <c r="X224" s="44">
        <f>IFERROR(IF(X223="",0,X223),"0")</f>
        <v>0</v>
      </c>
      <c r="Y224" s="68"/>
      <c r="Z224" s="68"/>
    </row>
    <row r="225" spans="1:53" x14ac:dyDescent="0.2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6"/>
      <c r="N225" s="172" t="s">
        <v>43</v>
      </c>
      <c r="O225" s="173"/>
      <c r="P225" s="173"/>
      <c r="Q225" s="173"/>
      <c r="R225" s="173"/>
      <c r="S225" s="173"/>
      <c r="T225" s="174"/>
      <c r="U225" s="43" t="s">
        <v>0</v>
      </c>
      <c r="V225" s="44">
        <f>IFERROR(SUMPRODUCT(V223:V223*H223:H223),"0")</f>
        <v>0</v>
      </c>
      <c r="W225" s="44">
        <f>IFERROR(SUMPRODUCT(W223:W223*H223:H223),"0")</f>
        <v>0</v>
      </c>
      <c r="X225" s="43"/>
      <c r="Y225" s="68"/>
      <c r="Z225" s="68"/>
    </row>
    <row r="226" spans="1:53" ht="14.25" customHeight="1" x14ac:dyDescent="0.25">
      <c r="A226" s="186" t="s">
        <v>86</v>
      </c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67"/>
      <c r="Z226" s="67"/>
    </row>
    <row r="227" spans="1:53" ht="27" customHeight="1" x14ac:dyDescent="0.25">
      <c r="A227" s="64" t="s">
        <v>297</v>
      </c>
      <c r="B227" s="64" t="s">
        <v>298</v>
      </c>
      <c r="C227" s="37">
        <v>4301132080</v>
      </c>
      <c r="D227" s="167">
        <v>4640242180397</v>
      </c>
      <c r="E227" s="167"/>
      <c r="F227" s="63">
        <v>1</v>
      </c>
      <c r="G227" s="38">
        <v>6</v>
      </c>
      <c r="H227" s="63">
        <v>6</v>
      </c>
      <c r="I227" s="63">
        <v>6.26</v>
      </c>
      <c r="J227" s="38">
        <v>84</v>
      </c>
      <c r="K227" s="38" t="s">
        <v>84</v>
      </c>
      <c r="L227" s="39" t="s">
        <v>83</v>
      </c>
      <c r="M227" s="38">
        <v>180</v>
      </c>
      <c r="N227" s="194" t="s">
        <v>299</v>
      </c>
      <c r="O227" s="169"/>
      <c r="P227" s="169"/>
      <c r="Q227" s="169"/>
      <c r="R227" s="170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IFERROR(IF(V227="","",V227*0.0155),"")</f>
        <v>0</v>
      </c>
      <c r="Y227" s="69" t="s">
        <v>49</v>
      </c>
      <c r="Z227" s="70" t="s">
        <v>49</v>
      </c>
      <c r="AD227" s="74"/>
      <c r="BA227" s="148" t="s">
        <v>89</v>
      </c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6"/>
      <c r="N228" s="172" t="s">
        <v>43</v>
      </c>
      <c r="O228" s="173"/>
      <c r="P228" s="173"/>
      <c r="Q228" s="173"/>
      <c r="R228" s="173"/>
      <c r="S228" s="173"/>
      <c r="T228" s="174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6"/>
      <c r="N229" s="172" t="s">
        <v>43</v>
      </c>
      <c r="O229" s="173"/>
      <c r="P229" s="173"/>
      <c r="Q229" s="173"/>
      <c r="R229" s="173"/>
      <c r="S229" s="173"/>
      <c r="T229" s="174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25">
      <c r="A230" s="186" t="s">
        <v>165</v>
      </c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67"/>
      <c r="Z230" s="67"/>
    </row>
    <row r="231" spans="1:53" ht="27" customHeight="1" x14ac:dyDescent="0.25">
      <c r="A231" s="64" t="s">
        <v>300</v>
      </c>
      <c r="B231" s="64" t="s">
        <v>301</v>
      </c>
      <c r="C231" s="37">
        <v>4301136028</v>
      </c>
      <c r="D231" s="167">
        <v>4640242180304</v>
      </c>
      <c r="E231" s="167"/>
      <c r="F231" s="63">
        <v>2.7</v>
      </c>
      <c r="G231" s="38">
        <v>1</v>
      </c>
      <c r="H231" s="63">
        <v>2.7</v>
      </c>
      <c r="I231" s="63">
        <v>2.8906000000000001</v>
      </c>
      <c r="J231" s="38">
        <v>126</v>
      </c>
      <c r="K231" s="38" t="s">
        <v>90</v>
      </c>
      <c r="L231" s="39" t="s">
        <v>83</v>
      </c>
      <c r="M231" s="38">
        <v>180</v>
      </c>
      <c r="N231" s="190" t="s">
        <v>302</v>
      </c>
      <c r="O231" s="169"/>
      <c r="P231" s="169"/>
      <c r="Q231" s="169"/>
      <c r="R231" s="170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IFERROR(IF(V231="","",V231*0.00936),"")</f>
        <v>0</v>
      </c>
      <c r="Y231" s="69" t="s">
        <v>49</v>
      </c>
      <c r="Z231" s="70" t="s">
        <v>49</v>
      </c>
      <c r="AD231" s="74"/>
      <c r="BA231" s="149" t="s">
        <v>89</v>
      </c>
    </row>
    <row r="232" spans="1:53" ht="37.5" customHeight="1" x14ac:dyDescent="0.25">
      <c r="A232" s="64" t="s">
        <v>303</v>
      </c>
      <c r="B232" s="64" t="s">
        <v>304</v>
      </c>
      <c r="C232" s="37">
        <v>4301136027</v>
      </c>
      <c r="D232" s="167">
        <v>4640242180298</v>
      </c>
      <c r="E232" s="167"/>
      <c r="F232" s="63">
        <v>2.7</v>
      </c>
      <c r="G232" s="38">
        <v>1</v>
      </c>
      <c r="H232" s="63">
        <v>2.7</v>
      </c>
      <c r="I232" s="63">
        <v>2.8919999999999999</v>
      </c>
      <c r="J232" s="38">
        <v>126</v>
      </c>
      <c r="K232" s="38" t="s">
        <v>90</v>
      </c>
      <c r="L232" s="39" t="s">
        <v>83</v>
      </c>
      <c r="M232" s="38">
        <v>180</v>
      </c>
      <c r="N232" s="191" t="s">
        <v>305</v>
      </c>
      <c r="O232" s="169"/>
      <c r="P232" s="169"/>
      <c r="Q232" s="169"/>
      <c r="R232" s="170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27" customHeight="1" x14ac:dyDescent="0.25">
      <c r="A233" s="64" t="s">
        <v>306</v>
      </c>
      <c r="B233" s="64" t="s">
        <v>307</v>
      </c>
      <c r="C233" s="37">
        <v>4301136026</v>
      </c>
      <c r="D233" s="167">
        <v>4640242180236</v>
      </c>
      <c r="E233" s="167"/>
      <c r="F233" s="63">
        <v>5</v>
      </c>
      <c r="G233" s="38">
        <v>1</v>
      </c>
      <c r="H233" s="63">
        <v>5</v>
      </c>
      <c r="I233" s="63">
        <v>5.2350000000000003</v>
      </c>
      <c r="J233" s="38">
        <v>84</v>
      </c>
      <c r="K233" s="38" t="s">
        <v>84</v>
      </c>
      <c r="L233" s="39" t="s">
        <v>83</v>
      </c>
      <c r="M233" s="38">
        <v>180</v>
      </c>
      <c r="N233" s="192" t="s">
        <v>308</v>
      </c>
      <c r="O233" s="169"/>
      <c r="P233" s="169"/>
      <c r="Q233" s="169"/>
      <c r="R233" s="170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IFERROR(IF(V233="","",V233*0.0155),"")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ht="27" customHeight="1" x14ac:dyDescent="0.25">
      <c r="A234" s="64" t="s">
        <v>309</v>
      </c>
      <c r="B234" s="64" t="s">
        <v>310</v>
      </c>
      <c r="C234" s="37">
        <v>4301136029</v>
      </c>
      <c r="D234" s="167">
        <v>4640242180410</v>
      </c>
      <c r="E234" s="167"/>
      <c r="F234" s="63">
        <v>2.2400000000000002</v>
      </c>
      <c r="G234" s="38">
        <v>1</v>
      </c>
      <c r="H234" s="63">
        <v>2.2400000000000002</v>
      </c>
      <c r="I234" s="63">
        <v>2.4319999999999999</v>
      </c>
      <c r="J234" s="38">
        <v>126</v>
      </c>
      <c r="K234" s="38" t="s">
        <v>90</v>
      </c>
      <c r="L234" s="39" t="s">
        <v>83</v>
      </c>
      <c r="M234" s="38">
        <v>180</v>
      </c>
      <c r="N234" s="193" t="s">
        <v>311</v>
      </c>
      <c r="O234" s="169"/>
      <c r="P234" s="169"/>
      <c r="Q234" s="169"/>
      <c r="R234" s="170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89</v>
      </c>
    </row>
    <row r="235" spans="1:53" x14ac:dyDescent="0.2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6"/>
      <c r="N235" s="172" t="s">
        <v>43</v>
      </c>
      <c r="O235" s="173"/>
      <c r="P235" s="173"/>
      <c r="Q235" s="173"/>
      <c r="R235" s="173"/>
      <c r="S235" s="173"/>
      <c r="T235" s="174"/>
      <c r="U235" s="43" t="s">
        <v>42</v>
      </c>
      <c r="V235" s="44">
        <f>IFERROR(SUM(V231:V234),"0")</f>
        <v>0</v>
      </c>
      <c r="W235" s="44">
        <f>IFERROR(SUM(W231:W234),"0")</f>
        <v>0</v>
      </c>
      <c r="X235" s="44">
        <f>IFERROR(IF(X231="",0,X231),"0")+IFERROR(IF(X232="",0,X232),"0")+IFERROR(IF(X233="",0,X233),"0")+IFERROR(IF(X234="",0,X234),"0")</f>
        <v>0</v>
      </c>
      <c r="Y235" s="68"/>
      <c r="Z235" s="68"/>
    </row>
    <row r="236" spans="1:53" x14ac:dyDescent="0.2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6"/>
      <c r="N236" s="172" t="s">
        <v>43</v>
      </c>
      <c r="O236" s="173"/>
      <c r="P236" s="173"/>
      <c r="Q236" s="173"/>
      <c r="R236" s="173"/>
      <c r="S236" s="173"/>
      <c r="T236" s="174"/>
      <c r="U236" s="43" t="s">
        <v>0</v>
      </c>
      <c r="V236" s="44">
        <f>IFERROR(SUMPRODUCT(V231:V234*H231:H234),"0")</f>
        <v>0</v>
      </c>
      <c r="W236" s="44">
        <f>IFERROR(SUMPRODUCT(W231:W234*H231:H234),"0")</f>
        <v>0</v>
      </c>
      <c r="X236" s="43"/>
      <c r="Y236" s="68"/>
      <c r="Z236" s="68"/>
    </row>
    <row r="237" spans="1:53" ht="14.25" customHeight="1" x14ac:dyDescent="0.25">
      <c r="A237" s="186" t="s">
        <v>143</v>
      </c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67"/>
      <c r="Z237" s="67"/>
    </row>
    <row r="238" spans="1:53" ht="27" customHeight="1" x14ac:dyDescent="0.25">
      <c r="A238" s="64" t="s">
        <v>312</v>
      </c>
      <c r="B238" s="64" t="s">
        <v>313</v>
      </c>
      <c r="C238" s="37">
        <v>4301135191</v>
      </c>
      <c r="D238" s="167">
        <v>4640242180373</v>
      </c>
      <c r="E238" s="167"/>
      <c r="F238" s="63">
        <v>3</v>
      </c>
      <c r="G238" s="38">
        <v>1</v>
      </c>
      <c r="H238" s="63">
        <v>3</v>
      </c>
      <c r="I238" s="63">
        <v>3.1920000000000002</v>
      </c>
      <c r="J238" s="38">
        <v>126</v>
      </c>
      <c r="K238" s="38" t="s">
        <v>90</v>
      </c>
      <c r="L238" s="39" t="s">
        <v>83</v>
      </c>
      <c r="M238" s="38">
        <v>180</v>
      </c>
      <c r="N238" s="187" t="s">
        <v>314</v>
      </c>
      <c r="O238" s="169"/>
      <c r="P238" s="169"/>
      <c r="Q238" s="169"/>
      <c r="R238" s="170"/>
      <c r="S238" s="40" t="s">
        <v>49</v>
      </c>
      <c r="T238" s="40" t="s">
        <v>49</v>
      </c>
      <c r="U238" s="41" t="s">
        <v>42</v>
      </c>
      <c r="V238" s="59">
        <v>0</v>
      </c>
      <c r="W238" s="56">
        <f t="shared" ref="W238:W247" si="4">IFERROR(IF(V238="","",V238),"")</f>
        <v>0</v>
      </c>
      <c r="X238" s="42">
        <f t="shared" ref="X238:X243" si="5">IFERROR(IF(V238="","",V238*0.00936),"")</f>
        <v>0</v>
      </c>
      <c r="Y238" s="69" t="s">
        <v>49</v>
      </c>
      <c r="Z238" s="70" t="s">
        <v>49</v>
      </c>
      <c r="AD238" s="74"/>
      <c r="BA238" s="153" t="s">
        <v>89</v>
      </c>
    </row>
    <row r="239" spans="1:53" ht="27" customHeight="1" x14ac:dyDescent="0.25">
      <c r="A239" s="64" t="s">
        <v>315</v>
      </c>
      <c r="B239" s="64" t="s">
        <v>316</v>
      </c>
      <c r="C239" s="37">
        <v>4301135195</v>
      </c>
      <c r="D239" s="167">
        <v>4640242180366</v>
      </c>
      <c r="E239" s="167"/>
      <c r="F239" s="63">
        <v>3.7</v>
      </c>
      <c r="G239" s="38">
        <v>1</v>
      </c>
      <c r="H239" s="63">
        <v>3.7</v>
      </c>
      <c r="I239" s="63">
        <v>3.8919999999999999</v>
      </c>
      <c r="J239" s="38">
        <v>126</v>
      </c>
      <c r="K239" s="38" t="s">
        <v>90</v>
      </c>
      <c r="L239" s="39" t="s">
        <v>83</v>
      </c>
      <c r="M239" s="38">
        <v>180</v>
      </c>
      <c r="N239" s="188" t="s">
        <v>317</v>
      </c>
      <c r="O239" s="169"/>
      <c r="P239" s="169"/>
      <c r="Q239" s="169"/>
      <c r="R239" s="170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si="4"/>
        <v>0</v>
      </c>
      <c r="X239" s="42">
        <f t="shared" si="5"/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27" customHeight="1" x14ac:dyDescent="0.25">
      <c r="A240" s="64" t="s">
        <v>318</v>
      </c>
      <c r="B240" s="64" t="s">
        <v>319</v>
      </c>
      <c r="C240" s="37">
        <v>4301135188</v>
      </c>
      <c r="D240" s="167">
        <v>4640242180335</v>
      </c>
      <c r="E240" s="167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189" t="s">
        <v>320</v>
      </c>
      <c r="O240" s="169"/>
      <c r="P240" s="169"/>
      <c r="Q240" s="169"/>
      <c r="R240" s="170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37.5" customHeight="1" x14ac:dyDescent="0.25">
      <c r="A241" s="64" t="s">
        <v>321</v>
      </c>
      <c r="B241" s="64" t="s">
        <v>322</v>
      </c>
      <c r="C241" s="37">
        <v>4301135189</v>
      </c>
      <c r="D241" s="167">
        <v>4640242180342</v>
      </c>
      <c r="E241" s="167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181" t="s">
        <v>323</v>
      </c>
      <c r="O241" s="169"/>
      <c r="P241" s="169"/>
      <c r="Q241" s="169"/>
      <c r="R241" s="170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27" customHeight="1" x14ac:dyDescent="0.25">
      <c r="A242" s="64" t="s">
        <v>324</v>
      </c>
      <c r="B242" s="64" t="s">
        <v>325</v>
      </c>
      <c r="C242" s="37">
        <v>4301135190</v>
      </c>
      <c r="D242" s="167">
        <v>4640242180359</v>
      </c>
      <c r="E242" s="167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182" t="s">
        <v>326</v>
      </c>
      <c r="O242" s="169"/>
      <c r="P242" s="169"/>
      <c r="Q242" s="169"/>
      <c r="R242" s="170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25">
      <c r="A243" s="64" t="s">
        <v>327</v>
      </c>
      <c r="B243" s="64" t="s">
        <v>328</v>
      </c>
      <c r="C243" s="37">
        <v>4301135192</v>
      </c>
      <c r="D243" s="167">
        <v>4640242180380</v>
      </c>
      <c r="E243" s="167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183" t="s">
        <v>329</v>
      </c>
      <c r="O243" s="169"/>
      <c r="P243" s="169"/>
      <c r="Q243" s="169"/>
      <c r="R243" s="170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27" customHeight="1" x14ac:dyDescent="0.25">
      <c r="A244" s="64" t="s">
        <v>330</v>
      </c>
      <c r="B244" s="64" t="s">
        <v>331</v>
      </c>
      <c r="C244" s="37">
        <v>4301135186</v>
      </c>
      <c r="D244" s="167">
        <v>4640242180311</v>
      </c>
      <c r="E244" s="167"/>
      <c r="F244" s="63">
        <v>5.5</v>
      </c>
      <c r="G244" s="38">
        <v>1</v>
      </c>
      <c r="H244" s="63">
        <v>5.5</v>
      </c>
      <c r="I244" s="63">
        <v>5.7350000000000003</v>
      </c>
      <c r="J244" s="38">
        <v>84</v>
      </c>
      <c r="K244" s="38" t="s">
        <v>84</v>
      </c>
      <c r="L244" s="39" t="s">
        <v>83</v>
      </c>
      <c r="M244" s="38">
        <v>180</v>
      </c>
      <c r="N244" s="184" t="s">
        <v>332</v>
      </c>
      <c r="O244" s="169"/>
      <c r="P244" s="169"/>
      <c r="Q244" s="169"/>
      <c r="R244" s="170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>IFERROR(IF(V244="","",V244*0.0155),"")</f>
        <v>0</v>
      </c>
      <c r="Y244" s="69" t="s">
        <v>49</v>
      </c>
      <c r="Z244" s="70" t="s">
        <v>49</v>
      </c>
      <c r="AD244" s="74"/>
      <c r="BA244" s="159" t="s">
        <v>89</v>
      </c>
    </row>
    <row r="245" spans="1:53" ht="37.5" customHeight="1" x14ac:dyDescent="0.25">
      <c r="A245" s="64" t="s">
        <v>333</v>
      </c>
      <c r="B245" s="64" t="s">
        <v>334</v>
      </c>
      <c r="C245" s="37">
        <v>4301135187</v>
      </c>
      <c r="D245" s="167">
        <v>4640242180328</v>
      </c>
      <c r="E245" s="167"/>
      <c r="F245" s="63">
        <v>3.5</v>
      </c>
      <c r="G245" s="38">
        <v>1</v>
      </c>
      <c r="H245" s="63">
        <v>3.5</v>
      </c>
      <c r="I245" s="63">
        <v>3.6920000000000002</v>
      </c>
      <c r="J245" s="38">
        <v>126</v>
      </c>
      <c r="K245" s="38" t="s">
        <v>90</v>
      </c>
      <c r="L245" s="39" t="s">
        <v>83</v>
      </c>
      <c r="M245" s="38">
        <v>180</v>
      </c>
      <c r="N245" s="185" t="s">
        <v>335</v>
      </c>
      <c r="O245" s="169"/>
      <c r="P245" s="169"/>
      <c r="Q245" s="169"/>
      <c r="R245" s="170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60" t="s">
        <v>89</v>
      </c>
    </row>
    <row r="246" spans="1:53" ht="27" customHeight="1" x14ac:dyDescent="0.25">
      <c r="A246" s="64" t="s">
        <v>336</v>
      </c>
      <c r="B246" s="64" t="s">
        <v>337</v>
      </c>
      <c r="C246" s="37">
        <v>4301135194</v>
      </c>
      <c r="D246" s="167">
        <v>4640242180380</v>
      </c>
      <c r="E246" s="167"/>
      <c r="F246" s="63">
        <v>1.8</v>
      </c>
      <c r="G246" s="38">
        <v>1</v>
      </c>
      <c r="H246" s="63">
        <v>1.8</v>
      </c>
      <c r="I246" s="63">
        <v>1.9119999999999999</v>
      </c>
      <c r="J246" s="38">
        <v>234</v>
      </c>
      <c r="K246" s="38" t="s">
        <v>138</v>
      </c>
      <c r="L246" s="39" t="s">
        <v>83</v>
      </c>
      <c r="M246" s="38">
        <v>180</v>
      </c>
      <c r="N246" s="168" t="s">
        <v>338</v>
      </c>
      <c r="O246" s="169"/>
      <c r="P246" s="169"/>
      <c r="Q246" s="169"/>
      <c r="R246" s="170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IFERROR(IF(V246="","",V246*0.00502),"")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ht="27" customHeight="1" x14ac:dyDescent="0.25">
      <c r="A247" s="64" t="s">
        <v>339</v>
      </c>
      <c r="B247" s="64" t="s">
        <v>340</v>
      </c>
      <c r="C247" s="37">
        <v>4301135193</v>
      </c>
      <c r="D247" s="167">
        <v>4640242180403</v>
      </c>
      <c r="E247" s="167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90</v>
      </c>
      <c r="L247" s="39" t="s">
        <v>83</v>
      </c>
      <c r="M247" s="38">
        <v>180</v>
      </c>
      <c r="N247" s="171" t="s">
        <v>341</v>
      </c>
      <c r="O247" s="169"/>
      <c r="P247" s="169"/>
      <c r="Q247" s="169"/>
      <c r="R247" s="17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89</v>
      </c>
    </row>
    <row r="248" spans="1:53" x14ac:dyDescent="0.2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6"/>
      <c r="N248" s="172" t="s">
        <v>43</v>
      </c>
      <c r="O248" s="173"/>
      <c r="P248" s="173"/>
      <c r="Q248" s="173"/>
      <c r="R248" s="173"/>
      <c r="S248" s="173"/>
      <c r="T248" s="174"/>
      <c r="U248" s="43" t="s">
        <v>42</v>
      </c>
      <c r="V248" s="44">
        <f>IFERROR(SUM(V238:V247),"0")</f>
        <v>0</v>
      </c>
      <c r="W248" s="44">
        <f>IFERROR(SUM(W238:W247),"0")</f>
        <v>0</v>
      </c>
      <c r="X248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6"/>
      <c r="N249" s="172" t="s">
        <v>43</v>
      </c>
      <c r="O249" s="173"/>
      <c r="P249" s="173"/>
      <c r="Q249" s="173"/>
      <c r="R249" s="173"/>
      <c r="S249" s="173"/>
      <c r="T249" s="174"/>
      <c r="U249" s="43" t="s">
        <v>0</v>
      </c>
      <c r="V249" s="44">
        <f>IFERROR(SUMPRODUCT(V238:V247*H238:H247),"0")</f>
        <v>0</v>
      </c>
      <c r="W249" s="44">
        <f>IFERROR(SUMPRODUCT(W238:W247*H238:H247),"0")</f>
        <v>0</v>
      </c>
      <c r="X249" s="43"/>
      <c r="Y249" s="68"/>
      <c r="Z249" s="68"/>
    </row>
    <row r="250" spans="1:53" ht="15" customHeight="1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0"/>
      <c r="N250" s="177" t="s">
        <v>36</v>
      </c>
      <c r="O250" s="178"/>
      <c r="P250" s="178"/>
      <c r="Q250" s="178"/>
      <c r="R250" s="178"/>
      <c r="S250" s="178"/>
      <c r="T250" s="179"/>
      <c r="U250" s="43" t="s">
        <v>0</v>
      </c>
      <c r="V250" s="44">
        <f>IFERROR(V24+V33+V41+V47+V58+V64+V69+V75+V85+V92+V100+V106+V111+V119+V124+V130+V136+V142+V150+V155+V162+V167+V172+V178+V183+V191+V196+V202+V208+V214+V219+V225+V229+V236+V249,"0")</f>
        <v>0</v>
      </c>
      <c r="W250" s="44">
        <f>IFERROR(W24+W33+W41+W47+W58+W64+W69+W75+W85+W92+W100+W106+W111+W119+W124+W130+W136+W142+W150+W155+W162+W167+W172+W178+W183+W191+W196+W202+W208+W214+W219+W225+W229+W236+W249,"0")</f>
        <v>0</v>
      </c>
      <c r="X250" s="43"/>
      <c r="Y250" s="68"/>
      <c r="Z250" s="68"/>
    </row>
    <row r="251" spans="1:53" x14ac:dyDescent="0.2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80"/>
      <c r="N251" s="177" t="s">
        <v>37</v>
      </c>
      <c r="O251" s="178"/>
      <c r="P251" s="178"/>
      <c r="Q251" s="178"/>
      <c r="R251" s="178"/>
      <c r="S251" s="178"/>
      <c r="T251" s="179"/>
      <c r="U251" s="43" t="s">
        <v>0</v>
      </c>
      <c r="V251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0</v>
      </c>
      <c r="W251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0</v>
      </c>
      <c r="X251" s="43"/>
      <c r="Y251" s="68"/>
      <c r="Z251" s="68"/>
    </row>
    <row r="252" spans="1:53" x14ac:dyDescent="0.2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80"/>
      <c r="N252" s="177" t="s">
        <v>38</v>
      </c>
      <c r="O252" s="178"/>
      <c r="P252" s="178"/>
      <c r="Q252" s="178"/>
      <c r="R252" s="178"/>
      <c r="S252" s="178"/>
      <c r="T252" s="179"/>
      <c r="U252" s="43" t="s">
        <v>23</v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0</v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0</v>
      </c>
      <c r="X252" s="43"/>
      <c r="Y252" s="68"/>
      <c r="Z252" s="68"/>
    </row>
    <row r="253" spans="1:53" x14ac:dyDescent="0.2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80"/>
      <c r="N253" s="177" t="s">
        <v>39</v>
      </c>
      <c r="O253" s="178"/>
      <c r="P253" s="178"/>
      <c r="Q253" s="178"/>
      <c r="R253" s="178"/>
      <c r="S253" s="178"/>
      <c r="T253" s="179"/>
      <c r="U253" s="43" t="s">
        <v>0</v>
      </c>
      <c r="V253" s="44">
        <f>GrossWeightTotal+PalletQtyTotal*25</f>
        <v>0</v>
      </c>
      <c r="W253" s="44">
        <f>GrossWeightTotalR+PalletQtyTotalR*25</f>
        <v>0</v>
      </c>
      <c r="X253" s="43"/>
      <c r="Y253" s="68"/>
      <c r="Z253" s="68"/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80"/>
      <c r="N254" s="177" t="s">
        <v>40</v>
      </c>
      <c r="O254" s="178"/>
      <c r="P254" s="178"/>
      <c r="Q254" s="178"/>
      <c r="R254" s="178"/>
      <c r="S254" s="178"/>
      <c r="T254" s="179"/>
      <c r="U254" s="43" t="s">
        <v>23</v>
      </c>
      <c r="V254" s="44">
        <f>IFERROR(V23+V32+V40+V46+V57+V63+V68+V74+V84+V91+V99+V105+V110+V118+V123+V129+V135+V141+V149+V154+V161+V166+V171+V177+V182+V190+V195+V201+V207+V213+V218+V224+V228+V235+V248,"0")</f>
        <v>0</v>
      </c>
      <c r="W254" s="44">
        <f>IFERROR(W23+W32+W40+W46+W57+W63+W68+W74+W84+W91+W99+W105+W110+W118+W123+W129+W135+W141+W149+W154+W161+W166+W171+W177+W182+W190+W195+W201+W207+W213+W218+W224+W228+W235+W248,"0")</f>
        <v>0</v>
      </c>
      <c r="X254" s="43"/>
      <c r="Y254" s="68"/>
      <c r="Z254" s="68"/>
    </row>
    <row r="255" spans="1:53" ht="14.25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80"/>
      <c r="N255" s="177" t="s">
        <v>41</v>
      </c>
      <c r="O255" s="178"/>
      <c r="P255" s="178"/>
      <c r="Q255" s="178"/>
      <c r="R255" s="178"/>
      <c r="S255" s="178"/>
      <c r="T255" s="179"/>
      <c r="U255" s="46" t="s">
        <v>55</v>
      </c>
      <c r="V255" s="43"/>
      <c r="W255" s="43"/>
      <c r="X255" s="43">
        <f>IFERROR(X23+X32+X40+X46+X57+X63+X68+X74+X84+X91+X99+X105+X110+X118+X123+X129+X135+X141+X149+X154+X161+X166+X171+X177+X182+X190+X195+X201+X207+X213+X218+X224+X228+X235+X248,"0")</f>
        <v>0</v>
      </c>
      <c r="Y255" s="68"/>
      <c r="Z255" s="68"/>
    </row>
    <row r="256" spans="1:53" ht="13.5" thickBot="1" x14ac:dyDescent="0.25"/>
    <row r="257" spans="1:33" ht="27" thickTop="1" thickBot="1" x14ac:dyDescent="0.25">
      <c r="A257" s="47" t="s">
        <v>9</v>
      </c>
      <c r="B257" s="75" t="s">
        <v>79</v>
      </c>
      <c r="C257" s="163" t="s">
        <v>48</v>
      </c>
      <c r="D257" s="163" t="s">
        <v>48</v>
      </c>
      <c r="E257" s="163" t="s">
        <v>48</v>
      </c>
      <c r="F257" s="163" t="s">
        <v>48</v>
      </c>
      <c r="G257" s="163" t="s">
        <v>48</v>
      </c>
      <c r="H257" s="163" t="s">
        <v>48</v>
      </c>
      <c r="I257" s="163" t="s">
        <v>48</v>
      </c>
      <c r="J257" s="163" t="s">
        <v>48</v>
      </c>
      <c r="K257" s="164"/>
      <c r="L257" s="163" t="s">
        <v>48</v>
      </c>
      <c r="M257" s="163" t="s">
        <v>48</v>
      </c>
      <c r="N257" s="163" t="s">
        <v>48</v>
      </c>
      <c r="O257" s="163" t="s">
        <v>48</v>
      </c>
      <c r="P257" s="163" t="s">
        <v>48</v>
      </c>
      <c r="Q257" s="163" t="s">
        <v>48</v>
      </c>
      <c r="R257" s="163" t="s">
        <v>48</v>
      </c>
      <c r="S257" s="163" t="s">
        <v>48</v>
      </c>
      <c r="T257" s="163" t="s">
        <v>220</v>
      </c>
      <c r="U257" s="163" t="s">
        <v>220</v>
      </c>
      <c r="V257" s="163" t="s">
        <v>239</v>
      </c>
      <c r="W257" s="163" t="s">
        <v>239</v>
      </c>
      <c r="X257" s="163" t="s">
        <v>239</v>
      </c>
      <c r="Y257" s="163" t="s">
        <v>254</v>
      </c>
      <c r="Z257" s="163" t="s">
        <v>254</v>
      </c>
      <c r="AA257" s="163" t="s">
        <v>254</v>
      </c>
      <c r="AB257" s="163" t="s">
        <v>254</v>
      </c>
      <c r="AC257" s="163" t="s">
        <v>254</v>
      </c>
      <c r="AD257" s="75" t="s">
        <v>280</v>
      </c>
      <c r="AE257" s="163" t="s">
        <v>284</v>
      </c>
      <c r="AF257" s="163" t="s">
        <v>284</v>
      </c>
      <c r="AG257" s="75" t="s">
        <v>292</v>
      </c>
    </row>
    <row r="258" spans="1:33" ht="14.25" customHeight="1" thickTop="1" x14ac:dyDescent="0.2">
      <c r="A258" s="165" t="s">
        <v>10</v>
      </c>
      <c r="B258" s="163" t="s">
        <v>79</v>
      </c>
      <c r="C258" s="163" t="s">
        <v>85</v>
      </c>
      <c r="D258" s="163" t="s">
        <v>97</v>
      </c>
      <c r="E258" s="163" t="s">
        <v>107</v>
      </c>
      <c r="F258" s="163" t="s">
        <v>114</v>
      </c>
      <c r="G258" s="163" t="s">
        <v>134</v>
      </c>
      <c r="H258" s="163" t="s">
        <v>142</v>
      </c>
      <c r="I258" s="163" t="s">
        <v>146</v>
      </c>
      <c r="J258" s="163" t="s">
        <v>152</v>
      </c>
      <c r="K258" s="1"/>
      <c r="L258" s="163" t="s">
        <v>165</v>
      </c>
      <c r="M258" s="163" t="s">
        <v>172</v>
      </c>
      <c r="N258" s="163" t="s">
        <v>185</v>
      </c>
      <c r="O258" s="163" t="s">
        <v>190</v>
      </c>
      <c r="P258" s="163" t="s">
        <v>193</v>
      </c>
      <c r="Q258" s="163" t="s">
        <v>204</v>
      </c>
      <c r="R258" s="163" t="s">
        <v>207</v>
      </c>
      <c r="S258" s="163" t="s">
        <v>215</v>
      </c>
      <c r="T258" s="163" t="s">
        <v>221</v>
      </c>
      <c r="U258" s="163" t="s">
        <v>224</v>
      </c>
      <c r="V258" s="163" t="s">
        <v>240</v>
      </c>
      <c r="W258" s="163" t="s">
        <v>245</v>
      </c>
      <c r="X258" s="163" t="s">
        <v>239</v>
      </c>
      <c r="Y258" s="163" t="s">
        <v>255</v>
      </c>
      <c r="Z258" s="163" t="s">
        <v>258</v>
      </c>
      <c r="AA258" s="163" t="s">
        <v>262</v>
      </c>
      <c r="AB258" s="163" t="s">
        <v>271</v>
      </c>
      <c r="AC258" s="163" t="s">
        <v>275</v>
      </c>
      <c r="AD258" s="163" t="s">
        <v>281</v>
      </c>
      <c r="AE258" s="163" t="s">
        <v>285</v>
      </c>
      <c r="AF258" s="163" t="s">
        <v>289</v>
      </c>
      <c r="AG258" s="163" t="s">
        <v>293</v>
      </c>
    </row>
    <row r="259" spans="1:33" ht="13.5" thickBot="1" x14ac:dyDescent="0.25">
      <c r="A259" s="166"/>
      <c r="B259" s="163"/>
      <c r="C259" s="163"/>
      <c r="D259" s="163"/>
      <c r="E259" s="163"/>
      <c r="F259" s="163"/>
      <c r="G259" s="163"/>
      <c r="H259" s="163"/>
      <c r="I259" s="163"/>
      <c r="J259" s="163"/>
      <c r="K259" s="1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</row>
    <row r="260" spans="1:33" ht="18" thickTop="1" thickBot="1" x14ac:dyDescent="0.25">
      <c r="A260" s="47" t="s">
        <v>13</v>
      </c>
      <c r="B260" s="53">
        <f>IFERROR(V22*H22,"0")</f>
        <v>0</v>
      </c>
      <c r="C260" s="53">
        <f>IFERROR(V28*H28,"0")+IFERROR(V29*H29,"0")+IFERROR(V30*H30,"0")+IFERROR(V31*H31,"0")</f>
        <v>0</v>
      </c>
      <c r="D260" s="53">
        <f>IFERROR(V36*H36,"0")+IFERROR(V37*H37,"0")+IFERROR(V38*H38,"0")+IFERROR(V39*H39,"0")</f>
        <v>0</v>
      </c>
      <c r="E260" s="53">
        <f>IFERROR(V44*H44,"0")+IFERROR(V45*H45,"0")</f>
        <v>0</v>
      </c>
      <c r="F260" s="53">
        <f>IFERROR(V50*H50,"0")+IFERROR(V51*H51,"0")+IFERROR(V52*H52,"0")+IFERROR(V53*H53,"0")+IFERROR(V54*H54,"0")+IFERROR(V55*H55,"0")+IFERROR(V56*H56,"0")</f>
        <v>0</v>
      </c>
      <c r="G260" s="53">
        <f>IFERROR(V61*H61,"0")+IFERROR(V62*H62,"0")</f>
        <v>0</v>
      </c>
      <c r="H260" s="53">
        <f>IFERROR(V67*H67,"0")</f>
        <v>0</v>
      </c>
      <c r="I260" s="53">
        <f>IFERROR(V72*H72,"0")+IFERROR(V73*H73,"0")</f>
        <v>0</v>
      </c>
      <c r="J260" s="53">
        <f>IFERROR(V78*H78,"0")+IFERROR(V79*H79,"0")+IFERROR(V80*H80,"0")+IFERROR(V81*H81,"0")+IFERROR(V82*H82,"0")+IFERROR(V83*H83,"0")</f>
        <v>0</v>
      </c>
      <c r="K260" s="1"/>
      <c r="L260" s="53">
        <f>IFERROR(V88*H88,"0")+IFERROR(V89*H89,"0")+IFERROR(V90*H90,"0")</f>
        <v>0</v>
      </c>
      <c r="M260" s="53">
        <f>IFERROR(V95*H95,"0")+IFERROR(V96*H96,"0")+IFERROR(V97*H97,"0")+IFERROR(V98*H98,"0")</f>
        <v>0</v>
      </c>
      <c r="N260" s="53">
        <f>IFERROR(V103*H103,"0")+IFERROR(V104*H104,"0")</f>
        <v>0</v>
      </c>
      <c r="O260" s="53">
        <f>IFERROR(V109*H109,"0")</f>
        <v>0</v>
      </c>
      <c r="P260" s="53">
        <f>IFERROR(V114*H114,"0")+IFERROR(V115*H115,"0")+IFERROR(V116*H116,"0")+IFERROR(V117*H117,"0")</f>
        <v>0</v>
      </c>
      <c r="Q260" s="53">
        <f>IFERROR(V122*H122,"0")</f>
        <v>0</v>
      </c>
      <c r="R260" s="53">
        <f>IFERROR(V127*H127,"0")+IFERROR(V128*H128,"0")</f>
        <v>0</v>
      </c>
      <c r="S260" s="53">
        <f>IFERROR(V133*H133,"0")+IFERROR(V134*H134,"0")</f>
        <v>0</v>
      </c>
      <c r="T260" s="53">
        <f>IFERROR(V140*H140,"0")</f>
        <v>0</v>
      </c>
      <c r="U260" s="53">
        <f>IFERROR(V145*H145,"0")+IFERROR(V146*H146,"0")+IFERROR(V147*H147,"0")+IFERROR(V148*H148,"0")+IFERROR(V152*H152,"0")+IFERROR(V153*H153,"0")</f>
        <v>0</v>
      </c>
      <c r="V260" s="53">
        <f>IFERROR(V159*H159,"0")+IFERROR(V160*H160,"0")</f>
        <v>0</v>
      </c>
      <c r="W260" s="53">
        <f>IFERROR(V165*H165,"0")</f>
        <v>0</v>
      </c>
      <c r="X260" s="53">
        <f>IFERROR(V170*H170,"0")</f>
        <v>0</v>
      </c>
      <c r="Y260" s="53">
        <f>IFERROR(V176*H176,"0")</f>
        <v>0</v>
      </c>
      <c r="Z260" s="53">
        <f>IFERROR(V181*H181,"0")</f>
        <v>0</v>
      </c>
      <c r="AA260" s="53">
        <f>IFERROR(V186*H186,"0")+IFERROR(V187*H187,"0")+IFERROR(V188*H188,"0")+IFERROR(V189*H189,"0")</f>
        <v>0</v>
      </c>
      <c r="AB260" s="53">
        <f>IFERROR(V194*H194,"0")</f>
        <v>0</v>
      </c>
      <c r="AC260" s="53">
        <f>IFERROR(V199*H199,"0")+IFERROR(V200*H200,"0")</f>
        <v>0</v>
      </c>
      <c r="AD260" s="53">
        <f>IFERROR(V206*H206,"0")</f>
        <v>0</v>
      </c>
      <c r="AE260" s="53">
        <f>IFERROR(V212*H212,"0")</f>
        <v>0</v>
      </c>
      <c r="AF260" s="53">
        <f>IFERROR(V217*H217,"0")</f>
        <v>0</v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0</v>
      </c>
    </row>
    <row r="261" spans="1:33" ht="13.5" thickTop="1" x14ac:dyDescent="0.2">
      <c r="C261" s="1"/>
    </row>
    <row r="262" spans="1:33" ht="19.5" customHeight="1" x14ac:dyDescent="0.2">
      <c r="A262" s="71" t="s">
        <v>65</v>
      </c>
      <c r="B262" s="71" t="s">
        <v>66</v>
      </c>
      <c r="C262" s="71" t="s">
        <v>68</v>
      </c>
    </row>
    <row r="263" spans="1:33" x14ac:dyDescent="0.2">
      <c r="A263" s="72">
        <f>SUMPRODUCT(--(BA:BA="ЗПФ"),--(U:U="кор"),H:H,W:W)+SUMPRODUCT(--(BA:BA="ЗПФ"),--(U:U="кг"),W:W)</f>
        <v>0</v>
      </c>
      <c r="B263" s="73">
        <f>SUMPRODUCT(--(BA:BA="ПГП"),--(U:U="кор"),H:H,W:W)+SUMPRODUCT(--(BA:BA="ПГП"),--(U:U="кг"),W:W)</f>
        <v>0</v>
      </c>
      <c r="C263" s="73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A164:X164"/>
    <mergeCell ref="D165:E165"/>
    <mergeCell ref="N165:R165"/>
    <mergeCell ref="N166:T166"/>
    <mergeCell ref="A166:M167"/>
    <mergeCell ref="N167:T167"/>
    <mergeCell ref="A168:X168"/>
    <mergeCell ref="A169:X169"/>
    <mergeCell ref="D170:E170"/>
    <mergeCell ref="N170:R170"/>
    <mergeCell ref="N171:T171"/>
    <mergeCell ref="A171:M172"/>
    <mergeCell ref="N172:T172"/>
    <mergeCell ref="A173:X173"/>
    <mergeCell ref="A174:X174"/>
    <mergeCell ref="A175:X175"/>
    <mergeCell ref="D176:E176"/>
    <mergeCell ref="N176:R176"/>
    <mergeCell ref="N177:T177"/>
    <mergeCell ref="A177:M178"/>
    <mergeCell ref="N178:T178"/>
    <mergeCell ref="A179:X179"/>
    <mergeCell ref="A180:X180"/>
    <mergeCell ref="D181:E181"/>
    <mergeCell ref="N181:R181"/>
    <mergeCell ref="N182:T182"/>
    <mergeCell ref="A182:M183"/>
    <mergeCell ref="N183:T183"/>
    <mergeCell ref="A184:X184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A222:X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N228:T228"/>
    <mergeCell ref="A228:M229"/>
    <mergeCell ref="N229:T229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N250:T250"/>
    <mergeCell ref="A250:M255"/>
    <mergeCell ref="N251:T251"/>
    <mergeCell ref="N252:T252"/>
    <mergeCell ref="N253:T253"/>
    <mergeCell ref="N254:T254"/>
    <mergeCell ref="N255:T255"/>
    <mergeCell ref="C257:S257"/>
    <mergeCell ref="T257:U257"/>
    <mergeCell ref="V257:X257"/>
    <mergeCell ref="Y257:AC257"/>
    <mergeCell ref="AE257:AF257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J258:J259"/>
    <mergeCell ref="L258:L259"/>
    <mergeCell ref="M258:M259"/>
    <mergeCell ref="N258:N259"/>
    <mergeCell ref="O258:O259"/>
    <mergeCell ref="P258:P259"/>
    <mergeCell ref="Q258:Q259"/>
    <mergeCell ref="R258:R259"/>
    <mergeCell ref="S258:S259"/>
    <mergeCell ref="T258:T259"/>
    <mergeCell ref="AD258:AD259"/>
    <mergeCell ref="AE258:AE259"/>
    <mergeCell ref="AF258:AF259"/>
    <mergeCell ref="AG258:AG259"/>
    <mergeCell ref="U258:U259"/>
    <mergeCell ref="V258:V259"/>
    <mergeCell ref="W258:W259"/>
    <mergeCell ref="X258:X259"/>
    <mergeCell ref="Y258:Y259"/>
    <mergeCell ref="Z258:Z259"/>
    <mergeCell ref="AA258:AA259"/>
    <mergeCell ref="AB258:AB259"/>
    <mergeCell ref="AC258:AC25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9"/>
    </row>
    <row r="3" spans="2:8" x14ac:dyDescent="0.2">
      <c r="B3" s="54" t="s">
        <v>343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345</v>
      </c>
      <c r="C6" s="54" t="s">
        <v>346</v>
      </c>
      <c r="D6" s="54" t="s">
        <v>347</v>
      </c>
      <c r="E6" s="54" t="s">
        <v>49</v>
      </c>
    </row>
    <row r="7" spans="2:8" x14ac:dyDescent="0.2">
      <c r="B7" s="54" t="s">
        <v>348</v>
      </c>
      <c r="C7" s="54" t="s">
        <v>349</v>
      </c>
      <c r="D7" s="54" t="s">
        <v>350</v>
      </c>
      <c r="E7" s="54" t="s">
        <v>49</v>
      </c>
    </row>
    <row r="8" spans="2:8" x14ac:dyDescent="0.2">
      <c r="B8" s="54" t="s">
        <v>351</v>
      </c>
      <c r="C8" s="54" t="s">
        <v>352</v>
      </c>
      <c r="D8" s="54" t="s">
        <v>353</v>
      </c>
      <c r="E8" s="54" t="s">
        <v>49</v>
      </c>
    </row>
    <row r="9" spans="2:8" x14ac:dyDescent="0.2">
      <c r="B9" s="54" t="s">
        <v>354</v>
      </c>
      <c r="C9" s="54" t="s">
        <v>355</v>
      </c>
      <c r="D9" s="54" t="s">
        <v>356</v>
      </c>
      <c r="E9" s="54" t="s">
        <v>49</v>
      </c>
    </row>
    <row r="11" spans="2:8" x14ac:dyDescent="0.2">
      <c r="B11" s="54" t="s">
        <v>357</v>
      </c>
      <c r="C11" s="54" t="s">
        <v>346</v>
      </c>
      <c r="D11" s="54" t="s">
        <v>49</v>
      </c>
      <c r="E11" s="54" t="s">
        <v>49</v>
      </c>
    </row>
    <row r="13" spans="2:8" x14ac:dyDescent="0.2">
      <c r="B13" s="54" t="s">
        <v>358</v>
      </c>
      <c r="C13" s="54" t="s">
        <v>349</v>
      </c>
      <c r="D13" s="54" t="s">
        <v>49</v>
      </c>
      <c r="E13" s="54" t="s">
        <v>49</v>
      </c>
    </row>
    <row r="15" spans="2:8" x14ac:dyDescent="0.2">
      <c r="B15" s="54" t="s">
        <v>359</v>
      </c>
      <c r="C15" s="54" t="s">
        <v>352</v>
      </c>
      <c r="D15" s="54" t="s">
        <v>49</v>
      </c>
      <c r="E15" s="54" t="s">
        <v>49</v>
      </c>
    </row>
    <row r="17" spans="2:5" x14ac:dyDescent="0.2">
      <c r="B17" s="54" t="s">
        <v>360</v>
      </c>
      <c r="C17" s="54" t="s">
        <v>355</v>
      </c>
      <c r="D17" s="54" t="s">
        <v>49</v>
      </c>
      <c r="E17" s="54" t="s">
        <v>49</v>
      </c>
    </row>
    <row r="19" spans="2:5" x14ac:dyDescent="0.2">
      <c r="B19" s="54" t="s">
        <v>361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365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366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367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368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369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370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371</v>
      </c>
      <c r="C29" s="54" t="s">
        <v>49</v>
      </c>
      <c r="D29" s="54" t="s">
        <v>49</v>
      </c>
      <c r="E29" s="54" t="s">
        <v>49</v>
      </c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2023-11-30T06:11:51Z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