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8415949E-961D-4106-A220-E2E133ED33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заказа'!$B$321:$B$321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заказа'!$B$106:$B$106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заказа'!$B$204:$B$204</definedName>
    <definedName name="ProductId71">'Бланк заказа'!$B$205:$B$205</definedName>
    <definedName name="ProductId72">'Бланк заказа'!$B$206:$B$206</definedName>
    <definedName name="ProductId73">'Бланк заказа'!$B$211:$B$211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заказа'!$B$221:$B$221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заказа'!$B$229:$B$229</definedName>
    <definedName name="ProductId84">'Бланк заказа'!$B$233:$B$233</definedName>
    <definedName name="ProductId85">'Бланк заказа'!$B$234:$B$234</definedName>
    <definedName name="ProductId86">'Бланк заказа'!$B$235:$B$235</definedName>
    <definedName name="ProductId87">'Бланк заказа'!$B$240:$B$240</definedName>
    <definedName name="ProductId88">'Бланк заказа'!$B$245:$B$245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заказа'!$B$258:$B$258</definedName>
    <definedName name="ProductId92">'Бланк заказа'!$B$259:$B$259</definedName>
    <definedName name="ProductId93">'Бланк заказа'!$B$265:$B$265</definedName>
    <definedName name="ProductId94">'Бланк заказа'!$B$269:$B$269</definedName>
    <definedName name="ProductId95">'Бланк заказа'!$B$275:$B$275</definedName>
    <definedName name="ProductId96">'Бланк заказа'!$B$276:$B$276</definedName>
    <definedName name="ProductId97">'Бланк заказа'!$B$277:$B$277</definedName>
    <definedName name="ProductId98">'Бланк заказа'!$B$281:$B$281</definedName>
    <definedName name="ProductId99">'Бланк заказа'!$B$285:$B$285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заказа'!$X$321:$X$321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заказа'!$X$106:$X$106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заказа'!$X$204:$X$204</definedName>
    <definedName name="SalesQty71">'Бланк заказа'!$X$205:$X$205</definedName>
    <definedName name="SalesQty72">'Бланк заказа'!$X$206:$X$206</definedName>
    <definedName name="SalesQty73">'Бланк заказа'!$X$211:$X$211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заказа'!$X$221:$X$221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заказа'!$X$229:$X$229</definedName>
    <definedName name="SalesQty84">'Бланк заказа'!$X$233:$X$233</definedName>
    <definedName name="SalesQty85">'Бланк заказа'!$X$234:$X$234</definedName>
    <definedName name="SalesQty86">'Бланк заказа'!$X$235:$X$235</definedName>
    <definedName name="SalesQty87">'Бланк заказа'!$X$240:$X$240</definedName>
    <definedName name="SalesQty88">'Бланк заказа'!$X$245:$X$245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заказа'!$X$258:$X$258</definedName>
    <definedName name="SalesQty92">'Бланк заказа'!$X$259:$X$259</definedName>
    <definedName name="SalesQty93">'Бланк заказа'!$X$265:$X$265</definedName>
    <definedName name="SalesQty94">'Бланк заказа'!$X$269:$X$269</definedName>
    <definedName name="SalesQty95">'Бланк заказа'!$X$275:$X$275</definedName>
    <definedName name="SalesQty96">'Бланк заказа'!$X$276:$X$276</definedName>
    <definedName name="SalesQty97">'Бланк заказа'!$X$277:$X$277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заказа'!$Y$321:$Y$321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заказа'!$Y$106:$Y$106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заказа'!$Y$204:$Y$204</definedName>
    <definedName name="SalesRoundBox71">'Бланк заказа'!$Y$205:$Y$205</definedName>
    <definedName name="SalesRoundBox72">'Бланк заказа'!$Y$206:$Y$206</definedName>
    <definedName name="SalesRoundBox73">'Бланк заказа'!$Y$211:$Y$211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заказа'!$Y$221:$Y$221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заказа'!$Y$229:$Y$229</definedName>
    <definedName name="SalesRoundBox84">'Бланк заказа'!$Y$233:$Y$233</definedName>
    <definedName name="SalesRoundBox85">'Бланк заказа'!$Y$234:$Y$234</definedName>
    <definedName name="SalesRoundBox86">'Бланк заказа'!$Y$235:$Y$235</definedName>
    <definedName name="SalesRoundBox87">'Бланк заказа'!$Y$240:$Y$240</definedName>
    <definedName name="SalesRoundBox88">'Бланк заказа'!$Y$245:$Y$245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заказа'!$Y$258:$Y$258</definedName>
    <definedName name="SalesRoundBox92">'Бланк заказа'!$Y$259:$Y$259</definedName>
    <definedName name="SalesRoundBox93">'Бланк заказа'!$Y$265:$Y$265</definedName>
    <definedName name="SalesRoundBox94">'Бланк заказа'!$Y$269:$Y$269</definedName>
    <definedName name="SalesRoundBox95">'Бланк заказа'!$Y$275:$Y$275</definedName>
    <definedName name="SalesRoundBox96">'Бланк заказа'!$Y$276:$Y$276</definedName>
    <definedName name="SalesRoundBox97">'Бланк заказа'!$Y$277:$Y$277</definedName>
    <definedName name="SalesRoundBox98">'Бланк заказа'!$Y$281:$Y$281</definedName>
    <definedName name="SalesRoundBox99">'Бланк заказа'!$Y$285:$Y$285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заказа'!$W$321:$W$321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заказа'!$W$106:$W$106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заказа'!$W$204:$W$204</definedName>
    <definedName name="UnitOfMeasure71">'Бланк заказа'!$W$205:$W$205</definedName>
    <definedName name="UnitOfMeasure72">'Бланк заказа'!$W$206:$W$206</definedName>
    <definedName name="UnitOfMeasure73">'Бланк заказа'!$W$211:$W$211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заказа'!$W$221:$W$221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заказа'!$W$229:$W$229</definedName>
    <definedName name="UnitOfMeasure84">'Бланк заказа'!$W$233:$W$233</definedName>
    <definedName name="UnitOfMeasure85">'Бланк заказа'!$W$234:$W$234</definedName>
    <definedName name="UnitOfMeasure86">'Бланк заказа'!$W$235:$W$235</definedName>
    <definedName name="UnitOfMeasure87">'Бланк заказа'!$W$240:$W$240</definedName>
    <definedName name="UnitOfMeasure88">'Бланк заказа'!$W$245:$W$245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заказа'!$W$258:$W$258</definedName>
    <definedName name="UnitOfMeasure92">'Бланк заказа'!$W$259:$W$259</definedName>
    <definedName name="UnitOfMeasure93">'Бланк заказа'!$W$265:$W$265</definedName>
    <definedName name="UnitOfMeasure94">'Бланк заказа'!$W$269:$W$269</definedName>
    <definedName name="UnitOfMeasure95">'Бланк заказа'!$W$275:$W$275</definedName>
    <definedName name="UnitOfMeasure96">'Бланк заказа'!$W$276:$W$276</definedName>
    <definedName name="UnitOfMeasure97">'Бланк заказа'!$W$277:$W$277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Y323" i="2"/>
  <c r="X323" i="2"/>
  <c r="Y322" i="2"/>
  <c r="X322" i="2"/>
  <c r="BP321" i="2"/>
  <c r="BO321" i="2"/>
  <c r="BN321" i="2"/>
  <c r="BM321" i="2"/>
  <c r="Z321" i="2"/>
  <c r="Z322" i="2" s="1"/>
  <c r="Y321" i="2"/>
  <c r="X318" i="2"/>
  <c r="X317" i="2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O313" i="2"/>
  <c r="BM313" i="2"/>
  <c r="Z313" i="2"/>
  <c r="Y313" i="2"/>
  <c r="BP313" i="2" s="1"/>
  <c r="BO312" i="2"/>
  <c r="BM312" i="2"/>
  <c r="Z312" i="2"/>
  <c r="Y312" i="2"/>
  <c r="BP312" i="2" s="1"/>
  <c r="BO311" i="2"/>
  <c r="BN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N309" i="2" s="1"/>
  <c r="BO308" i="2"/>
  <c r="BM308" i="2"/>
  <c r="Z308" i="2"/>
  <c r="Y308" i="2"/>
  <c r="BO307" i="2"/>
  <c r="BM307" i="2"/>
  <c r="Z307" i="2"/>
  <c r="Y307" i="2"/>
  <c r="BP307" i="2" s="1"/>
  <c r="BO306" i="2"/>
  <c r="BM306" i="2"/>
  <c r="Z306" i="2"/>
  <c r="Y306" i="2"/>
  <c r="BP306" i="2" s="1"/>
  <c r="BO305" i="2"/>
  <c r="BN305" i="2"/>
  <c r="BM305" i="2"/>
  <c r="Z305" i="2"/>
  <c r="Y305" i="2"/>
  <c r="BP305" i="2" s="1"/>
  <c r="P305" i="2"/>
  <c r="BO304" i="2"/>
  <c r="BM304" i="2"/>
  <c r="Z304" i="2"/>
  <c r="Y304" i="2"/>
  <c r="BP304" i="2" s="1"/>
  <c r="BO303" i="2"/>
  <c r="BM303" i="2"/>
  <c r="Z303" i="2"/>
  <c r="Y303" i="2"/>
  <c r="P303" i="2"/>
  <c r="BO302" i="2"/>
  <c r="BM302" i="2"/>
  <c r="Z302" i="2"/>
  <c r="Y302" i="2"/>
  <c r="BN302" i="2" s="1"/>
  <c r="BO301" i="2"/>
  <c r="BM301" i="2"/>
  <c r="Z301" i="2"/>
  <c r="Y301" i="2"/>
  <c r="BP301" i="2" s="1"/>
  <c r="P301" i="2"/>
  <c r="BP300" i="2"/>
  <c r="BO300" i="2"/>
  <c r="BN300" i="2"/>
  <c r="BM300" i="2"/>
  <c r="Z300" i="2"/>
  <c r="Y300" i="2"/>
  <c r="BO299" i="2"/>
  <c r="BM299" i="2"/>
  <c r="Z299" i="2"/>
  <c r="Y299" i="2"/>
  <c r="BO298" i="2"/>
  <c r="BM298" i="2"/>
  <c r="Z298" i="2"/>
  <c r="Y298" i="2"/>
  <c r="BP298" i="2" s="1"/>
  <c r="P298" i="2"/>
  <c r="BP297" i="2"/>
  <c r="BO297" i="2"/>
  <c r="BN297" i="2"/>
  <c r="BM297" i="2"/>
  <c r="Z297" i="2"/>
  <c r="Y297" i="2"/>
  <c r="BO296" i="2"/>
  <c r="BM296" i="2"/>
  <c r="Z296" i="2"/>
  <c r="Y296" i="2"/>
  <c r="X294" i="2"/>
  <c r="X293" i="2"/>
  <c r="BO292" i="2"/>
  <c r="BM292" i="2"/>
  <c r="Z292" i="2"/>
  <c r="Y292" i="2"/>
  <c r="P292" i="2"/>
  <c r="BO291" i="2"/>
  <c r="BM291" i="2"/>
  <c r="Z291" i="2"/>
  <c r="Y291" i="2"/>
  <c r="P291" i="2"/>
  <c r="BO290" i="2"/>
  <c r="BM290" i="2"/>
  <c r="Z290" i="2"/>
  <c r="Z293" i="2" s="1"/>
  <c r="Y290" i="2"/>
  <c r="Y288" i="2"/>
  <c r="X288" i="2"/>
  <c r="X287" i="2"/>
  <c r="BO286" i="2"/>
  <c r="BN286" i="2"/>
  <c r="BM286" i="2"/>
  <c r="Z286" i="2"/>
  <c r="Y286" i="2"/>
  <c r="BP286" i="2" s="1"/>
  <c r="BO285" i="2"/>
  <c r="BM285" i="2"/>
  <c r="Z285" i="2"/>
  <c r="Z287" i="2" s="1"/>
  <c r="Y285" i="2"/>
  <c r="Y287" i="2" s="1"/>
  <c r="P285" i="2"/>
  <c r="X283" i="2"/>
  <c r="X282" i="2"/>
  <c r="BO281" i="2"/>
  <c r="BN281" i="2"/>
  <c r="BM281" i="2"/>
  <c r="Z281" i="2"/>
  <c r="Z282" i="2" s="1"/>
  <c r="Y281" i="2"/>
  <c r="BP281" i="2" s="1"/>
  <c r="P281" i="2"/>
  <c r="X279" i="2"/>
  <c r="X278" i="2"/>
  <c r="BO277" i="2"/>
  <c r="BM277" i="2"/>
  <c r="Z277" i="2"/>
  <c r="Y277" i="2"/>
  <c r="BO276" i="2"/>
  <c r="BN276" i="2"/>
  <c r="BM276" i="2"/>
  <c r="Z276" i="2"/>
  <c r="Y276" i="2"/>
  <c r="BP276" i="2" s="1"/>
  <c r="BO275" i="2"/>
  <c r="BM275" i="2"/>
  <c r="Z275" i="2"/>
  <c r="Z278" i="2" s="1"/>
  <c r="Y275" i="2"/>
  <c r="BN275" i="2" s="1"/>
  <c r="X271" i="2"/>
  <c r="Z270" i="2"/>
  <c r="X270" i="2"/>
  <c r="BO269" i="2"/>
  <c r="BM269" i="2"/>
  <c r="Z269" i="2"/>
  <c r="Y269" i="2"/>
  <c r="P269" i="2"/>
  <c r="X267" i="2"/>
  <c r="Y266" i="2"/>
  <c r="X266" i="2"/>
  <c r="BP265" i="2"/>
  <c r="BO265" i="2"/>
  <c r="BN265" i="2"/>
  <c r="BM265" i="2"/>
  <c r="Z265" i="2"/>
  <c r="Z266" i="2" s="1"/>
  <c r="Y265" i="2"/>
  <c r="Y267" i="2" s="1"/>
  <c r="X261" i="2"/>
  <c r="X260" i="2"/>
  <c r="BO259" i="2"/>
  <c r="BM259" i="2"/>
  <c r="Z259" i="2"/>
  <c r="Z260" i="2" s="1"/>
  <c r="Y259" i="2"/>
  <c r="BP259" i="2" s="1"/>
  <c r="P259" i="2"/>
  <c r="BO258" i="2"/>
  <c r="BM258" i="2"/>
  <c r="Z258" i="2"/>
  <c r="Y258" i="2"/>
  <c r="P258" i="2"/>
  <c r="X254" i="2"/>
  <c r="X253" i="2"/>
  <c r="BO252" i="2"/>
  <c r="BM252" i="2"/>
  <c r="Z252" i="2"/>
  <c r="Z253" i="2" s="1"/>
  <c r="Y252" i="2"/>
  <c r="Y254" i="2" s="1"/>
  <c r="P252" i="2"/>
  <c r="X248" i="2"/>
  <c r="X247" i="2"/>
  <c r="BO246" i="2"/>
  <c r="BM246" i="2"/>
  <c r="Z246" i="2"/>
  <c r="Y246" i="2"/>
  <c r="P246" i="2"/>
  <c r="BO245" i="2"/>
  <c r="BM245" i="2"/>
  <c r="Z245" i="2"/>
  <c r="Z247" i="2" s="1"/>
  <c r="Y245" i="2"/>
  <c r="P245" i="2"/>
  <c r="X242" i="2"/>
  <c r="X241" i="2"/>
  <c r="BO240" i="2"/>
  <c r="BM240" i="2"/>
  <c r="Z240" i="2"/>
  <c r="Z241" i="2" s="1"/>
  <c r="Y240" i="2"/>
  <c r="P240" i="2"/>
  <c r="X237" i="2"/>
  <c r="X236" i="2"/>
  <c r="BP235" i="2"/>
  <c r="BO235" i="2"/>
  <c r="BN235" i="2"/>
  <c r="BM235" i="2"/>
  <c r="Z235" i="2"/>
  <c r="Y235" i="2"/>
  <c r="BO234" i="2"/>
  <c r="BM234" i="2"/>
  <c r="Z234" i="2"/>
  <c r="Y234" i="2"/>
  <c r="BP234" i="2" s="1"/>
  <c r="BO233" i="2"/>
  <c r="BM233" i="2"/>
  <c r="Z233" i="2"/>
  <c r="Z236" i="2" s="1"/>
  <c r="Y233" i="2"/>
  <c r="BN233" i="2" s="1"/>
  <c r="X231" i="2"/>
  <c r="Z230" i="2"/>
  <c r="X230" i="2"/>
  <c r="BO229" i="2"/>
  <c r="BM229" i="2"/>
  <c r="Z229" i="2"/>
  <c r="Y229" i="2"/>
  <c r="X226" i="2"/>
  <c r="X225" i="2"/>
  <c r="BO224" i="2"/>
  <c r="BM224" i="2"/>
  <c r="Z224" i="2"/>
  <c r="Y224" i="2"/>
  <c r="P224" i="2"/>
  <c r="BO223" i="2"/>
  <c r="BM223" i="2"/>
  <c r="Z223" i="2"/>
  <c r="Y223" i="2"/>
  <c r="P223" i="2"/>
  <c r="BO222" i="2"/>
  <c r="BM222" i="2"/>
  <c r="Z222" i="2"/>
  <c r="Z225" i="2" s="1"/>
  <c r="Y222" i="2"/>
  <c r="P222" i="2"/>
  <c r="BO221" i="2"/>
  <c r="BM221" i="2"/>
  <c r="Z221" i="2"/>
  <c r="Y221" i="2"/>
  <c r="P221" i="2"/>
  <c r="X218" i="2"/>
  <c r="X217" i="2"/>
  <c r="BO216" i="2"/>
  <c r="BM216" i="2"/>
  <c r="Z216" i="2"/>
  <c r="Y216" i="2"/>
  <c r="BP216" i="2" s="1"/>
  <c r="P216" i="2"/>
  <c r="BO215" i="2"/>
  <c r="BN215" i="2"/>
  <c r="BM215" i="2"/>
  <c r="Z215" i="2"/>
  <c r="Y215" i="2"/>
  <c r="BP215" i="2" s="1"/>
  <c r="P215" i="2"/>
  <c r="BO214" i="2"/>
  <c r="BM214" i="2"/>
  <c r="Z214" i="2"/>
  <c r="Y214" i="2"/>
  <c r="BP214" i="2" s="1"/>
  <c r="P214" i="2"/>
  <c r="BP213" i="2"/>
  <c r="BO213" i="2"/>
  <c r="BN213" i="2"/>
  <c r="BM213" i="2"/>
  <c r="Z213" i="2"/>
  <c r="Y213" i="2"/>
  <c r="P213" i="2"/>
  <c r="BO212" i="2"/>
  <c r="BN212" i="2"/>
  <c r="BM212" i="2"/>
  <c r="Z212" i="2"/>
  <c r="Y212" i="2"/>
  <c r="BP212" i="2" s="1"/>
  <c r="P212" i="2"/>
  <c r="BO211" i="2"/>
  <c r="BM211" i="2"/>
  <c r="Z211" i="2"/>
  <c r="Y211" i="2"/>
  <c r="BN211" i="2" s="1"/>
  <c r="P211" i="2"/>
  <c r="X208" i="2"/>
  <c r="X207" i="2"/>
  <c r="BO206" i="2"/>
  <c r="BM206" i="2"/>
  <c r="Z206" i="2"/>
  <c r="Y206" i="2"/>
  <c r="BP206" i="2" s="1"/>
  <c r="P206" i="2"/>
  <c r="BO205" i="2"/>
  <c r="BM205" i="2"/>
  <c r="Z205" i="2"/>
  <c r="Y205" i="2"/>
  <c r="P205" i="2"/>
  <c r="BO204" i="2"/>
  <c r="BN204" i="2"/>
  <c r="BM204" i="2"/>
  <c r="Z204" i="2"/>
  <c r="Y204" i="2"/>
  <c r="BP204" i="2" s="1"/>
  <c r="P204" i="2"/>
  <c r="X201" i="2"/>
  <c r="X200" i="2"/>
  <c r="BO199" i="2"/>
  <c r="BM199" i="2"/>
  <c r="Z199" i="2"/>
  <c r="Y199" i="2"/>
  <c r="BP199" i="2" s="1"/>
  <c r="P199" i="2"/>
  <c r="BO198" i="2"/>
  <c r="BM198" i="2"/>
  <c r="Z198" i="2"/>
  <c r="Y198" i="2"/>
  <c r="BN198" i="2" s="1"/>
  <c r="P198" i="2"/>
  <c r="BO197" i="2"/>
  <c r="BM197" i="2"/>
  <c r="Z197" i="2"/>
  <c r="Y197" i="2"/>
  <c r="BP197" i="2" s="1"/>
  <c r="P197" i="2"/>
  <c r="BO196" i="2"/>
  <c r="BM196" i="2"/>
  <c r="Z196" i="2"/>
  <c r="Y196" i="2"/>
  <c r="P196" i="2"/>
  <c r="X192" i="2"/>
  <c r="X191" i="2"/>
  <c r="BO190" i="2"/>
  <c r="BM190" i="2"/>
  <c r="Z190" i="2"/>
  <c r="Z191" i="2" s="1"/>
  <c r="Y190" i="2"/>
  <c r="Y192" i="2" s="1"/>
  <c r="X188" i="2"/>
  <c r="X187" i="2"/>
  <c r="BO186" i="2"/>
  <c r="BM186" i="2"/>
  <c r="Z186" i="2"/>
  <c r="Y186" i="2"/>
  <c r="BN186" i="2" s="1"/>
  <c r="P186" i="2"/>
  <c r="BO185" i="2"/>
  <c r="BM185" i="2"/>
  <c r="Z185" i="2"/>
  <c r="Z187" i="2" s="1"/>
  <c r="Y185" i="2"/>
  <c r="P185" i="2"/>
  <c r="BO184" i="2"/>
  <c r="BM184" i="2"/>
  <c r="Z184" i="2"/>
  <c r="Y184" i="2"/>
  <c r="P184" i="2"/>
  <c r="X180" i="2"/>
  <c r="X179" i="2"/>
  <c r="BO178" i="2"/>
  <c r="BM178" i="2"/>
  <c r="Z178" i="2"/>
  <c r="Z179" i="2" s="1"/>
  <c r="Y178" i="2"/>
  <c r="BN178" i="2" s="1"/>
  <c r="P178" i="2"/>
  <c r="BO177" i="2"/>
  <c r="BM177" i="2"/>
  <c r="Z177" i="2"/>
  <c r="Y177" i="2"/>
  <c r="P177" i="2"/>
  <c r="X175" i="2"/>
  <c r="X174" i="2"/>
  <c r="BO173" i="2"/>
  <c r="BM173" i="2"/>
  <c r="Z173" i="2"/>
  <c r="Y173" i="2"/>
  <c r="BN173" i="2" s="1"/>
  <c r="P173" i="2"/>
  <c r="BO172" i="2"/>
  <c r="BN172" i="2"/>
  <c r="BM172" i="2"/>
  <c r="Z172" i="2"/>
  <c r="Y172" i="2"/>
  <c r="BP172" i="2" s="1"/>
  <c r="P172" i="2"/>
  <c r="BO171" i="2"/>
  <c r="BM171" i="2"/>
  <c r="Z171" i="2"/>
  <c r="Y171" i="2"/>
  <c r="BO170" i="2"/>
  <c r="BM170" i="2"/>
  <c r="Z170" i="2"/>
  <c r="Y170" i="2"/>
  <c r="X167" i="2"/>
  <c r="X166" i="2"/>
  <c r="BO165" i="2"/>
  <c r="BM165" i="2"/>
  <c r="Z165" i="2"/>
  <c r="Z166" i="2" s="1"/>
  <c r="Y165" i="2"/>
  <c r="Y167" i="2" s="1"/>
  <c r="X161" i="2"/>
  <c r="Y160" i="2"/>
  <c r="X160" i="2"/>
  <c r="BP159" i="2"/>
  <c r="BO159" i="2"/>
  <c r="BN159" i="2"/>
  <c r="BM159" i="2"/>
  <c r="Z159" i="2"/>
  <c r="Z160" i="2" s="1"/>
  <c r="Y159" i="2"/>
  <c r="Y161" i="2" s="1"/>
  <c r="P159" i="2"/>
  <c r="X156" i="2"/>
  <c r="X155" i="2"/>
  <c r="BO154" i="2"/>
  <c r="BM154" i="2"/>
  <c r="Z154" i="2"/>
  <c r="Y154" i="2"/>
  <c r="BP154" i="2" s="1"/>
  <c r="P154" i="2"/>
  <c r="BO153" i="2"/>
  <c r="BM153" i="2"/>
  <c r="Z153" i="2"/>
  <c r="Y153" i="2"/>
  <c r="P153" i="2"/>
  <c r="X150" i="2"/>
  <c r="X149" i="2"/>
  <c r="BO148" i="2"/>
  <c r="BM148" i="2"/>
  <c r="Z148" i="2"/>
  <c r="Z149" i="2" s="1"/>
  <c r="Y148" i="2"/>
  <c r="BN148" i="2" s="1"/>
  <c r="P148" i="2"/>
  <c r="X145" i="2"/>
  <c r="X144" i="2"/>
  <c r="BO143" i="2"/>
  <c r="BM143" i="2"/>
  <c r="Z143" i="2"/>
  <c r="Z144" i="2" s="1"/>
  <c r="Y143" i="2"/>
  <c r="Y145" i="2" s="1"/>
  <c r="X140" i="2"/>
  <c r="X139" i="2"/>
  <c r="BP138" i="2"/>
  <c r="BO138" i="2"/>
  <c r="BN138" i="2"/>
  <c r="BM138" i="2"/>
  <c r="Z138" i="2"/>
  <c r="Y138" i="2"/>
  <c r="P138" i="2"/>
  <c r="BO137" i="2"/>
  <c r="BM137" i="2"/>
  <c r="Z137" i="2"/>
  <c r="Y137" i="2"/>
  <c r="P137" i="2"/>
  <c r="Y134" i="2"/>
  <c r="X134" i="2"/>
  <c r="Z133" i="2"/>
  <c r="X133" i="2"/>
  <c r="BO132" i="2"/>
  <c r="BN132" i="2"/>
  <c r="BM132" i="2"/>
  <c r="Z132" i="2"/>
  <c r="Y132" i="2"/>
  <c r="BP132" i="2" s="1"/>
  <c r="P132" i="2"/>
  <c r="BO131" i="2"/>
  <c r="BM131" i="2"/>
  <c r="Z131" i="2"/>
  <c r="Y131" i="2"/>
  <c r="P131" i="2"/>
  <c r="X128" i="2"/>
  <c r="X127" i="2"/>
  <c r="BO126" i="2"/>
  <c r="BM126" i="2"/>
  <c r="Z126" i="2"/>
  <c r="Z127" i="2" s="1"/>
  <c r="Y126" i="2"/>
  <c r="BN126" i="2" s="1"/>
  <c r="P126" i="2"/>
  <c r="BO125" i="2"/>
  <c r="BM125" i="2"/>
  <c r="Z125" i="2"/>
  <c r="Y125" i="2"/>
  <c r="P125" i="2"/>
  <c r="X122" i="2"/>
  <c r="Z121" i="2"/>
  <c r="X121" i="2"/>
  <c r="BO120" i="2"/>
  <c r="BM120" i="2"/>
  <c r="Z120" i="2"/>
  <c r="Y120" i="2"/>
  <c r="Y121" i="2" s="1"/>
  <c r="X118" i="2"/>
  <c r="X117" i="2"/>
  <c r="BO116" i="2"/>
  <c r="BM116" i="2"/>
  <c r="Z116" i="2"/>
  <c r="Y116" i="2"/>
  <c r="P116" i="2"/>
  <c r="BO115" i="2"/>
  <c r="BM115" i="2"/>
  <c r="Z115" i="2"/>
  <c r="Y115" i="2"/>
  <c r="BN115" i="2" s="1"/>
  <c r="P115" i="2"/>
  <c r="BO114" i="2"/>
  <c r="BM114" i="2"/>
  <c r="Z114" i="2"/>
  <c r="Y114" i="2"/>
  <c r="BN114" i="2" s="1"/>
  <c r="P114" i="2"/>
  <c r="BO113" i="2"/>
  <c r="BM113" i="2"/>
  <c r="Z113" i="2"/>
  <c r="Y113" i="2"/>
  <c r="P113" i="2"/>
  <c r="BO112" i="2"/>
  <c r="BM112" i="2"/>
  <c r="Z112" i="2"/>
  <c r="Y112" i="2"/>
  <c r="BN112" i="2" s="1"/>
  <c r="P112" i="2"/>
  <c r="BO111" i="2"/>
  <c r="BM111" i="2"/>
  <c r="Z111" i="2"/>
  <c r="Z117" i="2" s="1"/>
  <c r="Y111" i="2"/>
  <c r="X108" i="2"/>
  <c r="X107" i="2"/>
  <c r="BO106" i="2"/>
  <c r="BM106" i="2"/>
  <c r="Z106" i="2"/>
  <c r="Y106" i="2"/>
  <c r="BN106" i="2" s="1"/>
  <c r="P106" i="2"/>
  <c r="BO105" i="2"/>
  <c r="BM105" i="2"/>
  <c r="Z105" i="2"/>
  <c r="Z107" i="2" s="1"/>
  <c r="Y105" i="2"/>
  <c r="BN105" i="2" s="1"/>
  <c r="BO104" i="2"/>
  <c r="BM104" i="2"/>
  <c r="Z104" i="2"/>
  <c r="Y104" i="2"/>
  <c r="P104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N98" i="2" s="1"/>
  <c r="BO97" i="2"/>
  <c r="BM97" i="2"/>
  <c r="Z97" i="2"/>
  <c r="Y97" i="2"/>
  <c r="BP97" i="2" s="1"/>
  <c r="P97" i="2"/>
  <c r="BO96" i="2"/>
  <c r="BM96" i="2"/>
  <c r="Z96" i="2"/>
  <c r="Y96" i="2"/>
  <c r="BO95" i="2"/>
  <c r="BM95" i="2"/>
  <c r="Z95" i="2"/>
  <c r="Y95" i="2"/>
  <c r="BN95" i="2" s="1"/>
  <c r="P95" i="2"/>
  <c r="BO94" i="2"/>
  <c r="BM94" i="2"/>
  <c r="Z94" i="2"/>
  <c r="Y94" i="2"/>
  <c r="Y101" i="2" s="1"/>
  <c r="X91" i="2"/>
  <c r="X90" i="2"/>
  <c r="BO89" i="2"/>
  <c r="BM89" i="2"/>
  <c r="Z89" i="2"/>
  <c r="Y89" i="2"/>
  <c r="BN89" i="2" s="1"/>
  <c r="BO88" i="2"/>
  <c r="BM88" i="2"/>
  <c r="Z88" i="2"/>
  <c r="Z90" i="2" s="1"/>
  <c r="Y88" i="2"/>
  <c r="Y90" i="2" s="1"/>
  <c r="Y85" i="2"/>
  <c r="X85" i="2"/>
  <c r="X84" i="2"/>
  <c r="BO83" i="2"/>
  <c r="BM83" i="2"/>
  <c r="Z83" i="2"/>
  <c r="Z84" i="2" s="1"/>
  <c r="Y83" i="2"/>
  <c r="BN83" i="2" s="1"/>
  <c r="X80" i="2"/>
  <c r="X79" i="2"/>
  <c r="BO78" i="2"/>
  <c r="BM78" i="2"/>
  <c r="Z78" i="2"/>
  <c r="Y78" i="2"/>
  <c r="BN78" i="2" s="1"/>
  <c r="P78" i="2"/>
  <c r="BO77" i="2"/>
  <c r="BM77" i="2"/>
  <c r="Z77" i="2"/>
  <c r="Z79" i="2" s="1"/>
  <c r="Y77" i="2"/>
  <c r="BN77" i="2" s="1"/>
  <c r="P77" i="2"/>
  <c r="X74" i="2"/>
  <c r="X73" i="2"/>
  <c r="BO72" i="2"/>
  <c r="BM72" i="2"/>
  <c r="Z72" i="2"/>
  <c r="Y72" i="2"/>
  <c r="BO71" i="2"/>
  <c r="BM71" i="2"/>
  <c r="Z71" i="2"/>
  <c r="Y71" i="2"/>
  <c r="BN71" i="2" s="1"/>
  <c r="BO70" i="2"/>
  <c r="BM70" i="2"/>
  <c r="Z70" i="2"/>
  <c r="Z73" i="2" s="1"/>
  <c r="Y70" i="2"/>
  <c r="Y68" i="2"/>
  <c r="X68" i="2"/>
  <c r="X67" i="2"/>
  <c r="BO66" i="2"/>
  <c r="BN66" i="2"/>
  <c r="BM66" i="2"/>
  <c r="Z66" i="2"/>
  <c r="Z67" i="2" s="1"/>
  <c r="Y66" i="2"/>
  <c r="BP66" i="2" s="1"/>
  <c r="P66" i="2"/>
  <c r="X64" i="2"/>
  <c r="X63" i="2"/>
  <c r="BO62" i="2"/>
  <c r="BM62" i="2"/>
  <c r="Z62" i="2"/>
  <c r="Z63" i="2" s="1"/>
  <c r="Y62" i="2"/>
  <c r="BP62" i="2" s="1"/>
  <c r="X60" i="2"/>
  <c r="Z59" i="2"/>
  <c r="X59" i="2"/>
  <c r="BO58" i="2"/>
  <c r="BM58" i="2"/>
  <c r="Z58" i="2"/>
  <c r="Y58" i="2"/>
  <c r="Y60" i="2" s="1"/>
  <c r="X56" i="2"/>
  <c r="Y55" i="2"/>
  <c r="X55" i="2"/>
  <c r="BP54" i="2"/>
  <c r="BO54" i="2"/>
  <c r="BN54" i="2"/>
  <c r="BM54" i="2"/>
  <c r="Z54" i="2"/>
  <c r="Z55" i="2" s="1"/>
  <c r="Y54" i="2"/>
  <c r="Y56" i="2" s="1"/>
  <c r="X51" i="2"/>
  <c r="X50" i="2"/>
  <c r="BO49" i="2"/>
  <c r="BM49" i="2"/>
  <c r="Z49" i="2"/>
  <c r="Y49" i="2"/>
  <c r="BN49" i="2" s="1"/>
  <c r="P49" i="2"/>
  <c r="BO48" i="2"/>
  <c r="BM48" i="2"/>
  <c r="Z48" i="2"/>
  <c r="Y48" i="2"/>
  <c r="P48" i="2"/>
  <c r="BO47" i="2"/>
  <c r="BM47" i="2"/>
  <c r="Z47" i="2"/>
  <c r="Y47" i="2"/>
  <c r="BN47" i="2" s="1"/>
  <c r="P47" i="2"/>
  <c r="BO46" i="2"/>
  <c r="BM46" i="2"/>
  <c r="Z46" i="2"/>
  <c r="Y46" i="2"/>
  <c r="BN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N42" i="2"/>
  <c r="BM42" i="2"/>
  <c r="Z42" i="2"/>
  <c r="Y42" i="2"/>
  <c r="P42" i="2"/>
  <c r="X39" i="2"/>
  <c r="X38" i="2"/>
  <c r="BO37" i="2"/>
  <c r="BM37" i="2"/>
  <c r="Z37" i="2"/>
  <c r="Y37" i="2"/>
  <c r="BO36" i="2"/>
  <c r="BN36" i="2"/>
  <c r="BM36" i="2"/>
  <c r="Z36" i="2"/>
  <c r="Y36" i="2"/>
  <c r="BP36" i="2" s="1"/>
  <c r="BO35" i="2"/>
  <c r="BM35" i="2"/>
  <c r="Z35" i="2"/>
  <c r="Z38" i="2" s="1"/>
  <c r="Y35" i="2"/>
  <c r="Y32" i="2"/>
  <c r="X32" i="2"/>
  <c r="X31" i="2"/>
  <c r="BO30" i="2"/>
  <c r="BN30" i="2"/>
  <c r="BM30" i="2"/>
  <c r="Z30" i="2"/>
  <c r="Y30" i="2"/>
  <c r="BP30" i="2" s="1"/>
  <c r="BO29" i="2"/>
  <c r="BM29" i="2"/>
  <c r="Z29" i="2"/>
  <c r="Y29" i="2"/>
  <c r="BN29" i="2" s="1"/>
  <c r="BP28" i="2"/>
  <c r="BO28" i="2"/>
  <c r="BN28" i="2"/>
  <c r="BM28" i="2"/>
  <c r="Z28" i="2"/>
  <c r="Z31" i="2" s="1"/>
  <c r="Y28" i="2"/>
  <c r="Y31" i="2" s="1"/>
  <c r="X24" i="2"/>
  <c r="X23" i="2"/>
  <c r="BO22" i="2"/>
  <c r="BM22" i="2"/>
  <c r="Z22" i="2"/>
  <c r="Z23" i="2" s="1"/>
  <c r="Y22" i="2"/>
  <c r="Y24" i="2" s="1"/>
  <c r="P22" i="2"/>
  <c r="H10" i="2"/>
  <c r="A9" i="2"/>
  <c r="J9" i="2" s="1"/>
  <c r="D7" i="2"/>
  <c r="Q6" i="2"/>
  <c r="P2" i="2"/>
  <c r="F9" i="2" l="1"/>
  <c r="A10" i="2"/>
  <c r="BP47" i="2"/>
  <c r="BP48" i="2"/>
  <c r="BN48" i="2"/>
  <c r="BP58" i="2"/>
  <c r="X328" i="2"/>
  <c r="BP72" i="2"/>
  <c r="BN72" i="2"/>
  <c r="Y108" i="2"/>
  <c r="BN104" i="2"/>
  <c r="BP137" i="2"/>
  <c r="Y140" i="2"/>
  <c r="Y139" i="2"/>
  <c r="BP153" i="2"/>
  <c r="BN153" i="2"/>
  <c r="BP224" i="2"/>
  <c r="BN224" i="2"/>
  <c r="Y230" i="2"/>
  <c r="BN229" i="2"/>
  <c r="Y270" i="2"/>
  <c r="BN269" i="2"/>
  <c r="BP292" i="2"/>
  <c r="BN292" i="2"/>
  <c r="Y318" i="2"/>
  <c r="BN296" i="2"/>
  <c r="BP302" i="2"/>
  <c r="BP303" i="2"/>
  <c r="BN303" i="2"/>
  <c r="BP308" i="2"/>
  <c r="BN308" i="2"/>
  <c r="H9" i="2"/>
  <c r="F10" i="2"/>
  <c r="X326" i="2"/>
  <c r="X324" i="2"/>
  <c r="BP37" i="2"/>
  <c r="BN37" i="2"/>
  <c r="Z50" i="2"/>
  <c r="BP96" i="2"/>
  <c r="BN96" i="2"/>
  <c r="BP106" i="2"/>
  <c r="BP112" i="2"/>
  <c r="BP113" i="2"/>
  <c r="BN113" i="2"/>
  <c r="BP115" i="2"/>
  <c r="BP116" i="2"/>
  <c r="BN116" i="2"/>
  <c r="BP120" i="2"/>
  <c r="Y122" i="2"/>
  <c r="BP125" i="2"/>
  <c r="Y127" i="2"/>
  <c r="Y128" i="2"/>
  <c r="BP131" i="2"/>
  <c r="Y133" i="2"/>
  <c r="Z139" i="2"/>
  <c r="BP170" i="2"/>
  <c r="BN170" i="2"/>
  <c r="Y175" i="2"/>
  <c r="BP177" i="2"/>
  <c r="BN177" i="2"/>
  <c r="BP184" i="2"/>
  <c r="BN184" i="2"/>
  <c r="BP186" i="2"/>
  <c r="Y188" i="2"/>
  <c r="Y201" i="2"/>
  <c r="BP196" i="2"/>
  <c r="BN196" i="2"/>
  <c r="BP198" i="2"/>
  <c r="Z207" i="2"/>
  <c r="Y208" i="2"/>
  <c r="BP221" i="2"/>
  <c r="BN221" i="2"/>
  <c r="BP223" i="2"/>
  <c r="BN223" i="2"/>
  <c r="Y231" i="2"/>
  <c r="BP240" i="2"/>
  <c r="Y242" i="2"/>
  <c r="Y241" i="2"/>
  <c r="BP246" i="2"/>
  <c r="BN246" i="2"/>
  <c r="Y261" i="2"/>
  <c r="BP258" i="2"/>
  <c r="BN258" i="2"/>
  <c r="Y271" i="2"/>
  <c r="BP277" i="2"/>
  <c r="BN277" i="2"/>
  <c r="BP291" i="2"/>
  <c r="BN291" i="2"/>
  <c r="BP299" i="2"/>
  <c r="BN299" i="2"/>
  <c r="BP314" i="2"/>
  <c r="BN314" i="2"/>
  <c r="X325" i="2"/>
  <c r="Y39" i="2"/>
  <c r="Y51" i="2"/>
  <c r="BP45" i="2"/>
  <c r="Y67" i="2"/>
  <c r="Y73" i="2"/>
  <c r="BP71" i="2"/>
  <c r="BP77" i="2"/>
  <c r="BP83" i="2"/>
  <c r="Y84" i="2"/>
  <c r="BP89" i="2"/>
  <c r="Y91" i="2"/>
  <c r="Z100" i="2"/>
  <c r="BP95" i="2"/>
  <c r="BP98" i="2"/>
  <c r="Y117" i="2"/>
  <c r="BP126" i="2"/>
  <c r="Z155" i="2"/>
  <c r="Z174" i="2"/>
  <c r="Y187" i="2"/>
  <c r="Z200" i="2"/>
  <c r="Y207" i="2"/>
  <c r="Z217" i="2"/>
  <c r="Y226" i="2"/>
  <c r="Y247" i="2"/>
  <c r="Y248" i="2"/>
  <c r="Y282" i="2"/>
  <c r="Y283" i="2"/>
  <c r="Y293" i="2"/>
  <c r="Z317" i="2"/>
  <c r="Z329" i="2"/>
  <c r="X327" i="2"/>
  <c r="Y38" i="2"/>
  <c r="BN111" i="2"/>
  <c r="BN199" i="2"/>
  <c r="BN312" i="2"/>
  <c r="BN216" i="2"/>
  <c r="BP46" i="2"/>
  <c r="BP148" i="2"/>
  <c r="BN222" i="2"/>
  <c r="Y225" i="2"/>
  <c r="BN245" i="2"/>
  <c r="BP315" i="2"/>
  <c r="BP173" i="2"/>
  <c r="BN190" i="2"/>
  <c r="BP205" i="2"/>
  <c r="BN252" i="2"/>
  <c r="Y279" i="2"/>
  <c r="BN298" i="2"/>
  <c r="BN22" i="2"/>
  <c r="BP35" i="2"/>
  <c r="BN44" i="2"/>
  <c r="Y63" i="2"/>
  <c r="Y79" i="2"/>
  <c r="BN88" i="2"/>
  <c r="Y100" i="2"/>
  <c r="BN125" i="2"/>
  <c r="Y149" i="2"/>
  <c r="BP178" i="2"/>
  <c r="BN197" i="2"/>
  <c r="Y200" i="2"/>
  <c r="BP211" i="2"/>
  <c r="BP222" i="2"/>
  <c r="BP233" i="2"/>
  <c r="BP245" i="2"/>
  <c r="BN259" i="2"/>
  <c r="BP275" i="2"/>
  <c r="BP285" i="2"/>
  <c r="Y294" i="2"/>
  <c r="BN301" i="2"/>
  <c r="BP29" i="2"/>
  <c r="BP49" i="2"/>
  <c r="BN70" i="2"/>
  <c r="BP94" i="2"/>
  <c r="BN97" i="2"/>
  <c r="BP114" i="2"/>
  <c r="BN131" i="2"/>
  <c r="Y155" i="2"/>
  <c r="BN171" i="2"/>
  <c r="Y174" i="2"/>
  <c r="BP185" i="2"/>
  <c r="BP190" i="2"/>
  <c r="BN214" i="2"/>
  <c r="Y217" i="2"/>
  <c r="BP252" i="2"/>
  <c r="BN304" i="2"/>
  <c r="BN94" i="2"/>
  <c r="Y237" i="2"/>
  <c r="BP290" i="2"/>
  <c r="Y74" i="2"/>
  <c r="Y118" i="2"/>
  <c r="BN137" i="2"/>
  <c r="BN165" i="2"/>
  <c r="BN307" i="2"/>
  <c r="BN310" i="2"/>
  <c r="BN313" i="2"/>
  <c r="BN316" i="2"/>
  <c r="Y50" i="2"/>
  <c r="BN58" i="2"/>
  <c r="Y64" i="2"/>
  <c r="BP70" i="2"/>
  <c r="Y80" i="2"/>
  <c r="Y150" i="2"/>
  <c r="BP171" i="2"/>
  <c r="Y191" i="2"/>
  <c r="Y253" i="2"/>
  <c r="BN62" i="2"/>
  <c r="BN99" i="2"/>
  <c r="Y278" i="2"/>
  <c r="BN306" i="2"/>
  <c r="BN205" i="2"/>
  <c r="BN290" i="2"/>
  <c r="BP78" i="2"/>
  <c r="BP105" i="2"/>
  <c r="BN185" i="2"/>
  <c r="BP22" i="2"/>
  <c r="BP88" i="2"/>
  <c r="BN143" i="2"/>
  <c r="Y179" i="2"/>
  <c r="Y23" i="2"/>
  <c r="BP143" i="2"/>
  <c r="Y156" i="2"/>
  <c r="BP165" i="2"/>
  <c r="BN206" i="2"/>
  <c r="Y218" i="2"/>
  <c r="BN234" i="2"/>
  <c r="BN240" i="2"/>
  <c r="Y260" i="2"/>
  <c r="BN154" i="2"/>
  <c r="BN35" i="2"/>
  <c r="BP111" i="2"/>
  <c r="Y180" i="2"/>
  <c r="BP42" i="2"/>
  <c r="BN120" i="2"/>
  <c r="Y144" i="2"/>
  <c r="Y166" i="2"/>
  <c r="BP296" i="2"/>
  <c r="Y317" i="2"/>
  <c r="Y236" i="2"/>
  <c r="BN285" i="2"/>
  <c r="BP309" i="2"/>
  <c r="Y59" i="2"/>
  <c r="Y107" i="2"/>
  <c r="BP229" i="2"/>
  <c r="BP269" i="2"/>
  <c r="BP104" i="2"/>
  <c r="Y324" i="2" l="1"/>
  <c r="Y326" i="2"/>
  <c r="Y325" i="2"/>
  <c r="Y327" i="2" s="1"/>
  <c r="A337" i="2"/>
  <c r="Y328" i="2"/>
  <c r="B337" i="2" s="1"/>
  <c r="C337" i="2" l="1"/>
</calcChain>
</file>

<file path=xl/sharedStrings.xml><?xml version="1.0" encoding="utf-8"?>
<sst xmlns="http://schemas.openxmlformats.org/spreadsheetml/2006/main" count="2161" uniqueCount="529">
  <si>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</si>
  <si>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</si>
  <si>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</si>
  <si>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</si>
  <si>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</si>
  <si>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</si>
  <si>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</si>
  <si>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</si>
  <si>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</si>
  <si>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</si>
  <si>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</si>
  <si>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</si>
  <si>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</si>
  <si>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</si>
  <si>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</si>
  <si>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</si>
  <si>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</si>
  <si>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</si>
  <si>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</si>
  <si>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</si>
  <si>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</si>
  <si>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</si>
  <si>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</si>
  <si>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</si>
  <si>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</si>
  <si>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</si>
  <si>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</si>
  <si>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</si>
  <si>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</si>
  <si>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</si>
  <si>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</si>
  <si>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</si>
  <si>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</si>
  <si>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</si>
  <si>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</si>
  <si>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</si>
  <si>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</si>
  <si>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</si>
  <si>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</si>
  <si>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</si>
  <si>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</si>
  <si>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</si>
  <si>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</si>
  <si>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</si>
  <si>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</si>
  <si>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</si>
  <si>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</si>
  <si>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</si>
  <si>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</si>
  <si>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</si>
  <si>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</si>
  <si>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</si>
  <si>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</si>
  <si>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</si>
  <si>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</si>
  <si>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</si>
  <si>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</si>
  <si>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</si>
  <si>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</si>
  <si>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</si>
  <si>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</si>
  <si>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</si>
  <si>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</si>
  <si>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</si>
  <si>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</si>
  <si>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</si>
  <si>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</si>
  <si>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</si>
  <si>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</si>
  <si>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</si>
  <si>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</si>
  <si>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21.04.2025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</si>
  <si>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</si>
  <si>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</si>
  <si>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</si>
  <si>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</si>
  <si>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</si>
  <si>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</si>
  <si>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</si>
  <si>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</si>
  <si>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</si>
  <si>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</si>
  <si>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</si>
  <si>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</si>
  <si>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</si>
  <si>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</si>
  <si>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</si>
  <si>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</si>
  <si>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</si>
  <si>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</si>
  <si>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</si>
  <si>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</si>
  <si>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</si>
  <si>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</si>
  <si>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</si>
  <si>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</si>
  <si>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</si>
  <si>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</si>
  <si>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</si>
  <si>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</si>
  <si>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</si>
  <si>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</si>
  <si>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</si>
  <si>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</si>
  <si>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</si>
  <si>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</si>
  <si>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</si>
  <si>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</si>
  <si>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</si>
  <si>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</si>
  <si>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</si>
  <si>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</si>
  <si>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</si>
  <si>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</si>
  <si>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</si>
  <si>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</si>
  <si>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</si>
  <si>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</si>
  <si>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</si>
  <si>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</si>
  <si>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</si>
  <si>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</si>
  <si>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</si>
  <si>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</si>
  <si>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</si>
  <si>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</si>
  <si>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</si>
  <si>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</si>
  <si>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</si>
  <si>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</si>
  <si>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</si>
  <si>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</si>
  <si>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</si>
  <si>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</si>
  <si>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</si>
  <si>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</si>
  <si>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</si>
  <si>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</si>
  <si>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</si>
  <si>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</si>
  <si>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</si>
  <si>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</si>
  <si>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</si>
  <si>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</si>
  <si>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</si>
  <si>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</si>
  <si>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</si>
  <si>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</si>
  <si>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</si>
  <si>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</si>
  <si>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</si>
  <si>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</si>
  <si>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</si>
  <si>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</si>
  <si>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</si>
  <si>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</si>
  <si>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</si>
  <si>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</si>
  <si>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</si>
  <si>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</si>
  <si>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</si>
  <si>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</si>
  <si>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</si>
  <si>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</si>
  <si>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</si>
  <si>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</si>
  <si>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</si>
  <si>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</si>
  <si>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</si>
  <si>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</si>
  <si>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</si>
  <si>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</si>
  <si>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</si>
  <si>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</si>
  <si>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</si>
  <si>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</si>
  <si>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</si>
  <si>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</si>
  <si>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</si>
  <si>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</si>
  <si>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</si>
  <si>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</si>
  <si>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SU003607</t>
  </si>
  <si>
    <t>P004589</t>
  </si>
  <si>
    <t>Крылья «Крылышки острые к пиву» Фикс.вес 0,3 Пакет ТМ «Горячая штучка»</t>
  </si>
  <si>
    <t>ЕАЭС N RU Д-RU.РА01.В.97554/24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</si>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</sst>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3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0" t="s">
        <v>26</v>
      </c>
      <c r="E1" s="540"/>
      <c r="F1" s="540"/>
      <c r="G1" s="14" t="s">
        <v>70</v>
      </c>
      <c r="H1" s="540" t="s">
        <v>47</v>
      </c>
      <c r="I1" s="540"/>
      <c r="J1" s="540"/>
      <c r="K1" s="540"/>
      <c r="L1" s="540"/>
      <c r="M1" s="540"/>
      <c r="N1" s="540"/>
      <c r="O1" s="540"/>
      <c r="P1" s="540"/>
      <c r="Q1" s="540"/>
      <c r="R1" s="541" t="s">
        <v>71</v>
      </c>
      <c r="S1" s="542"/>
      <c r="T1" s="54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3"/>
      <c r="R2" s="543"/>
      <c r="S2" s="543"/>
      <c r="T2" s="543"/>
      <c r="U2" s="543"/>
      <c r="V2" s="543"/>
      <c r="W2" s="54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3"/>
      <c r="Q3" s="543"/>
      <c r="R3" s="543"/>
      <c r="S3" s="543"/>
      <c r="T3" s="543"/>
      <c r="U3" s="543"/>
      <c r="V3" s="543"/>
      <c r="W3" s="54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22" t="s">
        <v>8</v>
      </c>
      <c r="B5" s="522"/>
      <c r="C5" s="522"/>
      <c r="D5" s="544"/>
      <c r="E5" s="544"/>
      <c r="F5" s="545" t="s">
        <v>14</v>
      </c>
      <c r="G5" s="545"/>
      <c r="H5" s="544"/>
      <c r="I5" s="544"/>
      <c r="J5" s="544"/>
      <c r="K5" s="544"/>
      <c r="L5" s="544"/>
      <c r="M5" s="544"/>
      <c r="N5" s="75"/>
      <c r="P5" s="27" t="s">
        <v>4</v>
      </c>
      <c r="Q5" s="546">
        <v>45775</v>
      </c>
      <c r="R5" s="546"/>
      <c r="T5" s="547" t="s">
        <v>3</v>
      </c>
      <c r="U5" s="548"/>
      <c r="V5" s="549" t="s">
        <v>515</v>
      </c>
      <c r="W5" s="550"/>
      <c r="AB5" s="59"/>
      <c r="AC5" s="59"/>
      <c r="AD5" s="59"/>
      <c r="AE5" s="59"/>
    </row>
    <row r="6" spans="1:32" s="17" customFormat="1" ht="24" customHeight="1" x14ac:dyDescent="0.2">
      <c r="A6" s="522" t="s">
        <v>1</v>
      </c>
      <c r="B6" s="522"/>
      <c r="C6" s="522"/>
      <c r="D6" s="523" t="s">
        <v>78</v>
      </c>
      <c r="E6" s="523"/>
      <c r="F6" s="523"/>
      <c r="G6" s="523"/>
      <c r="H6" s="523"/>
      <c r="I6" s="523"/>
      <c r="J6" s="523"/>
      <c r="K6" s="523"/>
      <c r="L6" s="523"/>
      <c r="M6" s="523"/>
      <c r="N6" s="76"/>
      <c r="P6" s="27" t="s">
        <v>27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524"/>
      <c r="T6" s="525" t="s">
        <v>5</v>
      </c>
      <c r="U6" s="526"/>
      <c r="V6" s="527" t="s">
        <v>72</v>
      </c>
      <c r="W6" s="52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33" t="str">
        <f>IFERROR(VLOOKUP(DeliveryAddress,Table,3,0),1)</f>
        <v>1</v>
      </c>
      <c r="E7" s="534"/>
      <c r="F7" s="534"/>
      <c r="G7" s="534"/>
      <c r="H7" s="534"/>
      <c r="I7" s="534"/>
      <c r="J7" s="534"/>
      <c r="K7" s="534"/>
      <c r="L7" s="534"/>
      <c r="M7" s="535"/>
      <c r="N7" s="77"/>
      <c r="P7" s="29"/>
      <c r="Q7" s="48"/>
      <c r="R7" s="48"/>
      <c r="T7" s="525"/>
      <c r="U7" s="526"/>
      <c r="V7" s="529"/>
      <c r="W7" s="530"/>
      <c r="AB7" s="59"/>
      <c r="AC7" s="59"/>
      <c r="AD7" s="59"/>
      <c r="AE7" s="59"/>
    </row>
    <row r="8" spans="1:32" s="17" customFormat="1" ht="25.5" customHeight="1" x14ac:dyDescent="0.2">
      <c r="A8" s="536" t="s">
        <v>58</v>
      </c>
      <c r="B8" s="536"/>
      <c r="C8" s="536"/>
      <c r="D8" s="537" t="s">
        <v>79</v>
      </c>
      <c r="E8" s="537"/>
      <c r="F8" s="537"/>
      <c r="G8" s="537"/>
      <c r="H8" s="537"/>
      <c r="I8" s="537"/>
      <c r="J8" s="537"/>
      <c r="K8" s="537"/>
      <c r="L8" s="537"/>
      <c r="M8" s="537"/>
      <c r="N8" s="78"/>
      <c r="P8" s="27" t="s">
        <v>11</v>
      </c>
      <c r="Q8" s="520">
        <v>0.41666666666666669</v>
      </c>
      <c r="R8" s="520"/>
      <c r="T8" s="525"/>
      <c r="U8" s="526"/>
      <c r="V8" s="529"/>
      <c r="W8" s="530"/>
      <c r="AB8" s="59"/>
      <c r="AC8" s="59"/>
      <c r="AD8" s="59"/>
      <c r="AE8" s="59"/>
    </row>
    <row r="9" spans="1:32" s="17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12"/>
      <c r="C9" s="512"/>
      <c r="D9" s="513" t="s">
        <v>46</v>
      </c>
      <c r="E9" s="514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2"/>
      <c r="H9" s="538" t="str">
        <f>IF(AND($A$9="Тип доверенности/получателя при получении в адресе перегруза:",$D$9="Разовая доверенность"),"Введите ФИО","")</f>
        <v/>
      </c>
      <c r="I9" s="538"/>
      <c r="J9" s="5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8"/>
      <c r="L9" s="538"/>
      <c r="M9" s="538"/>
      <c r="N9" s="73"/>
      <c r="P9" s="31" t="s">
        <v>15</v>
      </c>
      <c r="Q9" s="539"/>
      <c r="R9" s="539"/>
      <c r="T9" s="525"/>
      <c r="U9" s="526"/>
      <c r="V9" s="531"/>
      <c r="W9" s="53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2"/>
      <c r="C10" s="512"/>
      <c r="D10" s="513"/>
      <c r="E10" s="514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2"/>
      <c r="H10" s="515" t="str">
        <f>IFERROR(VLOOKUP($D$10,Proxy,2,FALSE),"")</f>
        <v/>
      </c>
      <c r="I10" s="515"/>
      <c r="J10" s="515"/>
      <c r="K10" s="515"/>
      <c r="L10" s="515"/>
      <c r="M10" s="515"/>
      <c r="N10" s="74"/>
      <c r="P10" s="31" t="s">
        <v>32</v>
      </c>
      <c r="Q10" s="516"/>
      <c r="R10" s="516"/>
      <c r="U10" s="29" t="s">
        <v>12</v>
      </c>
      <c r="V10" s="517" t="s">
        <v>73</v>
      </c>
      <c r="W10" s="5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9"/>
      <c r="R11" s="519"/>
      <c r="U11" s="29" t="s">
        <v>28</v>
      </c>
      <c r="V11" s="498" t="s">
        <v>55</v>
      </c>
      <c r="W11" s="4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97" t="s">
        <v>74</v>
      </c>
      <c r="B12" s="497"/>
      <c r="C12" s="497"/>
      <c r="D12" s="497"/>
      <c r="E12" s="497"/>
      <c r="F12" s="497"/>
      <c r="G12" s="497"/>
      <c r="H12" s="497"/>
      <c r="I12" s="497"/>
      <c r="J12" s="497"/>
      <c r="K12" s="497"/>
      <c r="L12" s="497"/>
      <c r="M12" s="497"/>
      <c r="N12" s="79"/>
      <c r="P12" s="27" t="s">
        <v>30</v>
      </c>
      <c r="Q12" s="520"/>
      <c r="R12" s="520"/>
      <c r="S12" s="28"/>
      <c r="T12"/>
      <c r="U12" s="29" t="s">
        <v>46</v>
      </c>
      <c r="V12" s="521"/>
      <c r="W12" s="521"/>
      <c r="X12"/>
      <c r="AB12" s="59"/>
      <c r="AC12" s="59"/>
      <c r="AD12" s="59"/>
      <c r="AE12" s="59"/>
    </row>
    <row r="13" spans="1:32" s="17" customFormat="1" ht="23.25" customHeight="1" x14ac:dyDescent="0.2">
      <c r="A13" s="497" t="s">
        <v>75</v>
      </c>
      <c r="B13" s="497"/>
      <c r="C13" s="497"/>
      <c r="D13" s="497"/>
      <c r="E13" s="497"/>
      <c r="F13" s="497"/>
      <c r="G13" s="497"/>
      <c r="H13" s="497"/>
      <c r="I13" s="497"/>
      <c r="J13" s="497"/>
      <c r="K13" s="497"/>
      <c r="L13" s="497"/>
      <c r="M13" s="497"/>
      <c r="N13" s="79"/>
      <c r="O13" s="31"/>
      <c r="P13" s="31" t="s">
        <v>31</v>
      </c>
      <c r="Q13" s="498"/>
      <c r="R13" s="4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97" t="s">
        <v>76</v>
      </c>
      <c r="B14" s="497"/>
      <c r="C14" s="497"/>
      <c r="D14" s="497"/>
      <c r="E14" s="497"/>
      <c r="F14" s="497"/>
      <c r="G14" s="497"/>
      <c r="H14" s="497"/>
      <c r="I14" s="497"/>
      <c r="J14" s="497"/>
      <c r="K14" s="497"/>
      <c r="L14" s="497"/>
      <c r="M14" s="49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99" t="s">
        <v>77</v>
      </c>
      <c r="B15" s="499"/>
      <c r="C15" s="499"/>
      <c r="D15" s="499"/>
      <c r="E15" s="499"/>
      <c r="F15" s="499"/>
      <c r="G15" s="499"/>
      <c r="H15" s="499"/>
      <c r="I15" s="499"/>
      <c r="J15" s="499"/>
      <c r="K15" s="499"/>
      <c r="L15" s="499"/>
      <c r="M15" s="499"/>
      <c r="N15" s="80"/>
      <c r="O15"/>
      <c r="P15" s="500" t="s">
        <v>61</v>
      </c>
      <c r="Q15" s="500"/>
      <c r="R15" s="500"/>
      <c r="S15" s="500"/>
      <c r="T15" s="5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01"/>
      <c r="Q16" s="501"/>
      <c r="R16" s="501"/>
      <c r="S16" s="501"/>
      <c r="T16" s="5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83" t="s">
        <v>59</v>
      </c>
      <c r="B17" s="483" t="s">
        <v>49</v>
      </c>
      <c r="C17" s="504" t="s">
        <v>48</v>
      </c>
      <c r="D17" s="506" t="s">
        <v>50</v>
      </c>
      <c r="E17" s="507"/>
      <c r="F17" s="483" t="s">
        <v>21</v>
      </c>
      <c r="G17" s="483" t="s">
        <v>24</v>
      </c>
      <c r="H17" s="483" t="s">
        <v>22</v>
      </c>
      <c r="I17" s="483" t="s">
        <v>23</v>
      </c>
      <c r="J17" s="483" t="s">
        <v>16</v>
      </c>
      <c r="K17" s="483" t="s">
        <v>69</v>
      </c>
      <c r="L17" s="483" t="s">
        <v>67</v>
      </c>
      <c r="M17" s="483" t="s">
        <v>2</v>
      </c>
      <c r="N17" s="483" t="s">
        <v>66</v>
      </c>
      <c r="O17" s="483" t="s">
        <v>25</v>
      </c>
      <c r="P17" s="506" t="s">
        <v>17</v>
      </c>
      <c r="Q17" s="510"/>
      <c r="R17" s="510"/>
      <c r="S17" s="510"/>
      <c r="T17" s="507"/>
      <c r="U17" s="502" t="s">
        <v>56</v>
      </c>
      <c r="V17" s="503"/>
      <c r="W17" s="483" t="s">
        <v>6</v>
      </c>
      <c r="X17" s="483" t="s">
        <v>41</v>
      </c>
      <c r="Y17" s="485" t="s">
        <v>54</v>
      </c>
      <c r="Z17" s="487" t="s">
        <v>18</v>
      </c>
      <c r="AA17" s="489" t="s">
        <v>60</v>
      </c>
      <c r="AB17" s="489" t="s">
        <v>19</v>
      </c>
      <c r="AC17" s="489" t="s">
        <v>68</v>
      </c>
      <c r="AD17" s="491" t="s">
        <v>57</v>
      </c>
      <c r="AE17" s="492"/>
      <c r="AF17" s="493"/>
      <c r="AG17" s="85"/>
      <c r="BD17" s="84" t="s">
        <v>64</v>
      </c>
    </row>
    <row r="18" spans="1:68" ht="14.25" customHeight="1" x14ac:dyDescent="0.2">
      <c r="A18" s="484"/>
      <c r="B18" s="484"/>
      <c r="C18" s="505"/>
      <c r="D18" s="508"/>
      <c r="E18" s="509"/>
      <c r="F18" s="484"/>
      <c r="G18" s="484"/>
      <c r="H18" s="484"/>
      <c r="I18" s="484"/>
      <c r="J18" s="484"/>
      <c r="K18" s="484"/>
      <c r="L18" s="484"/>
      <c r="M18" s="484"/>
      <c r="N18" s="484"/>
      <c r="O18" s="484"/>
      <c r="P18" s="508"/>
      <c r="Q18" s="511"/>
      <c r="R18" s="511"/>
      <c r="S18" s="511"/>
      <c r="T18" s="509"/>
      <c r="U18" s="86" t="s">
        <v>44</v>
      </c>
      <c r="V18" s="86" t="s">
        <v>43</v>
      </c>
      <c r="W18" s="484"/>
      <c r="X18" s="484"/>
      <c r="Y18" s="486"/>
      <c r="Z18" s="488"/>
      <c r="AA18" s="490"/>
      <c r="AB18" s="490"/>
      <c r="AC18" s="490"/>
      <c r="AD18" s="494"/>
      <c r="AE18" s="495"/>
      <c r="AF18" s="496"/>
      <c r="AG18" s="85"/>
      <c r="BD18" s="84"/>
    </row>
    <row r="19" spans="1:68" ht="27.75" customHeight="1" x14ac:dyDescent="0.2">
      <c r="A19" s="389" t="s">
        <v>80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54"/>
      <c r="AB19" s="54"/>
      <c r="AC19" s="54"/>
    </row>
    <row r="20" spans="1:68" ht="16.5" customHeight="1" x14ac:dyDescent="0.25">
      <c r="A20" s="343" t="s">
        <v>80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65"/>
      <c r="AB20" s="65"/>
      <c r="AC20" s="82"/>
    </row>
    <row r="21" spans="1:68" ht="14.25" customHeight="1" x14ac:dyDescent="0.25">
      <c r="A21" s="344" t="s">
        <v>81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45">
        <v>4607111035752</v>
      </c>
      <c r="E22" s="34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2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3"/>
      <c r="P23" s="349" t="s">
        <v>40</v>
      </c>
      <c r="Q23" s="350"/>
      <c r="R23" s="350"/>
      <c r="S23" s="350"/>
      <c r="T23" s="350"/>
      <c r="U23" s="350"/>
      <c r="V23" s="35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  <c r="P24" s="349" t="s">
        <v>40</v>
      </c>
      <c r="Q24" s="350"/>
      <c r="R24" s="350"/>
      <c r="S24" s="350"/>
      <c r="T24" s="350"/>
      <c r="U24" s="350"/>
      <c r="V24" s="35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9" t="s">
        <v>45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54"/>
      <c r="AB25" s="54"/>
      <c r="AC25" s="54"/>
    </row>
    <row r="26" spans="1:68" ht="16.5" customHeight="1" x14ac:dyDescent="0.25">
      <c r="A26" s="343" t="s">
        <v>89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65"/>
      <c r="AB26" s="65"/>
      <c r="AC26" s="82"/>
    </row>
    <row r="27" spans="1:68" ht="14.25" customHeight="1" x14ac:dyDescent="0.25">
      <c r="A27" s="344" t="s">
        <v>90</v>
      </c>
      <c r="B27" s="344"/>
      <c r="C27" s="344"/>
      <c r="D27" s="344"/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  <c r="T27" s="344"/>
      <c r="U27" s="344"/>
      <c r="V27" s="344"/>
      <c r="W27" s="344"/>
      <c r="X27" s="344"/>
      <c r="Y27" s="344"/>
      <c r="Z27" s="344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4301132186</v>
      </c>
      <c r="D28" s="345">
        <v>4607111036520</v>
      </c>
      <c r="E28" s="34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87</v>
      </c>
      <c r="M28" s="38" t="s">
        <v>85</v>
      </c>
      <c r="N28" s="38"/>
      <c r="O28" s="37">
        <v>365</v>
      </c>
      <c r="P28" s="479" t="s">
        <v>93</v>
      </c>
      <c r="Q28" s="347"/>
      <c r="R28" s="347"/>
      <c r="S28" s="347"/>
      <c r="T28" s="34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88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345">
        <v>4607111036537</v>
      </c>
      <c r="E29" s="34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87</v>
      </c>
      <c r="M29" s="38" t="s">
        <v>85</v>
      </c>
      <c r="N29" s="38"/>
      <c r="O29" s="37">
        <v>365</v>
      </c>
      <c r="P29" s="480" t="s">
        <v>99</v>
      </c>
      <c r="Q29" s="347"/>
      <c r="R29" s="347"/>
      <c r="S29" s="347"/>
      <c r="T29" s="34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88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4301132183</v>
      </c>
      <c r="D30" s="345">
        <v>4607111036605</v>
      </c>
      <c r="E30" s="34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87</v>
      </c>
      <c r="M30" s="38" t="s">
        <v>85</v>
      </c>
      <c r="N30" s="38"/>
      <c r="O30" s="37">
        <v>365</v>
      </c>
      <c r="P30" s="481" t="s">
        <v>102</v>
      </c>
      <c r="Q30" s="347"/>
      <c r="R30" s="347"/>
      <c r="S30" s="347"/>
      <c r="T30" s="34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88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352"/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3"/>
      <c r="P31" s="349" t="s">
        <v>40</v>
      </c>
      <c r="Q31" s="350"/>
      <c r="R31" s="350"/>
      <c r="S31" s="350"/>
      <c r="T31" s="350"/>
      <c r="U31" s="350"/>
      <c r="V31" s="351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352"/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3"/>
      <c r="P32" s="349" t="s">
        <v>40</v>
      </c>
      <c r="Q32" s="350"/>
      <c r="R32" s="350"/>
      <c r="S32" s="350"/>
      <c r="T32" s="350"/>
      <c r="U32" s="350"/>
      <c r="V32" s="351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343" t="s">
        <v>103</v>
      </c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65"/>
      <c r="AB33" s="65"/>
      <c r="AC33" s="82"/>
    </row>
    <row r="34" spans="1:68" ht="14.25" customHeight="1" x14ac:dyDescent="0.25">
      <c r="A34" s="344" t="s">
        <v>81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44"/>
      <c r="Z34" s="344"/>
      <c r="AA34" s="66"/>
      <c r="AB34" s="66"/>
      <c r="AC34" s="83"/>
    </row>
    <row r="35" spans="1:68" ht="27" customHeight="1" x14ac:dyDescent="0.25">
      <c r="A35" s="63" t="s">
        <v>104</v>
      </c>
      <c r="B35" s="63" t="s">
        <v>105</v>
      </c>
      <c r="C35" s="36">
        <v>4301071090</v>
      </c>
      <c r="D35" s="345">
        <v>4620207490075</v>
      </c>
      <c r="E35" s="34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76" t="s">
        <v>106</v>
      </c>
      <c r="Q35" s="347"/>
      <c r="R35" s="347"/>
      <c r="S35" s="347"/>
      <c r="T35" s="34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4301071092</v>
      </c>
      <c r="D36" s="345">
        <v>4620207490174</v>
      </c>
      <c r="E36" s="34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77" t="s">
        <v>110</v>
      </c>
      <c r="Q36" s="347"/>
      <c r="R36" s="347"/>
      <c r="S36" s="347"/>
      <c r="T36" s="34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4301071091</v>
      </c>
      <c r="D37" s="345">
        <v>4620207490044</v>
      </c>
      <c r="E37" s="345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86</v>
      </c>
      <c r="L37" s="37" t="s">
        <v>87</v>
      </c>
      <c r="M37" s="38" t="s">
        <v>85</v>
      </c>
      <c r="N37" s="38"/>
      <c r="O37" s="37">
        <v>180</v>
      </c>
      <c r="P37" s="478" t="s">
        <v>114</v>
      </c>
      <c r="Q37" s="347"/>
      <c r="R37" s="347"/>
      <c r="S37" s="347"/>
      <c r="T37" s="34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88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3"/>
      <c r="P38" s="349" t="s">
        <v>40</v>
      </c>
      <c r="Q38" s="350"/>
      <c r="R38" s="350"/>
      <c r="S38" s="350"/>
      <c r="T38" s="350"/>
      <c r="U38" s="350"/>
      <c r="V38" s="351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3"/>
      <c r="P39" s="349" t="s">
        <v>40</v>
      </c>
      <c r="Q39" s="350"/>
      <c r="R39" s="350"/>
      <c r="S39" s="350"/>
      <c r="T39" s="350"/>
      <c r="U39" s="350"/>
      <c r="V39" s="351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343" t="s">
        <v>116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  <c r="Y40" s="343"/>
      <c r="Z40" s="343"/>
      <c r="AA40" s="65"/>
      <c r="AB40" s="65"/>
      <c r="AC40" s="82"/>
    </row>
    <row r="41" spans="1:68" ht="14.25" customHeight="1" x14ac:dyDescent="0.25">
      <c r="A41" s="344" t="s">
        <v>81</v>
      </c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66"/>
      <c r="AB41" s="66"/>
      <c r="AC41" s="83"/>
    </row>
    <row r="42" spans="1:68" ht="27" customHeight="1" x14ac:dyDescent="0.25">
      <c r="A42" s="63" t="s">
        <v>117</v>
      </c>
      <c r="B42" s="63" t="s">
        <v>118</v>
      </c>
      <c r="C42" s="36">
        <v>4301071032</v>
      </c>
      <c r="D42" s="345">
        <v>4607111038999</v>
      </c>
      <c r="E42" s="345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7"/>
      <c r="R42" s="347"/>
      <c r="S42" s="347"/>
      <c r="T42" s="34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9" si="0">IFERROR(IF(X42="","",X42),"")</f>
        <v>0</v>
      </c>
      <c r="Z42" s="41">
        <f t="shared" ref="Z42:Z49" si="1">IFERROR(IF(X42="","",X42*0.0155),"")</f>
        <v>0</v>
      </c>
      <c r="AA42" s="68" t="s">
        <v>46</v>
      </c>
      <c r="AB42" s="69" t="s">
        <v>46</v>
      </c>
      <c r="AC42" s="103" t="s">
        <v>119</v>
      </c>
      <c r="AG42" s="81"/>
      <c r="AJ42" s="87" t="s">
        <v>88</v>
      </c>
      <c r="AK42" s="87">
        <v>1</v>
      </c>
      <c r="BB42" s="104" t="s">
        <v>70</v>
      </c>
      <c r="BM42" s="81">
        <f t="shared" ref="BM42:BM49" si="2">IFERROR(X42*I42,"0")</f>
        <v>0</v>
      </c>
      <c r="BN42" s="81">
        <f t="shared" ref="BN42:BN49" si="3">IFERROR(Y42*I42,"0")</f>
        <v>0</v>
      </c>
      <c r="BO42" s="81">
        <f t="shared" ref="BO42:BO49" si="4">IFERROR(X42/J42,"0")</f>
        <v>0</v>
      </c>
      <c r="BP42" s="81">
        <f t="shared" ref="BP42:BP49" si="5"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4301071044</v>
      </c>
      <c r="D43" s="345">
        <v>4607111039385</v>
      </c>
      <c r="E43" s="345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4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7"/>
      <c r="R43" s="347"/>
      <c r="S43" s="347"/>
      <c r="T43" s="34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88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4301070972</v>
      </c>
      <c r="D44" s="345">
        <v>4607111037183</v>
      </c>
      <c r="E44" s="345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7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4301071045</v>
      </c>
      <c r="D45" s="345">
        <v>4607111039392</v>
      </c>
      <c r="E45" s="345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47"/>
      <c r="R45" s="347"/>
      <c r="S45" s="347"/>
      <c r="T45" s="34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126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127</v>
      </c>
      <c r="B46" s="63" t="s">
        <v>128</v>
      </c>
      <c r="C46" s="36">
        <v>4301071031</v>
      </c>
      <c r="D46" s="345">
        <v>4607111038982</v>
      </c>
      <c r="E46" s="345"/>
      <c r="F46" s="62">
        <v>0.7</v>
      </c>
      <c r="G46" s="37">
        <v>10</v>
      </c>
      <c r="H46" s="62">
        <v>7</v>
      </c>
      <c r="I46" s="62">
        <v>7.2859999999999996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6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47"/>
      <c r="R46" s="347"/>
      <c r="S46" s="347"/>
      <c r="T46" s="34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126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129</v>
      </c>
      <c r="B47" s="63" t="s">
        <v>130</v>
      </c>
      <c r="C47" s="36">
        <v>4301071046</v>
      </c>
      <c r="D47" s="345">
        <v>4607111039354</v>
      </c>
      <c r="E47" s="345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6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47"/>
      <c r="R47" s="347"/>
      <c r="S47" s="347"/>
      <c r="T47" s="34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126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4301071047</v>
      </c>
      <c r="D48" s="345">
        <v>4607111039330</v>
      </c>
      <c r="E48" s="345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7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47"/>
      <c r="R48" s="347"/>
      <c r="S48" s="347"/>
      <c r="T48" s="34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126</v>
      </c>
      <c r="AG48" s="81"/>
      <c r="AJ48" s="87" t="s">
        <v>88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4301070968</v>
      </c>
      <c r="D49" s="345">
        <v>4607111036889</v>
      </c>
      <c r="E49" s="345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87</v>
      </c>
      <c r="M49" s="38" t="s">
        <v>85</v>
      </c>
      <c r="N49" s="38"/>
      <c r="O49" s="37">
        <v>180</v>
      </c>
      <c r="P49" s="4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7"/>
      <c r="R49" s="347"/>
      <c r="S49" s="347"/>
      <c r="T49" s="34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126</v>
      </c>
      <c r="AG49" s="81"/>
      <c r="AJ49" s="87" t="s">
        <v>88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x14ac:dyDescent="0.2">
      <c r="A50" s="352"/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3"/>
      <c r="P50" s="349" t="s">
        <v>40</v>
      </c>
      <c r="Q50" s="350"/>
      <c r="R50" s="350"/>
      <c r="S50" s="350"/>
      <c r="T50" s="350"/>
      <c r="U50" s="350"/>
      <c r="V50" s="351"/>
      <c r="W50" s="42" t="s">
        <v>39</v>
      </c>
      <c r="X50" s="43">
        <f>IFERROR(SUM(X42:X49),"0")</f>
        <v>0</v>
      </c>
      <c r="Y50" s="43">
        <f>IFERROR(SUM(Y42:Y49),"0")</f>
        <v>0</v>
      </c>
      <c r="Z50" s="43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7"/>
      <c r="AB50" s="67"/>
      <c r="AC50" s="67"/>
    </row>
    <row r="51" spans="1:68" x14ac:dyDescent="0.2">
      <c r="A51" s="352"/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3"/>
      <c r="P51" s="349" t="s">
        <v>40</v>
      </c>
      <c r="Q51" s="350"/>
      <c r="R51" s="350"/>
      <c r="S51" s="350"/>
      <c r="T51" s="350"/>
      <c r="U51" s="350"/>
      <c r="V51" s="351"/>
      <c r="W51" s="42" t="s">
        <v>0</v>
      </c>
      <c r="X51" s="43">
        <f>IFERROR(SUMPRODUCT(X42:X49*H42:H49),"0")</f>
        <v>0</v>
      </c>
      <c r="Y51" s="43">
        <f>IFERROR(SUMPRODUCT(Y42:Y49*H42:H49),"0")</f>
        <v>0</v>
      </c>
      <c r="Z51" s="42"/>
      <c r="AA51" s="67"/>
      <c r="AB51" s="67"/>
      <c r="AC51" s="67"/>
    </row>
    <row r="52" spans="1:68" ht="16.5" customHeight="1" x14ac:dyDescent="0.25">
      <c r="A52" s="343" t="s">
        <v>135</v>
      </c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65"/>
      <c r="AB52" s="65"/>
      <c r="AC52" s="82"/>
    </row>
    <row r="53" spans="1:68" ht="14.25" customHeight="1" x14ac:dyDescent="0.25">
      <c r="A53" s="344" t="s">
        <v>81</v>
      </c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44"/>
      <c r="Z53" s="344"/>
      <c r="AA53" s="66"/>
      <c r="AB53" s="66"/>
      <c r="AC53" s="83"/>
    </row>
    <row r="54" spans="1:68" ht="16.5" customHeight="1" x14ac:dyDescent="0.25">
      <c r="A54" s="63" t="s">
        <v>136</v>
      </c>
      <c r="B54" s="63" t="s">
        <v>137</v>
      </c>
      <c r="C54" s="36">
        <v>4301071073</v>
      </c>
      <c r="D54" s="345">
        <v>4620207490822</v>
      </c>
      <c r="E54" s="345"/>
      <c r="F54" s="62">
        <v>0.43</v>
      </c>
      <c r="G54" s="37">
        <v>8</v>
      </c>
      <c r="H54" s="62">
        <v>3.44</v>
      </c>
      <c r="I54" s="62">
        <v>3.64</v>
      </c>
      <c r="J54" s="37">
        <v>144</v>
      </c>
      <c r="K54" s="37" t="s">
        <v>86</v>
      </c>
      <c r="L54" s="37" t="s">
        <v>87</v>
      </c>
      <c r="M54" s="38" t="s">
        <v>85</v>
      </c>
      <c r="N54" s="38"/>
      <c r="O54" s="37">
        <v>365</v>
      </c>
      <c r="P54" s="466" t="s">
        <v>138</v>
      </c>
      <c r="Q54" s="347"/>
      <c r="R54" s="347"/>
      <c r="S54" s="347"/>
      <c r="T54" s="348"/>
      <c r="U54" s="39" t="s">
        <v>46</v>
      </c>
      <c r="V54" s="39" t="s">
        <v>46</v>
      </c>
      <c r="W54" s="40" t="s">
        <v>39</v>
      </c>
      <c r="X54" s="58">
        <v>0</v>
      </c>
      <c r="Y54" s="55">
        <f>IFERROR(IF(X54="","",X54),"")</f>
        <v>0</v>
      </c>
      <c r="Z54" s="41">
        <f>IFERROR(IF(X54="","",X54*0.00866),"")</f>
        <v>0</v>
      </c>
      <c r="AA54" s="68" t="s">
        <v>46</v>
      </c>
      <c r="AB54" s="69" t="s">
        <v>46</v>
      </c>
      <c r="AC54" s="119" t="s">
        <v>139</v>
      </c>
      <c r="AG54" s="81"/>
      <c r="AJ54" s="87" t="s">
        <v>88</v>
      </c>
      <c r="AK54" s="87">
        <v>1</v>
      </c>
      <c r="BB54" s="120" t="s">
        <v>70</v>
      </c>
      <c r="BM54" s="81">
        <f>IFERROR(X54*I54,"0")</f>
        <v>0</v>
      </c>
      <c r="BN54" s="81">
        <f>IFERROR(Y54*I54,"0")</f>
        <v>0</v>
      </c>
      <c r="BO54" s="81">
        <f>IFERROR(X54/J54,"0")</f>
        <v>0</v>
      </c>
      <c r="BP54" s="81">
        <f>IFERROR(Y54/J54,"0")</f>
        <v>0</v>
      </c>
    </row>
    <row r="55" spans="1:68" x14ac:dyDescent="0.2">
      <c r="A55" s="352"/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3"/>
      <c r="P55" s="349" t="s">
        <v>40</v>
      </c>
      <c r="Q55" s="350"/>
      <c r="R55" s="350"/>
      <c r="S55" s="350"/>
      <c r="T55" s="350"/>
      <c r="U55" s="350"/>
      <c r="V55" s="351"/>
      <c r="W55" s="42" t="s">
        <v>39</v>
      </c>
      <c r="X55" s="43">
        <f>IFERROR(SUM(X54:X54),"0")</f>
        <v>0</v>
      </c>
      <c r="Y55" s="43">
        <f>IFERROR(SUM(Y54:Y54),"0")</f>
        <v>0</v>
      </c>
      <c r="Z55" s="43">
        <f>IFERROR(IF(Z54="",0,Z54),"0")</f>
        <v>0</v>
      </c>
      <c r="AA55" s="67"/>
      <c r="AB55" s="67"/>
      <c r="AC55" s="67"/>
    </row>
    <row r="56" spans="1:68" x14ac:dyDescent="0.2">
      <c r="A56" s="352"/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3"/>
      <c r="P56" s="349" t="s">
        <v>40</v>
      </c>
      <c r="Q56" s="350"/>
      <c r="R56" s="350"/>
      <c r="S56" s="350"/>
      <c r="T56" s="350"/>
      <c r="U56" s="350"/>
      <c r="V56" s="351"/>
      <c r="W56" s="42" t="s">
        <v>0</v>
      </c>
      <c r="X56" s="43">
        <f>IFERROR(SUMPRODUCT(X54:X54*H54:H54),"0")</f>
        <v>0</v>
      </c>
      <c r="Y56" s="43">
        <f>IFERROR(SUMPRODUCT(Y54:Y54*H54:H54),"0")</f>
        <v>0</v>
      </c>
      <c r="Z56" s="42"/>
      <c r="AA56" s="67"/>
      <c r="AB56" s="67"/>
      <c r="AC56" s="67"/>
    </row>
    <row r="57" spans="1:68" ht="14.25" customHeight="1" x14ac:dyDescent="0.25">
      <c r="A57" s="344" t="s">
        <v>140</v>
      </c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  <c r="X57" s="344"/>
      <c r="Y57" s="344"/>
      <c r="Z57" s="344"/>
      <c r="AA57" s="66"/>
      <c r="AB57" s="66"/>
      <c r="AC57" s="83"/>
    </row>
    <row r="58" spans="1:68" ht="16.5" customHeight="1" x14ac:dyDescent="0.25">
      <c r="A58" s="63" t="s">
        <v>141</v>
      </c>
      <c r="B58" s="63" t="s">
        <v>142</v>
      </c>
      <c r="C58" s="36">
        <v>4301100087</v>
      </c>
      <c r="D58" s="345">
        <v>4607111039743</v>
      </c>
      <c r="E58" s="345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96</v>
      </c>
      <c r="L58" s="37" t="s">
        <v>87</v>
      </c>
      <c r="M58" s="38" t="s">
        <v>85</v>
      </c>
      <c r="N58" s="38"/>
      <c r="O58" s="37">
        <v>365</v>
      </c>
      <c r="P58" s="467" t="s">
        <v>143</v>
      </c>
      <c r="Q58" s="347"/>
      <c r="R58" s="347"/>
      <c r="S58" s="347"/>
      <c r="T58" s="348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144</v>
      </c>
      <c r="AG58" s="81"/>
      <c r="AJ58" s="87" t="s">
        <v>88</v>
      </c>
      <c r="AK58" s="87">
        <v>1</v>
      </c>
      <c r="BB58" s="122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3"/>
      <c r="P59" s="349" t="s">
        <v>40</v>
      </c>
      <c r="Q59" s="350"/>
      <c r="R59" s="350"/>
      <c r="S59" s="350"/>
      <c r="T59" s="350"/>
      <c r="U59" s="350"/>
      <c r="V59" s="351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352"/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3"/>
      <c r="P60" s="349" t="s">
        <v>40</v>
      </c>
      <c r="Q60" s="350"/>
      <c r="R60" s="350"/>
      <c r="S60" s="350"/>
      <c r="T60" s="350"/>
      <c r="U60" s="350"/>
      <c r="V60" s="351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344" t="s">
        <v>90</v>
      </c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  <c r="X61" s="344"/>
      <c r="Y61" s="344"/>
      <c r="Z61" s="344"/>
      <c r="AA61" s="66"/>
      <c r="AB61" s="66"/>
      <c r="AC61" s="83"/>
    </row>
    <row r="62" spans="1:68" ht="16.5" customHeight="1" x14ac:dyDescent="0.25">
      <c r="A62" s="63" t="s">
        <v>145</v>
      </c>
      <c r="B62" s="63" t="s">
        <v>146</v>
      </c>
      <c r="C62" s="36">
        <v>4301132194</v>
      </c>
      <c r="D62" s="345">
        <v>4607111039712</v>
      </c>
      <c r="E62" s="345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96</v>
      </c>
      <c r="L62" s="37" t="s">
        <v>87</v>
      </c>
      <c r="M62" s="38" t="s">
        <v>85</v>
      </c>
      <c r="N62" s="38"/>
      <c r="O62" s="37">
        <v>365</v>
      </c>
      <c r="P62" s="465" t="s">
        <v>147</v>
      </c>
      <c r="Q62" s="347"/>
      <c r="R62" s="347"/>
      <c r="S62" s="347"/>
      <c r="T62" s="34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148</v>
      </c>
      <c r="AG62" s="81"/>
      <c r="AJ62" s="87" t="s">
        <v>88</v>
      </c>
      <c r="AK62" s="87">
        <v>1</v>
      </c>
      <c r="BB62" s="124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3"/>
      <c r="P63" s="349" t="s">
        <v>40</v>
      </c>
      <c r="Q63" s="350"/>
      <c r="R63" s="350"/>
      <c r="S63" s="350"/>
      <c r="T63" s="350"/>
      <c r="U63" s="350"/>
      <c r="V63" s="351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352"/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3"/>
      <c r="P64" s="349" t="s">
        <v>40</v>
      </c>
      <c r="Q64" s="350"/>
      <c r="R64" s="350"/>
      <c r="S64" s="350"/>
      <c r="T64" s="350"/>
      <c r="U64" s="350"/>
      <c r="V64" s="351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344" t="s">
        <v>149</v>
      </c>
      <c r="B65" s="344"/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  <c r="N65" s="344"/>
      <c r="O65" s="344"/>
      <c r="P65" s="344"/>
      <c r="Q65" s="344"/>
      <c r="R65" s="344"/>
      <c r="S65" s="344"/>
      <c r="T65" s="344"/>
      <c r="U65" s="344"/>
      <c r="V65" s="344"/>
      <c r="W65" s="344"/>
      <c r="X65" s="344"/>
      <c r="Y65" s="344"/>
      <c r="Z65" s="344"/>
      <c r="AA65" s="66"/>
      <c r="AB65" s="66"/>
      <c r="AC65" s="83"/>
    </row>
    <row r="66" spans="1:68" ht="16.5" customHeight="1" x14ac:dyDescent="0.25">
      <c r="A66" s="63" t="s">
        <v>150</v>
      </c>
      <c r="B66" s="63" t="s">
        <v>151</v>
      </c>
      <c r="C66" s="36">
        <v>4301136018</v>
      </c>
      <c r="D66" s="345">
        <v>4607111037008</v>
      </c>
      <c r="E66" s="345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96</v>
      </c>
      <c r="L66" s="37" t="s">
        <v>87</v>
      </c>
      <c r="M66" s="38" t="s">
        <v>85</v>
      </c>
      <c r="N66" s="38"/>
      <c r="O66" s="37">
        <v>365</v>
      </c>
      <c r="P66" s="46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7"/>
      <c r="R66" s="347"/>
      <c r="S66" s="347"/>
      <c r="T66" s="34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152</v>
      </c>
      <c r="AG66" s="81"/>
      <c r="AJ66" s="87" t="s">
        <v>88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352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3"/>
      <c r="P67" s="349" t="s">
        <v>40</v>
      </c>
      <c r="Q67" s="350"/>
      <c r="R67" s="350"/>
      <c r="S67" s="350"/>
      <c r="T67" s="350"/>
      <c r="U67" s="350"/>
      <c r="V67" s="351"/>
      <c r="W67" s="42" t="s">
        <v>39</v>
      </c>
      <c r="X67" s="43">
        <f>IFERROR(SUM(X66:X66),"0")</f>
        <v>0</v>
      </c>
      <c r="Y67" s="43">
        <f>IFERROR(SUM(Y66:Y66),"0")</f>
        <v>0</v>
      </c>
      <c r="Z67" s="43">
        <f>IFERROR(IF(Z66="",0,Z66),"0")</f>
        <v>0</v>
      </c>
      <c r="AA67" s="67"/>
      <c r="AB67" s="67"/>
      <c r="AC67" s="67"/>
    </row>
    <row r="68" spans="1:68" x14ac:dyDescent="0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3"/>
      <c r="P68" s="349" t="s">
        <v>40</v>
      </c>
      <c r="Q68" s="350"/>
      <c r="R68" s="350"/>
      <c r="S68" s="350"/>
      <c r="T68" s="350"/>
      <c r="U68" s="350"/>
      <c r="V68" s="351"/>
      <c r="W68" s="42" t="s">
        <v>0</v>
      </c>
      <c r="X68" s="43">
        <f>IFERROR(SUMPRODUCT(X66:X66*H66:H66),"0")</f>
        <v>0</v>
      </c>
      <c r="Y68" s="43">
        <f>IFERROR(SUMPRODUCT(Y66:Y66*H66:H66),"0")</f>
        <v>0</v>
      </c>
      <c r="Z68" s="42"/>
      <c r="AA68" s="67"/>
      <c r="AB68" s="67"/>
      <c r="AC68" s="67"/>
    </row>
    <row r="69" spans="1:68" ht="14.25" customHeight="1" x14ac:dyDescent="0.25">
      <c r="A69" s="344" t="s">
        <v>153</v>
      </c>
      <c r="B69" s="344"/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4"/>
      <c r="N69" s="344"/>
      <c r="O69" s="344"/>
      <c r="P69" s="344"/>
      <c r="Q69" s="344"/>
      <c r="R69" s="344"/>
      <c r="S69" s="344"/>
      <c r="T69" s="344"/>
      <c r="U69" s="344"/>
      <c r="V69" s="344"/>
      <c r="W69" s="344"/>
      <c r="X69" s="344"/>
      <c r="Y69" s="344"/>
      <c r="Z69" s="344"/>
      <c r="AA69" s="66"/>
      <c r="AB69" s="66"/>
      <c r="AC69" s="83"/>
    </row>
    <row r="70" spans="1:68" ht="16.5" customHeight="1" x14ac:dyDescent="0.25">
      <c r="A70" s="63" t="s">
        <v>154</v>
      </c>
      <c r="B70" s="63" t="s">
        <v>155</v>
      </c>
      <c r="C70" s="36">
        <v>4301135664</v>
      </c>
      <c r="D70" s="345">
        <v>4607111039705</v>
      </c>
      <c r="E70" s="345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87</v>
      </c>
      <c r="M70" s="38" t="s">
        <v>85</v>
      </c>
      <c r="N70" s="38"/>
      <c r="O70" s="37">
        <v>365</v>
      </c>
      <c r="P70" s="464" t="s">
        <v>156</v>
      </c>
      <c r="Q70" s="347"/>
      <c r="R70" s="347"/>
      <c r="S70" s="347"/>
      <c r="T70" s="348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152</v>
      </c>
      <c r="AG70" s="81"/>
      <c r="AJ70" s="87" t="s">
        <v>88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157</v>
      </c>
      <c r="B71" s="63" t="s">
        <v>158</v>
      </c>
      <c r="C71" s="36">
        <v>4301135665</v>
      </c>
      <c r="D71" s="345">
        <v>4607111039729</v>
      </c>
      <c r="E71" s="34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87</v>
      </c>
      <c r="M71" s="38" t="s">
        <v>85</v>
      </c>
      <c r="N71" s="38"/>
      <c r="O71" s="37">
        <v>365</v>
      </c>
      <c r="P71" s="461" t="s">
        <v>159</v>
      </c>
      <c r="Q71" s="347"/>
      <c r="R71" s="347"/>
      <c r="S71" s="347"/>
      <c r="T71" s="348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160</v>
      </c>
      <c r="AG71" s="81"/>
      <c r="AJ71" s="87" t="s">
        <v>88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161</v>
      </c>
      <c r="B72" s="63" t="s">
        <v>162</v>
      </c>
      <c r="C72" s="36">
        <v>4301135702</v>
      </c>
      <c r="D72" s="345">
        <v>4620207490228</v>
      </c>
      <c r="E72" s="345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87</v>
      </c>
      <c r="M72" s="38" t="s">
        <v>85</v>
      </c>
      <c r="N72" s="38"/>
      <c r="O72" s="37">
        <v>365</v>
      </c>
      <c r="P72" s="462" t="s">
        <v>163</v>
      </c>
      <c r="Q72" s="347"/>
      <c r="R72" s="347"/>
      <c r="S72" s="347"/>
      <c r="T72" s="348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160</v>
      </c>
      <c r="AG72" s="81"/>
      <c r="AJ72" s="87" t="s">
        <v>88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352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3"/>
      <c r="P73" s="349" t="s">
        <v>40</v>
      </c>
      <c r="Q73" s="350"/>
      <c r="R73" s="350"/>
      <c r="S73" s="350"/>
      <c r="T73" s="350"/>
      <c r="U73" s="350"/>
      <c r="V73" s="351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349" t="s">
        <v>40</v>
      </c>
      <c r="Q74" s="350"/>
      <c r="R74" s="350"/>
      <c r="S74" s="350"/>
      <c r="T74" s="350"/>
      <c r="U74" s="350"/>
      <c r="V74" s="351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343" t="s">
        <v>164</v>
      </c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65"/>
      <c r="AB75" s="65"/>
      <c r="AC75" s="82"/>
    </row>
    <row r="76" spans="1:68" ht="14.25" customHeight="1" x14ac:dyDescent="0.25">
      <c r="A76" s="344" t="s">
        <v>81</v>
      </c>
      <c r="B76" s="344"/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  <c r="U76" s="344"/>
      <c r="V76" s="344"/>
      <c r="W76" s="344"/>
      <c r="X76" s="344"/>
      <c r="Y76" s="344"/>
      <c r="Z76" s="344"/>
      <c r="AA76" s="66"/>
      <c r="AB76" s="66"/>
      <c r="AC76" s="83"/>
    </row>
    <row r="77" spans="1:68" ht="27" customHeight="1" x14ac:dyDescent="0.25">
      <c r="A77" s="63" t="s">
        <v>165</v>
      </c>
      <c r="B77" s="63" t="s">
        <v>166</v>
      </c>
      <c r="C77" s="36">
        <v>4301070977</v>
      </c>
      <c r="D77" s="345">
        <v>4607111037411</v>
      </c>
      <c r="E77" s="345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168</v>
      </c>
      <c r="L77" s="37" t="s">
        <v>87</v>
      </c>
      <c r="M77" s="38" t="s">
        <v>85</v>
      </c>
      <c r="N77" s="38"/>
      <c r="O77" s="37">
        <v>180</v>
      </c>
      <c r="P77" s="4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47"/>
      <c r="R77" s="347"/>
      <c r="S77" s="347"/>
      <c r="T77" s="348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167</v>
      </c>
      <c r="AG77" s="81"/>
      <c r="AJ77" s="87" t="s">
        <v>88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169</v>
      </c>
      <c r="B78" s="63" t="s">
        <v>170</v>
      </c>
      <c r="C78" s="36">
        <v>4301070981</v>
      </c>
      <c r="D78" s="345">
        <v>4607111036728</v>
      </c>
      <c r="E78" s="345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86</v>
      </c>
      <c r="L78" s="37" t="s">
        <v>87</v>
      </c>
      <c r="M78" s="38" t="s">
        <v>85</v>
      </c>
      <c r="N78" s="38"/>
      <c r="O78" s="37">
        <v>180</v>
      </c>
      <c r="P78" s="46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47"/>
      <c r="R78" s="347"/>
      <c r="S78" s="347"/>
      <c r="T78" s="348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167</v>
      </c>
      <c r="AG78" s="81"/>
      <c r="AJ78" s="87" t="s">
        <v>88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352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3"/>
      <c r="P79" s="349" t="s">
        <v>40</v>
      </c>
      <c r="Q79" s="350"/>
      <c r="R79" s="350"/>
      <c r="S79" s="350"/>
      <c r="T79" s="350"/>
      <c r="U79" s="350"/>
      <c r="V79" s="351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3"/>
      <c r="P80" s="349" t="s">
        <v>40</v>
      </c>
      <c r="Q80" s="350"/>
      <c r="R80" s="350"/>
      <c r="S80" s="350"/>
      <c r="T80" s="350"/>
      <c r="U80" s="350"/>
      <c r="V80" s="351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343" t="s">
        <v>171</v>
      </c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65"/>
      <c r="AB81" s="65"/>
      <c r="AC81" s="82"/>
    </row>
    <row r="82" spans="1:68" ht="14.25" customHeight="1" x14ac:dyDescent="0.25">
      <c r="A82" s="344" t="s">
        <v>153</v>
      </c>
      <c r="B82" s="344"/>
      <c r="C82" s="344"/>
      <c r="D82" s="344"/>
      <c r="E82" s="344"/>
      <c r="F82" s="344"/>
      <c r="G82" s="344"/>
      <c r="H82" s="344"/>
      <c r="I82" s="344"/>
      <c r="J82" s="344"/>
      <c r="K82" s="344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66"/>
      <c r="AB82" s="66"/>
      <c r="AC82" s="83"/>
    </row>
    <row r="83" spans="1:68" ht="27" customHeight="1" x14ac:dyDescent="0.25">
      <c r="A83" s="63" t="s">
        <v>172</v>
      </c>
      <c r="B83" s="63" t="s">
        <v>173</v>
      </c>
      <c r="C83" s="36">
        <v>4301135584</v>
      </c>
      <c r="D83" s="345">
        <v>4607111033659</v>
      </c>
      <c r="E83" s="345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87</v>
      </c>
      <c r="M83" s="38" t="s">
        <v>85</v>
      </c>
      <c r="N83" s="38"/>
      <c r="O83" s="37">
        <v>180</v>
      </c>
      <c r="P83" s="457" t="s">
        <v>174</v>
      </c>
      <c r="Q83" s="347"/>
      <c r="R83" s="347"/>
      <c r="S83" s="347"/>
      <c r="T83" s="348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175</v>
      </c>
      <c r="AG83" s="81"/>
      <c r="AJ83" s="87" t="s">
        <v>88</v>
      </c>
      <c r="AK83" s="87">
        <v>1</v>
      </c>
      <c r="BB83" s="138" t="s">
        <v>95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352"/>
      <c r="B84" s="352"/>
      <c r="C84" s="352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3"/>
      <c r="P84" s="349" t="s">
        <v>40</v>
      </c>
      <c r="Q84" s="350"/>
      <c r="R84" s="350"/>
      <c r="S84" s="350"/>
      <c r="T84" s="350"/>
      <c r="U84" s="350"/>
      <c r="V84" s="351"/>
      <c r="W84" s="42" t="s">
        <v>39</v>
      </c>
      <c r="X84" s="43">
        <f>IFERROR(SUM(X83:X83),"0")</f>
        <v>0</v>
      </c>
      <c r="Y84" s="43">
        <f>IFERROR(SUM(Y83:Y83),"0")</f>
        <v>0</v>
      </c>
      <c r="Z84" s="43">
        <f>IFERROR(IF(Z83="",0,Z83),"0")</f>
        <v>0</v>
      </c>
      <c r="AA84" s="67"/>
      <c r="AB84" s="67"/>
      <c r="AC84" s="67"/>
    </row>
    <row r="85" spans="1:68" x14ac:dyDescent="0.2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3"/>
      <c r="P85" s="349" t="s">
        <v>40</v>
      </c>
      <c r="Q85" s="350"/>
      <c r="R85" s="350"/>
      <c r="S85" s="350"/>
      <c r="T85" s="350"/>
      <c r="U85" s="350"/>
      <c r="V85" s="351"/>
      <c r="W85" s="42" t="s">
        <v>0</v>
      </c>
      <c r="X85" s="43">
        <f>IFERROR(SUMPRODUCT(X83:X83*H83:H83),"0")</f>
        <v>0</v>
      </c>
      <c r="Y85" s="43">
        <f>IFERROR(SUMPRODUCT(Y83:Y83*H83:H83),"0")</f>
        <v>0</v>
      </c>
      <c r="Z85" s="42"/>
      <c r="AA85" s="67"/>
      <c r="AB85" s="67"/>
      <c r="AC85" s="67"/>
    </row>
    <row r="86" spans="1:68" ht="16.5" customHeight="1" x14ac:dyDescent="0.25">
      <c r="A86" s="343" t="s">
        <v>176</v>
      </c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  <c r="Y86" s="343"/>
      <c r="Z86" s="343"/>
      <c r="AA86" s="65"/>
      <c r="AB86" s="65"/>
      <c r="AC86" s="82"/>
    </row>
    <row r="87" spans="1:68" ht="14.25" customHeight="1" x14ac:dyDescent="0.25">
      <c r="A87" s="344" t="s">
        <v>177</v>
      </c>
      <c r="B87" s="344"/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  <c r="W87" s="344"/>
      <c r="X87" s="344"/>
      <c r="Y87" s="344"/>
      <c r="Z87" s="344"/>
      <c r="AA87" s="66"/>
      <c r="AB87" s="66"/>
      <c r="AC87" s="83"/>
    </row>
    <row r="88" spans="1:68" ht="27" customHeight="1" x14ac:dyDescent="0.25">
      <c r="A88" s="63" t="s">
        <v>178</v>
      </c>
      <c r="B88" s="63" t="s">
        <v>179</v>
      </c>
      <c r="C88" s="36">
        <v>4301131041</v>
      </c>
      <c r="D88" s="345">
        <v>4607111034120</v>
      </c>
      <c r="E88" s="345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87</v>
      </c>
      <c r="M88" s="38" t="s">
        <v>85</v>
      </c>
      <c r="N88" s="38"/>
      <c r="O88" s="37">
        <v>180</v>
      </c>
      <c r="P88" s="458" t="s">
        <v>180</v>
      </c>
      <c r="Q88" s="347"/>
      <c r="R88" s="347"/>
      <c r="S88" s="347"/>
      <c r="T88" s="348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181</v>
      </c>
      <c r="AG88" s="81"/>
      <c r="AJ88" s="87" t="s">
        <v>88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182</v>
      </c>
      <c r="B89" s="63" t="s">
        <v>183</v>
      </c>
      <c r="C89" s="36">
        <v>4301131042</v>
      </c>
      <c r="D89" s="345">
        <v>4607111034137</v>
      </c>
      <c r="E89" s="34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87</v>
      </c>
      <c r="M89" s="38" t="s">
        <v>85</v>
      </c>
      <c r="N89" s="38"/>
      <c r="O89" s="37">
        <v>180</v>
      </c>
      <c r="P89" s="455" t="s">
        <v>184</v>
      </c>
      <c r="Q89" s="347"/>
      <c r="R89" s="347"/>
      <c r="S89" s="347"/>
      <c r="T89" s="348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185</v>
      </c>
      <c r="AG89" s="81"/>
      <c r="AJ89" s="87" t="s">
        <v>88</v>
      </c>
      <c r="AK89" s="87">
        <v>1</v>
      </c>
      <c r="BB89" s="142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352"/>
      <c r="B90" s="352"/>
      <c r="C90" s="352"/>
      <c r="D90" s="352"/>
      <c r="E90" s="352"/>
      <c r="F90" s="352"/>
      <c r="G90" s="352"/>
      <c r="H90" s="352"/>
      <c r="I90" s="352"/>
      <c r="J90" s="352"/>
      <c r="K90" s="352"/>
      <c r="L90" s="352"/>
      <c r="M90" s="352"/>
      <c r="N90" s="352"/>
      <c r="O90" s="353"/>
      <c r="P90" s="349" t="s">
        <v>40</v>
      </c>
      <c r="Q90" s="350"/>
      <c r="R90" s="350"/>
      <c r="S90" s="350"/>
      <c r="T90" s="350"/>
      <c r="U90" s="350"/>
      <c r="V90" s="351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352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3"/>
      <c r="P91" s="349" t="s">
        <v>40</v>
      </c>
      <c r="Q91" s="350"/>
      <c r="R91" s="350"/>
      <c r="S91" s="350"/>
      <c r="T91" s="350"/>
      <c r="U91" s="350"/>
      <c r="V91" s="351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343" t="s">
        <v>186</v>
      </c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343"/>
      <c r="Z92" s="343"/>
      <c r="AA92" s="65"/>
      <c r="AB92" s="65"/>
      <c r="AC92" s="82"/>
    </row>
    <row r="93" spans="1:68" ht="14.25" customHeight="1" x14ac:dyDescent="0.25">
      <c r="A93" s="344" t="s">
        <v>153</v>
      </c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66"/>
      <c r="AB93" s="66"/>
      <c r="AC93" s="83"/>
    </row>
    <row r="94" spans="1:68" ht="27" customHeight="1" x14ac:dyDescent="0.25">
      <c r="A94" s="63" t="s">
        <v>187</v>
      </c>
      <c r="B94" s="63" t="s">
        <v>188</v>
      </c>
      <c r="C94" s="36">
        <v>4301135569</v>
      </c>
      <c r="D94" s="345">
        <v>4607111033628</v>
      </c>
      <c r="E94" s="345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96</v>
      </c>
      <c r="L94" s="37" t="s">
        <v>87</v>
      </c>
      <c r="M94" s="38" t="s">
        <v>85</v>
      </c>
      <c r="N94" s="38"/>
      <c r="O94" s="37">
        <v>180</v>
      </c>
      <c r="P94" s="456" t="s">
        <v>189</v>
      </c>
      <c r="Q94" s="347"/>
      <c r="R94" s="347"/>
      <c r="S94" s="347"/>
      <c r="T94" s="348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175</v>
      </c>
      <c r="AG94" s="81"/>
      <c r="AJ94" s="87" t="s">
        <v>88</v>
      </c>
      <c r="AK94" s="87">
        <v>1</v>
      </c>
      <c r="BB94" s="144" t="s">
        <v>95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25">
      <c r="A95" s="63" t="s">
        <v>190</v>
      </c>
      <c r="B95" s="63" t="s">
        <v>191</v>
      </c>
      <c r="C95" s="36">
        <v>4301135565</v>
      </c>
      <c r="D95" s="345">
        <v>4607111033451</v>
      </c>
      <c r="E95" s="345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96</v>
      </c>
      <c r="L95" s="37" t="s">
        <v>87</v>
      </c>
      <c r="M95" s="38" t="s">
        <v>85</v>
      </c>
      <c r="N95" s="38"/>
      <c r="O95" s="37">
        <v>180</v>
      </c>
      <c r="P95" s="45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347"/>
      <c r="R95" s="347"/>
      <c r="S95" s="347"/>
      <c r="T95" s="34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175</v>
      </c>
      <c r="AG95" s="81"/>
      <c r="AJ95" s="87" t="s">
        <v>88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192</v>
      </c>
      <c r="B96" s="63" t="s">
        <v>193</v>
      </c>
      <c r="C96" s="36">
        <v>4301135575</v>
      </c>
      <c r="D96" s="345">
        <v>4607111035141</v>
      </c>
      <c r="E96" s="345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87</v>
      </c>
      <c r="M96" s="38" t="s">
        <v>85</v>
      </c>
      <c r="N96" s="38"/>
      <c r="O96" s="37">
        <v>180</v>
      </c>
      <c r="P96" s="451" t="s">
        <v>194</v>
      </c>
      <c r="Q96" s="347"/>
      <c r="R96" s="347"/>
      <c r="S96" s="347"/>
      <c r="T96" s="34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195</v>
      </c>
      <c r="AG96" s="81"/>
      <c r="AJ96" s="87" t="s">
        <v>88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196</v>
      </c>
      <c r="B97" s="63" t="s">
        <v>197</v>
      </c>
      <c r="C97" s="36">
        <v>4301135578</v>
      </c>
      <c r="D97" s="345">
        <v>4607111033444</v>
      </c>
      <c r="E97" s="345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96</v>
      </c>
      <c r="L97" s="37" t="s">
        <v>87</v>
      </c>
      <c r="M97" s="38" t="s">
        <v>85</v>
      </c>
      <c r="N97" s="38"/>
      <c r="O97" s="37">
        <v>180</v>
      </c>
      <c r="P97" s="45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347"/>
      <c r="R97" s="347"/>
      <c r="S97" s="347"/>
      <c r="T97" s="34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175</v>
      </c>
      <c r="AG97" s="81"/>
      <c r="AJ97" s="87" t="s">
        <v>88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198</v>
      </c>
      <c r="B98" s="63" t="s">
        <v>199</v>
      </c>
      <c r="C98" s="36">
        <v>4301135571</v>
      </c>
      <c r="D98" s="345">
        <v>4607111035028</v>
      </c>
      <c r="E98" s="345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96</v>
      </c>
      <c r="L98" s="37" t="s">
        <v>87</v>
      </c>
      <c r="M98" s="38" t="s">
        <v>85</v>
      </c>
      <c r="N98" s="38"/>
      <c r="O98" s="37">
        <v>180</v>
      </c>
      <c r="P98" s="453" t="s">
        <v>200</v>
      </c>
      <c r="Q98" s="347"/>
      <c r="R98" s="347"/>
      <c r="S98" s="347"/>
      <c r="T98" s="34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175</v>
      </c>
      <c r="AG98" s="81"/>
      <c r="AJ98" s="87" t="s">
        <v>88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4301135285</v>
      </c>
      <c r="D99" s="345">
        <v>4607111036407</v>
      </c>
      <c r="E99" s="345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96</v>
      </c>
      <c r="L99" s="37" t="s">
        <v>87</v>
      </c>
      <c r="M99" s="38" t="s">
        <v>85</v>
      </c>
      <c r="N99" s="38"/>
      <c r="O99" s="37">
        <v>180</v>
      </c>
      <c r="P99" s="45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47"/>
      <c r="R99" s="347"/>
      <c r="S99" s="347"/>
      <c r="T99" s="34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203</v>
      </c>
      <c r="AG99" s="81"/>
      <c r="AJ99" s="87" t="s">
        <v>88</v>
      </c>
      <c r="AK99" s="87">
        <v>1</v>
      </c>
      <c r="BB99" s="154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x14ac:dyDescent="0.2">
      <c r="A100" s="352"/>
      <c r="B100" s="352"/>
      <c r="C100" s="352"/>
      <c r="D100" s="352"/>
      <c r="E100" s="352"/>
      <c r="F100" s="352"/>
      <c r="G100" s="352"/>
      <c r="H100" s="352"/>
      <c r="I100" s="352"/>
      <c r="J100" s="352"/>
      <c r="K100" s="352"/>
      <c r="L100" s="352"/>
      <c r="M100" s="352"/>
      <c r="N100" s="352"/>
      <c r="O100" s="353"/>
      <c r="P100" s="349" t="s">
        <v>40</v>
      </c>
      <c r="Q100" s="350"/>
      <c r="R100" s="350"/>
      <c r="S100" s="350"/>
      <c r="T100" s="350"/>
      <c r="U100" s="350"/>
      <c r="V100" s="351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352"/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3"/>
      <c r="P101" s="349" t="s">
        <v>40</v>
      </c>
      <c r="Q101" s="350"/>
      <c r="R101" s="350"/>
      <c r="S101" s="350"/>
      <c r="T101" s="350"/>
      <c r="U101" s="350"/>
      <c r="V101" s="351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25">
      <c r="A102" s="343" t="s">
        <v>204</v>
      </c>
      <c r="B102" s="343"/>
      <c r="C102" s="343"/>
      <c r="D102" s="343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  <c r="T102" s="343"/>
      <c r="U102" s="343"/>
      <c r="V102" s="343"/>
      <c r="W102" s="343"/>
      <c r="X102" s="343"/>
      <c r="Y102" s="343"/>
      <c r="Z102" s="343"/>
      <c r="AA102" s="65"/>
      <c r="AB102" s="65"/>
      <c r="AC102" s="82"/>
    </row>
    <row r="103" spans="1:68" ht="14.25" customHeight="1" x14ac:dyDescent="0.25">
      <c r="A103" s="344" t="s">
        <v>149</v>
      </c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66"/>
      <c r="AB103" s="66"/>
      <c r="AC103" s="83"/>
    </row>
    <row r="104" spans="1:68" ht="27" customHeight="1" x14ac:dyDescent="0.25">
      <c r="A104" s="63" t="s">
        <v>205</v>
      </c>
      <c r="B104" s="63" t="s">
        <v>206</v>
      </c>
      <c r="C104" s="36">
        <v>4301136042</v>
      </c>
      <c r="D104" s="345">
        <v>4607025784012</v>
      </c>
      <c r="E104" s="345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96</v>
      </c>
      <c r="L104" s="37" t="s">
        <v>87</v>
      </c>
      <c r="M104" s="38" t="s">
        <v>85</v>
      </c>
      <c r="N104" s="38"/>
      <c r="O104" s="37">
        <v>180</v>
      </c>
      <c r="P104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47"/>
      <c r="R104" s="347"/>
      <c r="S104" s="347"/>
      <c r="T104" s="348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207</v>
      </c>
      <c r="AG104" s="81"/>
      <c r="AJ104" s="87" t="s">
        <v>88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25">
      <c r="A105" s="63" t="s">
        <v>208</v>
      </c>
      <c r="B105" s="63" t="s">
        <v>209</v>
      </c>
      <c r="C105" s="36">
        <v>4301136077</v>
      </c>
      <c r="D105" s="345">
        <v>4607025784319</v>
      </c>
      <c r="E105" s="345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96</v>
      </c>
      <c r="L105" s="37" t="s">
        <v>87</v>
      </c>
      <c r="M105" s="38" t="s">
        <v>85</v>
      </c>
      <c r="N105" s="38"/>
      <c r="O105" s="37">
        <v>180</v>
      </c>
      <c r="P105" s="449" t="s">
        <v>210</v>
      </c>
      <c r="Q105" s="347"/>
      <c r="R105" s="347"/>
      <c r="S105" s="347"/>
      <c r="T105" s="348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175</v>
      </c>
      <c r="AG105" s="81"/>
      <c r="AJ105" s="87" t="s">
        <v>88</v>
      </c>
      <c r="AK105" s="87">
        <v>1</v>
      </c>
      <c r="BB105" s="158" t="s">
        <v>95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6.5" customHeight="1" x14ac:dyDescent="0.25">
      <c r="A106" s="63" t="s">
        <v>211</v>
      </c>
      <c r="B106" s="63" t="s">
        <v>212</v>
      </c>
      <c r="C106" s="36">
        <v>4301136039</v>
      </c>
      <c r="D106" s="345">
        <v>4607111035370</v>
      </c>
      <c r="E106" s="345"/>
      <c r="F106" s="62">
        <v>0.14000000000000001</v>
      </c>
      <c r="G106" s="37">
        <v>22</v>
      </c>
      <c r="H106" s="62">
        <v>3.08</v>
      </c>
      <c r="I106" s="62">
        <v>3.464</v>
      </c>
      <c r="J106" s="37">
        <v>84</v>
      </c>
      <c r="K106" s="37" t="s">
        <v>86</v>
      </c>
      <c r="L106" s="37" t="s">
        <v>87</v>
      </c>
      <c r="M106" s="38" t="s">
        <v>85</v>
      </c>
      <c r="N106" s="38"/>
      <c r="O106" s="37">
        <v>180</v>
      </c>
      <c r="P106" s="44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6" s="347"/>
      <c r="R106" s="347"/>
      <c r="S106" s="347"/>
      <c r="T106" s="348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9" t="s">
        <v>213</v>
      </c>
      <c r="AG106" s="81"/>
      <c r="AJ106" s="87" t="s">
        <v>88</v>
      </c>
      <c r="AK106" s="87">
        <v>1</v>
      </c>
      <c r="BB106" s="160" t="s">
        <v>95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x14ac:dyDescent="0.2">
      <c r="A107" s="352"/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3"/>
      <c r="P107" s="349" t="s">
        <v>40</v>
      </c>
      <c r="Q107" s="350"/>
      <c r="R107" s="350"/>
      <c r="S107" s="350"/>
      <c r="T107" s="350"/>
      <c r="U107" s="350"/>
      <c r="V107" s="351"/>
      <c r="W107" s="42" t="s">
        <v>39</v>
      </c>
      <c r="X107" s="43">
        <f>IFERROR(SUM(X104:X106),"0")</f>
        <v>0</v>
      </c>
      <c r="Y107" s="43">
        <f>IFERROR(SUM(Y104:Y106),"0")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352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3"/>
      <c r="P108" s="349" t="s">
        <v>40</v>
      </c>
      <c r="Q108" s="350"/>
      <c r="R108" s="350"/>
      <c r="S108" s="350"/>
      <c r="T108" s="350"/>
      <c r="U108" s="350"/>
      <c r="V108" s="351"/>
      <c r="W108" s="42" t="s">
        <v>0</v>
      </c>
      <c r="X108" s="43">
        <f>IFERROR(SUMPRODUCT(X104:X106*H104:H106),"0")</f>
        <v>0</v>
      </c>
      <c r="Y108" s="43">
        <f>IFERROR(SUMPRODUCT(Y104:Y106*H104:H106),"0")</f>
        <v>0</v>
      </c>
      <c r="Z108" s="42"/>
      <c r="AA108" s="67"/>
      <c r="AB108" s="67"/>
      <c r="AC108" s="67"/>
    </row>
    <row r="109" spans="1:68" ht="16.5" customHeight="1" x14ac:dyDescent="0.25">
      <c r="A109" s="343" t="s">
        <v>214</v>
      </c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  <c r="T109" s="343"/>
      <c r="U109" s="343"/>
      <c r="V109" s="343"/>
      <c r="W109" s="343"/>
      <c r="X109" s="343"/>
      <c r="Y109" s="343"/>
      <c r="Z109" s="343"/>
      <c r="AA109" s="65"/>
      <c r="AB109" s="65"/>
      <c r="AC109" s="82"/>
    </row>
    <row r="110" spans="1:68" ht="14.25" customHeight="1" x14ac:dyDescent="0.25">
      <c r="A110" s="344" t="s">
        <v>81</v>
      </c>
      <c r="B110" s="344"/>
      <c r="C110" s="344"/>
      <c r="D110" s="344"/>
      <c r="E110" s="344"/>
      <c r="F110" s="344"/>
      <c r="G110" s="344"/>
      <c r="H110" s="344"/>
      <c r="I110" s="344"/>
      <c r="J110" s="344"/>
      <c r="K110" s="344"/>
      <c r="L110" s="344"/>
      <c r="M110" s="344"/>
      <c r="N110" s="344"/>
      <c r="O110" s="344"/>
      <c r="P110" s="344"/>
      <c r="Q110" s="344"/>
      <c r="R110" s="344"/>
      <c r="S110" s="344"/>
      <c r="T110" s="344"/>
      <c r="U110" s="344"/>
      <c r="V110" s="344"/>
      <c r="W110" s="344"/>
      <c r="X110" s="344"/>
      <c r="Y110" s="344"/>
      <c r="Z110" s="344"/>
      <c r="AA110" s="66"/>
      <c r="AB110" s="66"/>
      <c r="AC110" s="83"/>
    </row>
    <row r="111" spans="1:68" ht="27" customHeight="1" x14ac:dyDescent="0.25">
      <c r="A111" s="63" t="s">
        <v>215</v>
      </c>
      <c r="B111" s="63" t="s">
        <v>216</v>
      </c>
      <c r="C111" s="36">
        <v>4301071074</v>
      </c>
      <c r="D111" s="345">
        <v>4620207491157</v>
      </c>
      <c r="E111" s="345"/>
      <c r="F111" s="62">
        <v>0.7</v>
      </c>
      <c r="G111" s="37">
        <v>10</v>
      </c>
      <c r="H111" s="62">
        <v>7</v>
      </c>
      <c r="I111" s="62">
        <v>7.28</v>
      </c>
      <c r="J111" s="37">
        <v>84</v>
      </c>
      <c r="K111" s="37" t="s">
        <v>86</v>
      </c>
      <c r="L111" s="37" t="s">
        <v>87</v>
      </c>
      <c r="M111" s="38" t="s">
        <v>85</v>
      </c>
      <c r="N111" s="38"/>
      <c r="O111" s="37">
        <v>180</v>
      </c>
      <c r="P111" s="447" t="s">
        <v>217</v>
      </c>
      <c r="Q111" s="347"/>
      <c r="R111" s="347"/>
      <c r="S111" s="347"/>
      <c r="T111" s="348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ref="Y111:Y116" si="12">IFERROR(IF(X111="","",X111),"")</f>
        <v>0</v>
      </c>
      <c r="Z111" s="41">
        <f t="shared" ref="Z111:Z116" si="13">IFERROR(IF(X111="","",X111*0.0155),"")</f>
        <v>0</v>
      </c>
      <c r="AA111" s="68" t="s">
        <v>46</v>
      </c>
      <c r="AB111" s="69" t="s">
        <v>46</v>
      </c>
      <c r="AC111" s="161" t="s">
        <v>218</v>
      </c>
      <c r="AG111" s="81"/>
      <c r="AJ111" s="87" t="s">
        <v>88</v>
      </c>
      <c r="AK111" s="87">
        <v>1</v>
      </c>
      <c r="BB111" s="162" t="s">
        <v>70</v>
      </c>
      <c r="BM111" s="81">
        <f t="shared" ref="BM111:BM116" si="14">IFERROR(X111*I111,"0")</f>
        <v>0</v>
      </c>
      <c r="BN111" s="81">
        <f t="shared" ref="BN111:BN116" si="15">IFERROR(Y111*I111,"0")</f>
        <v>0</v>
      </c>
      <c r="BO111" s="81">
        <f t="shared" ref="BO111:BO116" si="16">IFERROR(X111/J111,"0")</f>
        <v>0</v>
      </c>
      <c r="BP111" s="81">
        <f t="shared" ref="BP111:BP116" si="17">IFERROR(Y111/J111,"0")</f>
        <v>0</v>
      </c>
    </row>
    <row r="112" spans="1:68" ht="27" customHeight="1" x14ac:dyDescent="0.25">
      <c r="A112" s="63" t="s">
        <v>219</v>
      </c>
      <c r="B112" s="63" t="s">
        <v>220</v>
      </c>
      <c r="C112" s="36">
        <v>4301071051</v>
      </c>
      <c r="D112" s="345">
        <v>4607111039262</v>
      </c>
      <c r="E112" s="345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44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347"/>
      <c r="R112" s="347"/>
      <c r="S112" s="347"/>
      <c r="T112" s="348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167</v>
      </c>
      <c r="AG112" s="81"/>
      <c r="AJ112" s="87" t="s">
        <v>88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221</v>
      </c>
      <c r="B113" s="63" t="s">
        <v>222</v>
      </c>
      <c r="C113" s="36">
        <v>4301070976</v>
      </c>
      <c r="D113" s="345">
        <v>4607111034144</v>
      </c>
      <c r="E113" s="345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86</v>
      </c>
      <c r="L113" s="37" t="s">
        <v>87</v>
      </c>
      <c r="M113" s="38" t="s">
        <v>85</v>
      </c>
      <c r="N113" s="38"/>
      <c r="O113" s="37">
        <v>180</v>
      </c>
      <c r="P113" s="44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47"/>
      <c r="R113" s="347"/>
      <c r="S113" s="347"/>
      <c r="T113" s="348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167</v>
      </c>
      <c r="AG113" s="81"/>
      <c r="AJ113" s="87" t="s">
        <v>88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4301071038</v>
      </c>
      <c r="D114" s="345">
        <v>4607111039248</v>
      </c>
      <c r="E114" s="345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4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47"/>
      <c r="R114" s="347"/>
      <c r="S114" s="347"/>
      <c r="T114" s="348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167</v>
      </c>
      <c r="AG114" s="81"/>
      <c r="AJ114" s="87" t="s">
        <v>88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4301071049</v>
      </c>
      <c r="D115" s="345">
        <v>4607111039293</v>
      </c>
      <c r="E115" s="345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4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347"/>
      <c r="R115" s="347"/>
      <c r="S115" s="347"/>
      <c r="T115" s="348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167</v>
      </c>
      <c r="AG115" s="81"/>
      <c r="AJ115" s="87" t="s">
        <v>88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227</v>
      </c>
      <c r="B116" s="63" t="s">
        <v>228</v>
      </c>
      <c r="C116" s="36">
        <v>4301071039</v>
      </c>
      <c r="D116" s="345">
        <v>4607111039279</v>
      </c>
      <c r="E116" s="345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86</v>
      </c>
      <c r="L116" s="37" t="s">
        <v>87</v>
      </c>
      <c r="M116" s="38" t="s">
        <v>85</v>
      </c>
      <c r="N116" s="38"/>
      <c r="O116" s="37">
        <v>180</v>
      </c>
      <c r="P116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347"/>
      <c r="R116" s="347"/>
      <c r="S116" s="347"/>
      <c r="T116" s="348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167</v>
      </c>
      <c r="AG116" s="81"/>
      <c r="AJ116" s="87" t="s">
        <v>88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2"/>
      <c r="N117" s="352"/>
      <c r="O117" s="353"/>
      <c r="P117" s="349" t="s">
        <v>40</v>
      </c>
      <c r="Q117" s="350"/>
      <c r="R117" s="350"/>
      <c r="S117" s="350"/>
      <c r="T117" s="350"/>
      <c r="U117" s="350"/>
      <c r="V117" s="351"/>
      <c r="W117" s="42" t="s">
        <v>39</v>
      </c>
      <c r="X117" s="43">
        <f>IFERROR(SUM(X111:X116),"0")</f>
        <v>0</v>
      </c>
      <c r="Y117" s="43">
        <f>IFERROR(SUM(Y111:Y116),"0")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352"/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3"/>
      <c r="P118" s="349" t="s">
        <v>40</v>
      </c>
      <c r="Q118" s="350"/>
      <c r="R118" s="350"/>
      <c r="S118" s="350"/>
      <c r="T118" s="350"/>
      <c r="U118" s="350"/>
      <c r="V118" s="351"/>
      <c r="W118" s="42" t="s">
        <v>0</v>
      </c>
      <c r="X118" s="43">
        <f>IFERROR(SUMPRODUCT(X111:X116*H111:H116),"0")</f>
        <v>0</v>
      </c>
      <c r="Y118" s="43">
        <f>IFERROR(SUMPRODUCT(Y111:Y116*H111:H116),"0")</f>
        <v>0</v>
      </c>
      <c r="Z118" s="42"/>
      <c r="AA118" s="67"/>
      <c r="AB118" s="67"/>
      <c r="AC118" s="67"/>
    </row>
    <row r="119" spans="1:68" ht="14.25" customHeight="1" x14ac:dyDescent="0.25">
      <c r="A119" s="344" t="s">
        <v>153</v>
      </c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344"/>
      <c r="Z119" s="344"/>
      <c r="AA119" s="66"/>
      <c r="AB119" s="66"/>
      <c r="AC119" s="83"/>
    </row>
    <row r="120" spans="1:68" ht="27" customHeight="1" x14ac:dyDescent="0.25">
      <c r="A120" s="63" t="s">
        <v>229</v>
      </c>
      <c r="B120" s="63" t="s">
        <v>230</v>
      </c>
      <c r="C120" s="36">
        <v>4301135670</v>
      </c>
      <c r="D120" s="345">
        <v>4620207490983</v>
      </c>
      <c r="E120" s="345"/>
      <c r="F120" s="62">
        <v>0.22</v>
      </c>
      <c r="G120" s="37">
        <v>12</v>
      </c>
      <c r="H120" s="62">
        <v>2.64</v>
      </c>
      <c r="I120" s="62">
        <v>3.3435999999999999</v>
      </c>
      <c r="J120" s="37">
        <v>70</v>
      </c>
      <c r="K120" s="37" t="s">
        <v>96</v>
      </c>
      <c r="L120" s="37" t="s">
        <v>87</v>
      </c>
      <c r="M120" s="38" t="s">
        <v>85</v>
      </c>
      <c r="N120" s="38"/>
      <c r="O120" s="37">
        <v>180</v>
      </c>
      <c r="P120" s="440" t="s">
        <v>231</v>
      </c>
      <c r="Q120" s="347"/>
      <c r="R120" s="347"/>
      <c r="S120" s="347"/>
      <c r="T120" s="348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3" t="s">
        <v>232</v>
      </c>
      <c r="AG120" s="81"/>
      <c r="AJ120" s="87" t="s">
        <v>88</v>
      </c>
      <c r="AK120" s="87">
        <v>1</v>
      </c>
      <c r="BB120" s="174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352"/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3"/>
      <c r="P121" s="349" t="s">
        <v>40</v>
      </c>
      <c r="Q121" s="350"/>
      <c r="R121" s="350"/>
      <c r="S121" s="350"/>
      <c r="T121" s="350"/>
      <c r="U121" s="350"/>
      <c r="V121" s="351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352"/>
      <c r="B122" s="352"/>
      <c r="C122" s="352"/>
      <c r="D122" s="352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3"/>
      <c r="P122" s="349" t="s">
        <v>40</v>
      </c>
      <c r="Q122" s="350"/>
      <c r="R122" s="350"/>
      <c r="S122" s="350"/>
      <c r="T122" s="350"/>
      <c r="U122" s="350"/>
      <c r="V122" s="351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customHeight="1" x14ac:dyDescent="0.25">
      <c r="A123" s="343" t="s">
        <v>233</v>
      </c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  <c r="T123" s="343"/>
      <c r="U123" s="343"/>
      <c r="V123" s="343"/>
      <c r="W123" s="343"/>
      <c r="X123" s="343"/>
      <c r="Y123" s="343"/>
      <c r="Z123" s="343"/>
      <c r="AA123" s="65"/>
      <c r="AB123" s="65"/>
      <c r="AC123" s="82"/>
    </row>
    <row r="124" spans="1:68" ht="14.25" customHeight="1" x14ac:dyDescent="0.25">
      <c r="A124" s="344" t="s">
        <v>153</v>
      </c>
      <c r="B124" s="344"/>
      <c r="C124" s="344"/>
      <c r="D124" s="344"/>
      <c r="E124" s="344"/>
      <c r="F124" s="344"/>
      <c r="G124" s="344"/>
      <c r="H124" s="344"/>
      <c r="I124" s="344"/>
      <c r="J124" s="344"/>
      <c r="K124" s="344"/>
      <c r="L124" s="344"/>
      <c r="M124" s="344"/>
      <c r="N124" s="344"/>
      <c r="O124" s="344"/>
      <c r="P124" s="344"/>
      <c r="Q124" s="344"/>
      <c r="R124" s="344"/>
      <c r="S124" s="344"/>
      <c r="T124" s="344"/>
      <c r="U124" s="344"/>
      <c r="V124" s="344"/>
      <c r="W124" s="344"/>
      <c r="X124" s="344"/>
      <c r="Y124" s="344"/>
      <c r="Z124" s="344"/>
      <c r="AA124" s="66"/>
      <c r="AB124" s="66"/>
      <c r="AC124" s="83"/>
    </row>
    <row r="125" spans="1:68" ht="27" customHeight="1" x14ac:dyDescent="0.25">
      <c r="A125" s="63" t="s">
        <v>234</v>
      </c>
      <c r="B125" s="63" t="s">
        <v>235</v>
      </c>
      <c r="C125" s="36">
        <v>4301135533</v>
      </c>
      <c r="D125" s="345">
        <v>4607111034014</v>
      </c>
      <c r="E125" s="345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87</v>
      </c>
      <c r="M125" s="38" t="s">
        <v>85</v>
      </c>
      <c r="N125" s="38"/>
      <c r="O125" s="37">
        <v>180</v>
      </c>
      <c r="P125" s="43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7"/>
      <c r="R125" s="347"/>
      <c r="S125" s="347"/>
      <c r="T125" s="348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236</v>
      </c>
      <c r="AG125" s="81"/>
      <c r="AJ125" s="87" t="s">
        <v>88</v>
      </c>
      <c r="AK125" s="87">
        <v>1</v>
      </c>
      <c r="BB125" s="176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237</v>
      </c>
      <c r="B126" s="63" t="s">
        <v>238</v>
      </c>
      <c r="C126" s="36">
        <v>4301135532</v>
      </c>
      <c r="D126" s="345">
        <v>4607111033994</v>
      </c>
      <c r="E126" s="345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96</v>
      </c>
      <c r="L126" s="37" t="s">
        <v>87</v>
      </c>
      <c r="M126" s="38" t="s">
        <v>85</v>
      </c>
      <c r="N126" s="38"/>
      <c r="O126" s="37">
        <v>180</v>
      </c>
      <c r="P126" s="4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7"/>
      <c r="R126" s="347"/>
      <c r="S126" s="347"/>
      <c r="T126" s="348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7" t="s">
        <v>175</v>
      </c>
      <c r="AG126" s="81"/>
      <c r="AJ126" s="87" t="s">
        <v>88</v>
      </c>
      <c r="AK126" s="87">
        <v>1</v>
      </c>
      <c r="BB126" s="178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3"/>
      <c r="P127" s="349" t="s">
        <v>40</v>
      </c>
      <c r="Q127" s="350"/>
      <c r="R127" s="350"/>
      <c r="S127" s="350"/>
      <c r="T127" s="350"/>
      <c r="U127" s="350"/>
      <c r="V127" s="351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352"/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3"/>
      <c r="P128" s="349" t="s">
        <v>40</v>
      </c>
      <c r="Q128" s="350"/>
      <c r="R128" s="350"/>
      <c r="S128" s="350"/>
      <c r="T128" s="350"/>
      <c r="U128" s="350"/>
      <c r="V128" s="351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343" t="s">
        <v>239</v>
      </c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  <c r="T129" s="343"/>
      <c r="U129" s="343"/>
      <c r="V129" s="343"/>
      <c r="W129" s="343"/>
      <c r="X129" s="343"/>
      <c r="Y129" s="343"/>
      <c r="Z129" s="343"/>
      <c r="AA129" s="65"/>
      <c r="AB129" s="65"/>
      <c r="AC129" s="82"/>
    </row>
    <row r="130" spans="1:68" ht="14.25" customHeight="1" x14ac:dyDescent="0.25">
      <c r="A130" s="344" t="s">
        <v>153</v>
      </c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4"/>
      <c r="N130" s="344"/>
      <c r="O130" s="344"/>
      <c r="P130" s="344"/>
      <c r="Q130" s="344"/>
      <c r="R130" s="344"/>
      <c r="S130" s="344"/>
      <c r="T130" s="344"/>
      <c r="U130" s="344"/>
      <c r="V130" s="344"/>
      <c r="W130" s="344"/>
      <c r="X130" s="344"/>
      <c r="Y130" s="344"/>
      <c r="Z130" s="344"/>
      <c r="AA130" s="66"/>
      <c r="AB130" s="66"/>
      <c r="AC130" s="83"/>
    </row>
    <row r="131" spans="1:68" ht="27" customHeight="1" x14ac:dyDescent="0.25">
      <c r="A131" s="63" t="s">
        <v>240</v>
      </c>
      <c r="B131" s="63" t="s">
        <v>241</v>
      </c>
      <c r="C131" s="36">
        <v>4301135311</v>
      </c>
      <c r="D131" s="345">
        <v>4607111039095</v>
      </c>
      <c r="E131" s="345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96</v>
      </c>
      <c r="L131" s="37" t="s">
        <v>87</v>
      </c>
      <c r="M131" s="38" t="s">
        <v>85</v>
      </c>
      <c r="N131" s="38"/>
      <c r="O131" s="37">
        <v>180</v>
      </c>
      <c r="P131" s="43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7"/>
      <c r="R131" s="347"/>
      <c r="S131" s="347"/>
      <c r="T131" s="348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242</v>
      </c>
      <c r="AG131" s="81"/>
      <c r="AJ131" s="87" t="s">
        <v>88</v>
      </c>
      <c r="AK131" s="87">
        <v>1</v>
      </c>
      <c r="BB131" s="180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243</v>
      </c>
      <c r="B132" s="63" t="s">
        <v>244</v>
      </c>
      <c r="C132" s="36">
        <v>4301135534</v>
      </c>
      <c r="D132" s="345">
        <v>4607111034199</v>
      </c>
      <c r="E132" s="345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96</v>
      </c>
      <c r="L132" s="37" t="s">
        <v>87</v>
      </c>
      <c r="M132" s="38" t="s">
        <v>85</v>
      </c>
      <c r="N132" s="38"/>
      <c r="O132" s="37">
        <v>180</v>
      </c>
      <c r="P132" s="4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7"/>
      <c r="R132" s="347"/>
      <c r="S132" s="347"/>
      <c r="T132" s="348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1" t="s">
        <v>245</v>
      </c>
      <c r="AG132" s="81"/>
      <c r="AJ132" s="87" t="s">
        <v>88</v>
      </c>
      <c r="AK132" s="87">
        <v>1</v>
      </c>
      <c r="BB132" s="182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52"/>
      <c r="B133" s="352"/>
      <c r="C133" s="352"/>
      <c r="D133" s="352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3"/>
      <c r="P133" s="349" t="s">
        <v>40</v>
      </c>
      <c r="Q133" s="350"/>
      <c r="R133" s="350"/>
      <c r="S133" s="350"/>
      <c r="T133" s="350"/>
      <c r="U133" s="350"/>
      <c r="V133" s="351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352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3"/>
      <c r="P134" s="349" t="s">
        <v>40</v>
      </c>
      <c r="Q134" s="350"/>
      <c r="R134" s="350"/>
      <c r="S134" s="350"/>
      <c r="T134" s="350"/>
      <c r="U134" s="350"/>
      <c r="V134" s="351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343" t="s">
        <v>246</v>
      </c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  <c r="T135" s="343"/>
      <c r="U135" s="343"/>
      <c r="V135" s="343"/>
      <c r="W135" s="343"/>
      <c r="X135" s="343"/>
      <c r="Y135" s="343"/>
      <c r="Z135" s="343"/>
      <c r="AA135" s="65"/>
      <c r="AB135" s="65"/>
      <c r="AC135" s="82"/>
    </row>
    <row r="136" spans="1:68" ht="14.25" customHeight="1" x14ac:dyDescent="0.25">
      <c r="A136" s="344" t="s">
        <v>153</v>
      </c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4"/>
      <c r="N136" s="344"/>
      <c r="O136" s="344"/>
      <c r="P136" s="344"/>
      <c r="Q136" s="344"/>
      <c r="R136" s="344"/>
      <c r="S136" s="344"/>
      <c r="T136" s="344"/>
      <c r="U136" s="344"/>
      <c r="V136" s="344"/>
      <c r="W136" s="344"/>
      <c r="X136" s="344"/>
      <c r="Y136" s="344"/>
      <c r="Z136" s="344"/>
      <c r="AA136" s="66"/>
      <c r="AB136" s="66"/>
      <c r="AC136" s="83"/>
    </row>
    <row r="137" spans="1:68" ht="27" customHeight="1" x14ac:dyDescent="0.25">
      <c r="A137" s="63" t="s">
        <v>247</v>
      </c>
      <c r="B137" s="63" t="s">
        <v>248</v>
      </c>
      <c r="C137" s="36">
        <v>4301135275</v>
      </c>
      <c r="D137" s="345">
        <v>4607111034380</v>
      </c>
      <c r="E137" s="345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96</v>
      </c>
      <c r="L137" s="37" t="s">
        <v>87</v>
      </c>
      <c r="M137" s="38" t="s">
        <v>85</v>
      </c>
      <c r="N137" s="38"/>
      <c r="O137" s="37">
        <v>180</v>
      </c>
      <c r="P137" s="43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7"/>
      <c r="R137" s="347"/>
      <c r="S137" s="347"/>
      <c r="T137" s="34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249</v>
      </c>
      <c r="AG137" s="81"/>
      <c r="AJ137" s="87" t="s">
        <v>88</v>
      </c>
      <c r="AK137" s="87">
        <v>1</v>
      </c>
      <c r="BB137" s="184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250</v>
      </c>
      <c r="B138" s="63" t="s">
        <v>251</v>
      </c>
      <c r="C138" s="36">
        <v>4301135277</v>
      </c>
      <c r="D138" s="345">
        <v>4607111034397</v>
      </c>
      <c r="E138" s="345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96</v>
      </c>
      <c r="L138" s="37" t="s">
        <v>87</v>
      </c>
      <c r="M138" s="38" t="s">
        <v>85</v>
      </c>
      <c r="N138" s="38"/>
      <c r="O138" s="37">
        <v>180</v>
      </c>
      <c r="P138" s="43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7"/>
      <c r="R138" s="347"/>
      <c r="S138" s="347"/>
      <c r="T138" s="348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236</v>
      </c>
      <c r="AG138" s="81"/>
      <c r="AJ138" s="87" t="s">
        <v>88</v>
      </c>
      <c r="AK138" s="87">
        <v>1</v>
      </c>
      <c r="BB138" s="186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52"/>
      <c r="B139" s="352"/>
      <c r="C139" s="352"/>
      <c r="D139" s="352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3"/>
      <c r="P139" s="349" t="s">
        <v>40</v>
      </c>
      <c r="Q139" s="350"/>
      <c r="R139" s="350"/>
      <c r="S139" s="350"/>
      <c r="T139" s="350"/>
      <c r="U139" s="350"/>
      <c r="V139" s="351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352"/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3"/>
      <c r="P140" s="349" t="s">
        <v>40</v>
      </c>
      <c r="Q140" s="350"/>
      <c r="R140" s="350"/>
      <c r="S140" s="350"/>
      <c r="T140" s="350"/>
      <c r="U140" s="350"/>
      <c r="V140" s="351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343" t="s">
        <v>252</v>
      </c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3"/>
      <c r="V141" s="343"/>
      <c r="W141" s="343"/>
      <c r="X141" s="343"/>
      <c r="Y141" s="343"/>
      <c r="Z141" s="343"/>
      <c r="AA141" s="65"/>
      <c r="AB141" s="65"/>
      <c r="AC141" s="82"/>
    </row>
    <row r="142" spans="1:68" ht="14.25" customHeight="1" x14ac:dyDescent="0.25">
      <c r="A142" s="344" t="s">
        <v>153</v>
      </c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44"/>
      <c r="P142" s="344"/>
      <c r="Q142" s="344"/>
      <c r="R142" s="344"/>
      <c r="S142" s="344"/>
      <c r="T142" s="344"/>
      <c r="U142" s="344"/>
      <c r="V142" s="344"/>
      <c r="W142" s="344"/>
      <c r="X142" s="344"/>
      <c r="Y142" s="344"/>
      <c r="Z142" s="344"/>
      <c r="AA142" s="66"/>
      <c r="AB142" s="66"/>
      <c r="AC142" s="83"/>
    </row>
    <row r="143" spans="1:68" ht="27" customHeight="1" x14ac:dyDescent="0.25">
      <c r="A143" s="63" t="s">
        <v>253</v>
      </c>
      <c r="B143" s="63" t="s">
        <v>254</v>
      </c>
      <c r="C143" s="36">
        <v>4301135570</v>
      </c>
      <c r="D143" s="345">
        <v>4607111035806</v>
      </c>
      <c r="E143" s="345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96</v>
      </c>
      <c r="L143" s="37" t="s">
        <v>87</v>
      </c>
      <c r="M143" s="38" t="s">
        <v>85</v>
      </c>
      <c r="N143" s="38"/>
      <c r="O143" s="37">
        <v>180</v>
      </c>
      <c r="P143" s="433" t="s">
        <v>255</v>
      </c>
      <c r="Q143" s="347"/>
      <c r="R143" s="347"/>
      <c r="S143" s="347"/>
      <c r="T143" s="34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256</v>
      </c>
      <c r="AG143" s="81"/>
      <c r="AJ143" s="87" t="s">
        <v>88</v>
      </c>
      <c r="AK143" s="87">
        <v>1</v>
      </c>
      <c r="BB143" s="188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52"/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3"/>
      <c r="P144" s="349" t="s">
        <v>40</v>
      </c>
      <c r="Q144" s="350"/>
      <c r="R144" s="350"/>
      <c r="S144" s="350"/>
      <c r="T144" s="350"/>
      <c r="U144" s="350"/>
      <c r="V144" s="351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52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3"/>
      <c r="P145" s="349" t="s">
        <v>40</v>
      </c>
      <c r="Q145" s="350"/>
      <c r="R145" s="350"/>
      <c r="S145" s="350"/>
      <c r="T145" s="350"/>
      <c r="U145" s="350"/>
      <c r="V145" s="351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343" t="s">
        <v>257</v>
      </c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  <c r="T146" s="343"/>
      <c r="U146" s="343"/>
      <c r="V146" s="343"/>
      <c r="W146" s="343"/>
      <c r="X146" s="343"/>
      <c r="Y146" s="343"/>
      <c r="Z146" s="343"/>
      <c r="AA146" s="65"/>
      <c r="AB146" s="65"/>
      <c r="AC146" s="82"/>
    </row>
    <row r="147" spans="1:68" ht="14.25" customHeight="1" x14ac:dyDescent="0.25">
      <c r="A147" s="344" t="s">
        <v>153</v>
      </c>
      <c r="B147" s="344"/>
      <c r="C147" s="344"/>
      <c r="D147" s="344"/>
      <c r="E147" s="344"/>
      <c r="F147" s="344"/>
      <c r="G147" s="344"/>
      <c r="H147" s="344"/>
      <c r="I147" s="344"/>
      <c r="J147" s="344"/>
      <c r="K147" s="344"/>
      <c r="L147" s="344"/>
      <c r="M147" s="344"/>
      <c r="N147" s="344"/>
      <c r="O147" s="344"/>
      <c r="P147" s="344"/>
      <c r="Q147" s="344"/>
      <c r="R147" s="344"/>
      <c r="S147" s="344"/>
      <c r="T147" s="344"/>
      <c r="U147" s="344"/>
      <c r="V147" s="344"/>
      <c r="W147" s="344"/>
      <c r="X147" s="344"/>
      <c r="Y147" s="344"/>
      <c r="Z147" s="344"/>
      <c r="AA147" s="66"/>
      <c r="AB147" s="66"/>
      <c r="AC147" s="83"/>
    </row>
    <row r="148" spans="1:68" ht="16.5" customHeight="1" x14ac:dyDescent="0.25">
      <c r="A148" s="63" t="s">
        <v>258</v>
      </c>
      <c r="B148" s="63" t="s">
        <v>259</v>
      </c>
      <c r="C148" s="36">
        <v>4301135596</v>
      </c>
      <c r="D148" s="345">
        <v>4607111039613</v>
      </c>
      <c r="E148" s="345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96</v>
      </c>
      <c r="L148" s="37" t="s">
        <v>87</v>
      </c>
      <c r="M148" s="38" t="s">
        <v>85</v>
      </c>
      <c r="N148" s="38"/>
      <c r="O148" s="37">
        <v>180</v>
      </c>
      <c r="P148" s="43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7"/>
      <c r="R148" s="347"/>
      <c r="S148" s="347"/>
      <c r="T148" s="348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242</v>
      </c>
      <c r="AG148" s="81"/>
      <c r="AJ148" s="87" t="s">
        <v>88</v>
      </c>
      <c r="AK148" s="87">
        <v>1</v>
      </c>
      <c r="BB148" s="190" t="s">
        <v>95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352"/>
      <c r="B149" s="352"/>
      <c r="C149" s="352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3"/>
      <c r="P149" s="349" t="s">
        <v>40</v>
      </c>
      <c r="Q149" s="350"/>
      <c r="R149" s="350"/>
      <c r="S149" s="350"/>
      <c r="T149" s="350"/>
      <c r="U149" s="350"/>
      <c r="V149" s="351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352"/>
      <c r="B150" s="352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3"/>
      <c r="P150" s="349" t="s">
        <v>40</v>
      </c>
      <c r="Q150" s="350"/>
      <c r="R150" s="350"/>
      <c r="S150" s="350"/>
      <c r="T150" s="350"/>
      <c r="U150" s="350"/>
      <c r="V150" s="351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343" t="s">
        <v>260</v>
      </c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  <c r="T151" s="343"/>
      <c r="U151" s="343"/>
      <c r="V151" s="343"/>
      <c r="W151" s="343"/>
      <c r="X151" s="343"/>
      <c r="Y151" s="343"/>
      <c r="Z151" s="343"/>
      <c r="AA151" s="65"/>
      <c r="AB151" s="65"/>
      <c r="AC151" s="82"/>
    </row>
    <row r="152" spans="1:68" ht="14.25" customHeight="1" x14ac:dyDescent="0.25">
      <c r="A152" s="344" t="s">
        <v>261</v>
      </c>
      <c r="B152" s="344"/>
      <c r="C152" s="344"/>
      <c r="D152" s="344"/>
      <c r="E152" s="344"/>
      <c r="F152" s="344"/>
      <c r="G152" s="344"/>
      <c r="H152" s="344"/>
      <c r="I152" s="344"/>
      <c r="J152" s="344"/>
      <c r="K152" s="344"/>
      <c r="L152" s="344"/>
      <c r="M152" s="344"/>
      <c r="N152" s="344"/>
      <c r="O152" s="344"/>
      <c r="P152" s="344"/>
      <c r="Q152" s="344"/>
      <c r="R152" s="344"/>
      <c r="S152" s="344"/>
      <c r="T152" s="344"/>
      <c r="U152" s="344"/>
      <c r="V152" s="344"/>
      <c r="W152" s="344"/>
      <c r="X152" s="344"/>
      <c r="Y152" s="344"/>
      <c r="Z152" s="344"/>
      <c r="AA152" s="66"/>
      <c r="AB152" s="66"/>
      <c r="AC152" s="83"/>
    </row>
    <row r="153" spans="1:68" ht="27" customHeight="1" x14ac:dyDescent="0.25">
      <c r="A153" s="63" t="s">
        <v>262</v>
      </c>
      <c r="B153" s="63" t="s">
        <v>263</v>
      </c>
      <c r="C153" s="36">
        <v>4301071054</v>
      </c>
      <c r="D153" s="345">
        <v>4607111035639</v>
      </c>
      <c r="E153" s="345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265</v>
      </c>
      <c r="L153" s="37" t="s">
        <v>87</v>
      </c>
      <c r="M153" s="38" t="s">
        <v>85</v>
      </c>
      <c r="N153" s="38"/>
      <c r="O153" s="37">
        <v>180</v>
      </c>
      <c r="P153" s="43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7"/>
      <c r="R153" s="347"/>
      <c r="S153" s="347"/>
      <c r="T153" s="348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264</v>
      </c>
      <c r="AG153" s="81"/>
      <c r="AJ153" s="87" t="s">
        <v>88</v>
      </c>
      <c r="AK153" s="87">
        <v>1</v>
      </c>
      <c r="BB153" s="192" t="s">
        <v>95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266</v>
      </c>
      <c r="B154" s="63" t="s">
        <v>267</v>
      </c>
      <c r="C154" s="36">
        <v>4301135540</v>
      </c>
      <c r="D154" s="345">
        <v>4607111035646</v>
      </c>
      <c r="E154" s="345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265</v>
      </c>
      <c r="L154" s="37" t="s">
        <v>87</v>
      </c>
      <c r="M154" s="38" t="s">
        <v>85</v>
      </c>
      <c r="N154" s="38"/>
      <c r="O154" s="37">
        <v>180</v>
      </c>
      <c r="P154" s="4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7"/>
      <c r="R154" s="347"/>
      <c r="S154" s="347"/>
      <c r="T154" s="348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3" t="s">
        <v>264</v>
      </c>
      <c r="AG154" s="81"/>
      <c r="AJ154" s="87" t="s">
        <v>88</v>
      </c>
      <c r="AK154" s="87">
        <v>1</v>
      </c>
      <c r="BB154" s="194" t="s">
        <v>95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52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2"/>
      <c r="N155" s="352"/>
      <c r="O155" s="353"/>
      <c r="P155" s="349" t="s">
        <v>40</v>
      </c>
      <c r="Q155" s="350"/>
      <c r="R155" s="350"/>
      <c r="S155" s="350"/>
      <c r="T155" s="350"/>
      <c r="U155" s="350"/>
      <c r="V155" s="351"/>
      <c r="W155" s="42" t="s">
        <v>39</v>
      </c>
      <c r="X155" s="43">
        <f>IFERROR(SUM(X153:X154),"0")</f>
        <v>0</v>
      </c>
      <c r="Y155" s="43">
        <f>IFERROR(SUM(Y153:Y154),"0")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3"/>
      <c r="P156" s="349" t="s">
        <v>40</v>
      </c>
      <c r="Q156" s="350"/>
      <c r="R156" s="350"/>
      <c r="S156" s="350"/>
      <c r="T156" s="350"/>
      <c r="U156" s="350"/>
      <c r="V156" s="351"/>
      <c r="W156" s="42" t="s">
        <v>0</v>
      </c>
      <c r="X156" s="43">
        <f>IFERROR(SUMPRODUCT(X153:X154*H153:H154),"0")</f>
        <v>0</v>
      </c>
      <c r="Y156" s="43">
        <f>IFERROR(SUMPRODUCT(Y153:Y154*H153:H154),"0")</f>
        <v>0</v>
      </c>
      <c r="Z156" s="42"/>
      <c r="AA156" s="67"/>
      <c r="AB156" s="67"/>
      <c r="AC156" s="67"/>
    </row>
    <row r="157" spans="1:68" ht="16.5" customHeight="1" x14ac:dyDescent="0.25">
      <c r="A157" s="343" t="s">
        <v>268</v>
      </c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  <c r="T157" s="343"/>
      <c r="U157" s="343"/>
      <c r="V157" s="343"/>
      <c r="W157" s="343"/>
      <c r="X157" s="343"/>
      <c r="Y157" s="343"/>
      <c r="Z157" s="343"/>
      <c r="AA157" s="65"/>
      <c r="AB157" s="65"/>
      <c r="AC157" s="82"/>
    </row>
    <row r="158" spans="1:68" ht="14.25" customHeight="1" x14ac:dyDescent="0.25">
      <c r="A158" s="344" t="s">
        <v>153</v>
      </c>
      <c r="B158" s="344"/>
      <c r="C158" s="344"/>
      <c r="D158" s="344"/>
      <c r="E158" s="344"/>
      <c r="F158" s="344"/>
      <c r="G158" s="344"/>
      <c r="H158" s="344"/>
      <c r="I158" s="344"/>
      <c r="J158" s="344"/>
      <c r="K158" s="344"/>
      <c r="L158" s="344"/>
      <c r="M158" s="344"/>
      <c r="N158" s="344"/>
      <c r="O158" s="344"/>
      <c r="P158" s="344"/>
      <c r="Q158" s="344"/>
      <c r="R158" s="344"/>
      <c r="S158" s="344"/>
      <c r="T158" s="344"/>
      <c r="U158" s="344"/>
      <c r="V158" s="344"/>
      <c r="W158" s="344"/>
      <c r="X158" s="344"/>
      <c r="Y158" s="344"/>
      <c r="Z158" s="344"/>
      <c r="AA158" s="66"/>
      <c r="AB158" s="66"/>
      <c r="AC158" s="83"/>
    </row>
    <row r="159" spans="1:68" ht="27" customHeight="1" x14ac:dyDescent="0.25">
      <c r="A159" s="63" t="s">
        <v>269</v>
      </c>
      <c r="B159" s="63" t="s">
        <v>270</v>
      </c>
      <c r="C159" s="36">
        <v>4301135281</v>
      </c>
      <c r="D159" s="345">
        <v>4607111036568</v>
      </c>
      <c r="E159" s="345"/>
      <c r="F159" s="62">
        <v>0.28000000000000003</v>
      </c>
      <c r="G159" s="37">
        <v>6</v>
      </c>
      <c r="H159" s="62">
        <v>1.68</v>
      </c>
      <c r="I159" s="62">
        <v>2.1017999999999999</v>
      </c>
      <c r="J159" s="37">
        <v>140</v>
      </c>
      <c r="K159" s="37" t="s">
        <v>96</v>
      </c>
      <c r="L159" s="37" t="s">
        <v>87</v>
      </c>
      <c r="M159" s="38" t="s">
        <v>85</v>
      </c>
      <c r="N159" s="38"/>
      <c r="O159" s="37">
        <v>180</v>
      </c>
      <c r="P159" s="4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7"/>
      <c r="R159" s="347"/>
      <c r="S159" s="347"/>
      <c r="T159" s="348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IFERROR(IF(X159="","",X159*0.00941),"")</f>
        <v>0</v>
      </c>
      <c r="AA159" s="68" t="s">
        <v>46</v>
      </c>
      <c r="AB159" s="69" t="s">
        <v>46</v>
      </c>
      <c r="AC159" s="195" t="s">
        <v>271</v>
      </c>
      <c r="AG159" s="81"/>
      <c r="AJ159" s="87" t="s">
        <v>88</v>
      </c>
      <c r="AK159" s="87">
        <v>1</v>
      </c>
      <c r="BB159" s="196" t="s">
        <v>95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352"/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3"/>
      <c r="P160" s="349" t="s">
        <v>40</v>
      </c>
      <c r="Q160" s="350"/>
      <c r="R160" s="350"/>
      <c r="S160" s="350"/>
      <c r="T160" s="350"/>
      <c r="U160" s="350"/>
      <c r="V160" s="351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352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3"/>
      <c r="P161" s="349" t="s">
        <v>40</v>
      </c>
      <c r="Q161" s="350"/>
      <c r="R161" s="350"/>
      <c r="S161" s="350"/>
      <c r="T161" s="350"/>
      <c r="U161" s="350"/>
      <c r="V161" s="351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27.75" customHeight="1" x14ac:dyDescent="0.2">
      <c r="A162" s="389" t="s">
        <v>272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89"/>
      <c r="AA162" s="54"/>
      <c r="AB162" s="54"/>
      <c r="AC162" s="54"/>
    </row>
    <row r="163" spans="1:68" ht="16.5" customHeight="1" x14ac:dyDescent="0.25">
      <c r="A163" s="343" t="s">
        <v>273</v>
      </c>
      <c r="B163" s="343"/>
      <c r="C163" s="343"/>
      <c r="D163" s="343"/>
      <c r="E163" s="343"/>
      <c r="F163" s="343"/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  <c r="T163" s="343"/>
      <c r="U163" s="343"/>
      <c r="V163" s="343"/>
      <c r="W163" s="343"/>
      <c r="X163" s="343"/>
      <c r="Y163" s="343"/>
      <c r="Z163" s="343"/>
      <c r="AA163" s="65"/>
      <c r="AB163" s="65"/>
      <c r="AC163" s="82"/>
    </row>
    <row r="164" spans="1:68" ht="14.25" customHeight="1" x14ac:dyDescent="0.25">
      <c r="A164" s="344" t="s">
        <v>153</v>
      </c>
      <c r="B164" s="344"/>
      <c r="C164" s="344"/>
      <c r="D164" s="344"/>
      <c r="E164" s="344"/>
      <c r="F164" s="344"/>
      <c r="G164" s="344"/>
      <c r="H164" s="344"/>
      <c r="I164" s="344"/>
      <c r="J164" s="344"/>
      <c r="K164" s="344"/>
      <c r="L164" s="344"/>
      <c r="M164" s="344"/>
      <c r="N164" s="344"/>
      <c r="O164" s="344"/>
      <c r="P164" s="344"/>
      <c r="Q164" s="344"/>
      <c r="R164" s="344"/>
      <c r="S164" s="344"/>
      <c r="T164" s="344"/>
      <c r="U164" s="344"/>
      <c r="V164" s="344"/>
      <c r="W164" s="344"/>
      <c r="X164" s="344"/>
      <c r="Y164" s="344"/>
      <c r="Z164" s="344"/>
      <c r="AA164" s="66"/>
      <c r="AB164" s="66"/>
      <c r="AC164" s="83"/>
    </row>
    <row r="165" spans="1:68" ht="27" customHeight="1" x14ac:dyDescent="0.25">
      <c r="A165" s="63" t="s">
        <v>274</v>
      </c>
      <c r="B165" s="63" t="s">
        <v>275</v>
      </c>
      <c r="C165" s="36">
        <v>4301135317</v>
      </c>
      <c r="D165" s="345">
        <v>4607111039057</v>
      </c>
      <c r="E165" s="345"/>
      <c r="F165" s="62">
        <v>1.8</v>
      </c>
      <c r="G165" s="37">
        <v>1</v>
      </c>
      <c r="H165" s="62">
        <v>1.8</v>
      </c>
      <c r="I165" s="62">
        <v>1.9</v>
      </c>
      <c r="J165" s="37">
        <v>234</v>
      </c>
      <c r="K165" s="37" t="s">
        <v>168</v>
      </c>
      <c r="L165" s="37" t="s">
        <v>87</v>
      </c>
      <c r="M165" s="38" t="s">
        <v>85</v>
      </c>
      <c r="N165" s="38"/>
      <c r="O165" s="37">
        <v>180</v>
      </c>
      <c r="P165" s="428" t="s">
        <v>276</v>
      </c>
      <c r="Q165" s="347"/>
      <c r="R165" s="347"/>
      <c r="S165" s="347"/>
      <c r="T165" s="348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IFERROR(IF(X165="","",X165*0.00502),"")</f>
        <v>0</v>
      </c>
      <c r="AA165" s="68" t="s">
        <v>46</v>
      </c>
      <c r="AB165" s="69" t="s">
        <v>46</v>
      </c>
      <c r="AC165" s="197" t="s">
        <v>242</v>
      </c>
      <c r="AG165" s="81"/>
      <c r="AJ165" s="87" t="s">
        <v>88</v>
      </c>
      <c r="AK165" s="87">
        <v>1</v>
      </c>
      <c r="BB165" s="198" t="s">
        <v>95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352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3"/>
      <c r="P166" s="349" t="s">
        <v>40</v>
      </c>
      <c r="Q166" s="350"/>
      <c r="R166" s="350"/>
      <c r="S166" s="350"/>
      <c r="T166" s="350"/>
      <c r="U166" s="350"/>
      <c r="V166" s="351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3"/>
      <c r="P167" s="349" t="s">
        <v>40</v>
      </c>
      <c r="Q167" s="350"/>
      <c r="R167" s="350"/>
      <c r="S167" s="350"/>
      <c r="T167" s="350"/>
      <c r="U167" s="350"/>
      <c r="V167" s="351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343" t="s">
        <v>277</v>
      </c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  <c r="T168" s="343"/>
      <c r="U168" s="343"/>
      <c r="V168" s="343"/>
      <c r="W168" s="343"/>
      <c r="X168" s="343"/>
      <c r="Y168" s="343"/>
      <c r="Z168" s="343"/>
      <c r="AA168" s="65"/>
      <c r="AB168" s="65"/>
      <c r="AC168" s="82"/>
    </row>
    <row r="169" spans="1:68" ht="14.25" customHeight="1" x14ac:dyDescent="0.25">
      <c r="A169" s="344" t="s">
        <v>81</v>
      </c>
      <c r="B169" s="344"/>
      <c r="C169" s="344"/>
      <c r="D169" s="344"/>
      <c r="E169" s="344"/>
      <c r="F169" s="344"/>
      <c r="G169" s="344"/>
      <c r="H169" s="344"/>
      <c r="I169" s="344"/>
      <c r="J169" s="344"/>
      <c r="K169" s="344"/>
      <c r="L169" s="344"/>
      <c r="M169" s="344"/>
      <c r="N169" s="344"/>
      <c r="O169" s="344"/>
      <c r="P169" s="344"/>
      <c r="Q169" s="344"/>
      <c r="R169" s="344"/>
      <c r="S169" s="344"/>
      <c r="T169" s="344"/>
      <c r="U169" s="344"/>
      <c r="V169" s="344"/>
      <c r="W169" s="344"/>
      <c r="X169" s="344"/>
      <c r="Y169" s="344"/>
      <c r="Z169" s="344"/>
      <c r="AA169" s="66"/>
      <c r="AB169" s="66"/>
      <c r="AC169" s="83"/>
    </row>
    <row r="170" spans="1:68" ht="16.5" customHeight="1" x14ac:dyDescent="0.25">
      <c r="A170" s="63" t="s">
        <v>278</v>
      </c>
      <c r="B170" s="63" t="s">
        <v>279</v>
      </c>
      <c r="C170" s="36">
        <v>4301071062</v>
      </c>
      <c r="D170" s="345">
        <v>4607111036384</v>
      </c>
      <c r="E170" s="345"/>
      <c r="F170" s="62">
        <v>5</v>
      </c>
      <c r="G170" s="37">
        <v>1</v>
      </c>
      <c r="H170" s="62">
        <v>5</v>
      </c>
      <c r="I170" s="62">
        <v>5.2106000000000003</v>
      </c>
      <c r="J170" s="37">
        <v>144</v>
      </c>
      <c r="K170" s="37" t="s">
        <v>86</v>
      </c>
      <c r="L170" s="37" t="s">
        <v>87</v>
      </c>
      <c r="M170" s="38" t="s">
        <v>85</v>
      </c>
      <c r="N170" s="38"/>
      <c r="O170" s="37">
        <v>180</v>
      </c>
      <c r="P170" s="424" t="s">
        <v>280</v>
      </c>
      <c r="Q170" s="347"/>
      <c r="R170" s="347"/>
      <c r="S170" s="347"/>
      <c r="T170" s="34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281</v>
      </c>
      <c r="AG170" s="81"/>
      <c r="AJ170" s="87" t="s">
        <v>88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16.5" customHeight="1" x14ac:dyDescent="0.25">
      <c r="A171" s="63" t="s">
        <v>282</v>
      </c>
      <c r="B171" s="63" t="s">
        <v>283</v>
      </c>
      <c r="C171" s="36">
        <v>4301071056</v>
      </c>
      <c r="D171" s="345">
        <v>4640242180250</v>
      </c>
      <c r="E171" s="345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86</v>
      </c>
      <c r="L171" s="37" t="s">
        <v>87</v>
      </c>
      <c r="M171" s="38" t="s">
        <v>85</v>
      </c>
      <c r="N171" s="38"/>
      <c r="O171" s="37">
        <v>180</v>
      </c>
      <c r="P171" s="425" t="s">
        <v>284</v>
      </c>
      <c r="Q171" s="347"/>
      <c r="R171" s="347"/>
      <c r="S171" s="347"/>
      <c r="T171" s="34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285</v>
      </c>
      <c r="AG171" s="81"/>
      <c r="AJ171" s="87" t="s">
        <v>88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286</v>
      </c>
      <c r="B172" s="63" t="s">
        <v>287</v>
      </c>
      <c r="C172" s="36">
        <v>4301071050</v>
      </c>
      <c r="D172" s="345">
        <v>4607111036216</v>
      </c>
      <c r="E172" s="345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86</v>
      </c>
      <c r="L172" s="37" t="s">
        <v>87</v>
      </c>
      <c r="M172" s="38" t="s">
        <v>85</v>
      </c>
      <c r="N172" s="38"/>
      <c r="O172" s="37">
        <v>180</v>
      </c>
      <c r="P172" s="4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7"/>
      <c r="R172" s="347"/>
      <c r="S172" s="347"/>
      <c r="T172" s="348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288</v>
      </c>
      <c r="AG172" s="81"/>
      <c r="AJ172" s="87" t="s">
        <v>88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289</v>
      </c>
      <c r="B173" s="63" t="s">
        <v>290</v>
      </c>
      <c r="C173" s="36">
        <v>4301071061</v>
      </c>
      <c r="D173" s="345">
        <v>4607111036278</v>
      </c>
      <c r="E173" s="345"/>
      <c r="F173" s="62">
        <v>5</v>
      </c>
      <c r="G173" s="37">
        <v>1</v>
      </c>
      <c r="H173" s="62">
        <v>5</v>
      </c>
      <c r="I173" s="62">
        <v>5.2405999999999997</v>
      </c>
      <c r="J173" s="37">
        <v>84</v>
      </c>
      <c r="K173" s="37" t="s">
        <v>86</v>
      </c>
      <c r="L173" s="37" t="s">
        <v>87</v>
      </c>
      <c r="M173" s="38" t="s">
        <v>85</v>
      </c>
      <c r="N173" s="38"/>
      <c r="O173" s="37">
        <v>180</v>
      </c>
      <c r="P173" s="42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7"/>
      <c r="R173" s="347"/>
      <c r="S173" s="347"/>
      <c r="T173" s="348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IFERROR(IF(X173="","",X173*0.0155),"")</f>
        <v>0</v>
      </c>
      <c r="AA173" s="68" t="s">
        <v>46</v>
      </c>
      <c r="AB173" s="69" t="s">
        <v>46</v>
      </c>
      <c r="AC173" s="205" t="s">
        <v>291</v>
      </c>
      <c r="AG173" s="81"/>
      <c r="AJ173" s="87" t="s">
        <v>88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2"/>
      <c r="N174" s="352"/>
      <c r="O174" s="353"/>
      <c r="P174" s="349" t="s">
        <v>40</v>
      </c>
      <c r="Q174" s="350"/>
      <c r="R174" s="350"/>
      <c r="S174" s="350"/>
      <c r="T174" s="350"/>
      <c r="U174" s="350"/>
      <c r="V174" s="351"/>
      <c r="W174" s="42" t="s">
        <v>39</v>
      </c>
      <c r="X174" s="43">
        <f>IFERROR(SUM(X170:X173),"0")</f>
        <v>0</v>
      </c>
      <c r="Y174" s="43">
        <f>IFERROR(SUM(Y170:Y173),"0")</f>
        <v>0</v>
      </c>
      <c r="Z174" s="43">
        <f>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352"/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3"/>
      <c r="P175" s="349" t="s">
        <v>40</v>
      </c>
      <c r="Q175" s="350"/>
      <c r="R175" s="350"/>
      <c r="S175" s="350"/>
      <c r="T175" s="350"/>
      <c r="U175" s="350"/>
      <c r="V175" s="351"/>
      <c r="W175" s="42" t="s">
        <v>0</v>
      </c>
      <c r="X175" s="43">
        <f>IFERROR(SUMPRODUCT(X170:X173*H170:H173),"0")</f>
        <v>0</v>
      </c>
      <c r="Y175" s="43">
        <f>IFERROR(SUMPRODUCT(Y170:Y173*H170:H173),"0")</f>
        <v>0</v>
      </c>
      <c r="Z175" s="42"/>
      <c r="AA175" s="67"/>
      <c r="AB175" s="67"/>
      <c r="AC175" s="67"/>
    </row>
    <row r="176" spans="1:68" ht="14.25" customHeight="1" x14ac:dyDescent="0.25">
      <c r="A176" s="344" t="s">
        <v>292</v>
      </c>
      <c r="B176" s="344"/>
      <c r="C176" s="344"/>
      <c r="D176" s="344"/>
      <c r="E176" s="344"/>
      <c r="F176" s="344"/>
      <c r="G176" s="344"/>
      <c r="H176" s="344"/>
      <c r="I176" s="344"/>
      <c r="J176" s="344"/>
      <c r="K176" s="344"/>
      <c r="L176" s="344"/>
      <c r="M176" s="344"/>
      <c r="N176" s="344"/>
      <c r="O176" s="344"/>
      <c r="P176" s="344"/>
      <c r="Q176" s="344"/>
      <c r="R176" s="344"/>
      <c r="S176" s="344"/>
      <c r="T176" s="344"/>
      <c r="U176" s="344"/>
      <c r="V176" s="344"/>
      <c r="W176" s="344"/>
      <c r="X176" s="344"/>
      <c r="Y176" s="344"/>
      <c r="Z176" s="344"/>
      <c r="AA176" s="66"/>
      <c r="AB176" s="66"/>
      <c r="AC176" s="83"/>
    </row>
    <row r="177" spans="1:68" ht="27" customHeight="1" x14ac:dyDescent="0.25">
      <c r="A177" s="63" t="s">
        <v>293</v>
      </c>
      <c r="B177" s="63" t="s">
        <v>294</v>
      </c>
      <c r="C177" s="36">
        <v>4301080153</v>
      </c>
      <c r="D177" s="345">
        <v>4607111036827</v>
      </c>
      <c r="E177" s="345"/>
      <c r="F177" s="62">
        <v>1</v>
      </c>
      <c r="G177" s="37">
        <v>5</v>
      </c>
      <c r="H177" s="62">
        <v>5</v>
      </c>
      <c r="I177" s="62">
        <v>5.2</v>
      </c>
      <c r="J177" s="37">
        <v>144</v>
      </c>
      <c r="K177" s="37" t="s">
        <v>86</v>
      </c>
      <c r="L177" s="37" t="s">
        <v>87</v>
      </c>
      <c r="M177" s="38" t="s">
        <v>85</v>
      </c>
      <c r="N177" s="38"/>
      <c r="O177" s="37">
        <v>90</v>
      </c>
      <c r="P177" s="4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7"/>
      <c r="R177" s="347"/>
      <c r="S177" s="347"/>
      <c r="T177" s="34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295</v>
      </c>
      <c r="AG177" s="81"/>
      <c r="AJ177" s="87" t="s">
        <v>88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296</v>
      </c>
      <c r="B178" s="63" t="s">
        <v>297</v>
      </c>
      <c r="C178" s="36">
        <v>4301080154</v>
      </c>
      <c r="D178" s="345">
        <v>4607111036834</v>
      </c>
      <c r="E178" s="345"/>
      <c r="F178" s="62">
        <v>1</v>
      </c>
      <c r="G178" s="37">
        <v>5</v>
      </c>
      <c r="H178" s="62">
        <v>5</v>
      </c>
      <c r="I178" s="62">
        <v>5.2530000000000001</v>
      </c>
      <c r="J178" s="37">
        <v>144</v>
      </c>
      <c r="K178" s="37" t="s">
        <v>86</v>
      </c>
      <c r="L178" s="37" t="s">
        <v>87</v>
      </c>
      <c r="M178" s="38" t="s">
        <v>85</v>
      </c>
      <c r="N178" s="38"/>
      <c r="O178" s="37">
        <v>90</v>
      </c>
      <c r="P178" s="42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7"/>
      <c r="R178" s="347"/>
      <c r="S178" s="347"/>
      <c r="T178" s="348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09" t="s">
        <v>295</v>
      </c>
      <c r="AG178" s="81"/>
      <c r="AJ178" s="87" t="s">
        <v>88</v>
      </c>
      <c r="AK178" s="87">
        <v>1</v>
      </c>
      <c r="BB178" s="210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352"/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3"/>
      <c r="P179" s="349" t="s">
        <v>40</v>
      </c>
      <c r="Q179" s="350"/>
      <c r="R179" s="350"/>
      <c r="S179" s="350"/>
      <c r="T179" s="350"/>
      <c r="U179" s="350"/>
      <c r="V179" s="351"/>
      <c r="W179" s="42" t="s">
        <v>39</v>
      </c>
      <c r="X179" s="43">
        <f>IFERROR(SUM(X177:X178),"0")</f>
        <v>0</v>
      </c>
      <c r="Y179" s="43">
        <f>IFERROR(SUM(Y177:Y178),"0")</f>
        <v>0</v>
      </c>
      <c r="Z179" s="43">
        <f>IFERROR(IF(Z177="",0,Z177),"0")+IFERROR(IF(Z178="",0,Z178),"0")</f>
        <v>0</v>
      </c>
      <c r="AA179" s="67"/>
      <c r="AB179" s="67"/>
      <c r="AC179" s="67"/>
    </row>
    <row r="180" spans="1:68" x14ac:dyDescent="0.2">
      <c r="A180" s="352"/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3"/>
      <c r="P180" s="349" t="s">
        <v>40</v>
      </c>
      <c r="Q180" s="350"/>
      <c r="R180" s="350"/>
      <c r="S180" s="350"/>
      <c r="T180" s="350"/>
      <c r="U180" s="350"/>
      <c r="V180" s="351"/>
      <c r="W180" s="42" t="s">
        <v>0</v>
      </c>
      <c r="X180" s="43">
        <f>IFERROR(SUMPRODUCT(X177:X178*H177:H178),"0")</f>
        <v>0</v>
      </c>
      <c r="Y180" s="43">
        <f>IFERROR(SUMPRODUCT(Y177:Y178*H177:H178),"0")</f>
        <v>0</v>
      </c>
      <c r="Z180" s="42"/>
      <c r="AA180" s="67"/>
      <c r="AB180" s="67"/>
      <c r="AC180" s="67"/>
    </row>
    <row r="181" spans="1:68" ht="27.75" customHeight="1" x14ac:dyDescent="0.2">
      <c r="A181" s="389" t="s">
        <v>298</v>
      </c>
      <c r="B181" s="389"/>
      <c r="C181" s="389"/>
      <c r="D181" s="389"/>
      <c r="E181" s="389"/>
      <c r="F181" s="389"/>
      <c r="G181" s="389"/>
      <c r="H181" s="389"/>
      <c r="I181" s="389"/>
      <c r="J181" s="389"/>
      <c r="K181" s="389"/>
      <c r="L181" s="389"/>
      <c r="M181" s="389"/>
      <c r="N181" s="389"/>
      <c r="O181" s="389"/>
      <c r="P181" s="389"/>
      <c r="Q181" s="389"/>
      <c r="R181" s="389"/>
      <c r="S181" s="389"/>
      <c r="T181" s="389"/>
      <c r="U181" s="389"/>
      <c r="V181" s="389"/>
      <c r="W181" s="389"/>
      <c r="X181" s="389"/>
      <c r="Y181" s="389"/>
      <c r="Z181" s="389"/>
      <c r="AA181" s="54"/>
      <c r="AB181" s="54"/>
      <c r="AC181" s="54"/>
    </row>
    <row r="182" spans="1:68" ht="16.5" customHeight="1" x14ac:dyDescent="0.25">
      <c r="A182" s="343" t="s">
        <v>299</v>
      </c>
      <c r="B182" s="343"/>
      <c r="C182" s="343"/>
      <c r="D182" s="343"/>
      <c r="E182" s="343"/>
      <c r="F182" s="343"/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  <c r="T182" s="343"/>
      <c r="U182" s="343"/>
      <c r="V182" s="343"/>
      <c r="W182" s="343"/>
      <c r="X182" s="343"/>
      <c r="Y182" s="343"/>
      <c r="Z182" s="343"/>
      <c r="AA182" s="65"/>
      <c r="AB182" s="65"/>
      <c r="AC182" s="82"/>
    </row>
    <row r="183" spans="1:68" ht="14.25" customHeight="1" x14ac:dyDescent="0.25">
      <c r="A183" s="344" t="s">
        <v>90</v>
      </c>
      <c r="B183" s="344"/>
      <c r="C183" s="344"/>
      <c r="D183" s="344"/>
      <c r="E183" s="344"/>
      <c r="F183" s="344"/>
      <c r="G183" s="344"/>
      <c r="H183" s="344"/>
      <c r="I183" s="344"/>
      <c r="J183" s="344"/>
      <c r="K183" s="344"/>
      <c r="L183" s="344"/>
      <c r="M183" s="344"/>
      <c r="N183" s="344"/>
      <c r="O183" s="344"/>
      <c r="P183" s="344"/>
      <c r="Q183" s="344"/>
      <c r="R183" s="344"/>
      <c r="S183" s="344"/>
      <c r="T183" s="344"/>
      <c r="U183" s="344"/>
      <c r="V183" s="344"/>
      <c r="W183" s="344"/>
      <c r="X183" s="344"/>
      <c r="Y183" s="344"/>
      <c r="Z183" s="344"/>
      <c r="AA183" s="66"/>
      <c r="AB183" s="66"/>
      <c r="AC183" s="83"/>
    </row>
    <row r="184" spans="1:68" ht="27" customHeight="1" x14ac:dyDescent="0.25">
      <c r="A184" s="63" t="s">
        <v>300</v>
      </c>
      <c r="B184" s="63" t="s">
        <v>301</v>
      </c>
      <c r="C184" s="36">
        <v>4301132182</v>
      </c>
      <c r="D184" s="345">
        <v>4607111035721</v>
      </c>
      <c r="E184" s="345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96</v>
      </c>
      <c r="L184" s="37" t="s">
        <v>87</v>
      </c>
      <c r="M184" s="38" t="s">
        <v>85</v>
      </c>
      <c r="N184" s="38"/>
      <c r="O184" s="37">
        <v>365</v>
      </c>
      <c r="P184" s="41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47"/>
      <c r="R184" s="347"/>
      <c r="S184" s="347"/>
      <c r="T184" s="348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302</v>
      </c>
      <c r="AG184" s="81"/>
      <c r="AJ184" s="87" t="s">
        <v>88</v>
      </c>
      <c r="AK184" s="87">
        <v>1</v>
      </c>
      <c r="BB184" s="212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303</v>
      </c>
      <c r="B185" s="63" t="s">
        <v>304</v>
      </c>
      <c r="C185" s="36">
        <v>4301132179</v>
      </c>
      <c r="D185" s="345">
        <v>4607111035691</v>
      </c>
      <c r="E185" s="345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96</v>
      </c>
      <c r="L185" s="37" t="s">
        <v>87</v>
      </c>
      <c r="M185" s="38" t="s">
        <v>85</v>
      </c>
      <c r="N185" s="38"/>
      <c r="O185" s="37">
        <v>365</v>
      </c>
      <c r="P185" s="42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47"/>
      <c r="R185" s="347"/>
      <c r="S185" s="347"/>
      <c r="T185" s="34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305</v>
      </c>
      <c r="AG185" s="81"/>
      <c r="AJ185" s="87" t="s">
        <v>88</v>
      </c>
      <c r="AK185" s="87">
        <v>1</v>
      </c>
      <c r="BB185" s="214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306</v>
      </c>
      <c r="B186" s="63" t="s">
        <v>307</v>
      </c>
      <c r="C186" s="36">
        <v>4301132170</v>
      </c>
      <c r="D186" s="345">
        <v>4607111038487</v>
      </c>
      <c r="E186" s="345"/>
      <c r="F186" s="62">
        <v>0.25</v>
      </c>
      <c r="G186" s="37">
        <v>12</v>
      </c>
      <c r="H186" s="62">
        <v>3</v>
      </c>
      <c r="I186" s="62">
        <v>3.7360000000000002</v>
      </c>
      <c r="J186" s="37">
        <v>70</v>
      </c>
      <c r="K186" s="37" t="s">
        <v>96</v>
      </c>
      <c r="L186" s="37" t="s">
        <v>87</v>
      </c>
      <c r="M186" s="38" t="s">
        <v>85</v>
      </c>
      <c r="N186" s="38"/>
      <c r="O186" s="37">
        <v>180</v>
      </c>
      <c r="P186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7"/>
      <c r="R186" s="347"/>
      <c r="S186" s="347"/>
      <c r="T186" s="348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308</v>
      </c>
      <c r="AG186" s="81"/>
      <c r="AJ186" s="87" t="s">
        <v>88</v>
      </c>
      <c r="AK186" s="87">
        <v>1</v>
      </c>
      <c r="BB186" s="216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352"/>
      <c r="B187" s="352"/>
      <c r="C187" s="352"/>
      <c r="D187" s="352"/>
      <c r="E187" s="352"/>
      <c r="F187" s="352"/>
      <c r="G187" s="352"/>
      <c r="H187" s="352"/>
      <c r="I187" s="352"/>
      <c r="J187" s="352"/>
      <c r="K187" s="352"/>
      <c r="L187" s="352"/>
      <c r="M187" s="352"/>
      <c r="N187" s="352"/>
      <c r="O187" s="353"/>
      <c r="P187" s="349" t="s">
        <v>40</v>
      </c>
      <c r="Q187" s="350"/>
      <c r="R187" s="350"/>
      <c r="S187" s="350"/>
      <c r="T187" s="350"/>
      <c r="U187" s="350"/>
      <c r="V187" s="351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352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3"/>
      <c r="P188" s="349" t="s">
        <v>40</v>
      </c>
      <c r="Q188" s="350"/>
      <c r="R188" s="350"/>
      <c r="S188" s="350"/>
      <c r="T188" s="350"/>
      <c r="U188" s="350"/>
      <c r="V188" s="351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4.25" customHeight="1" x14ac:dyDescent="0.25">
      <c r="A189" s="344" t="s">
        <v>309</v>
      </c>
      <c r="B189" s="344"/>
      <c r="C189" s="344"/>
      <c r="D189" s="344"/>
      <c r="E189" s="344"/>
      <c r="F189" s="344"/>
      <c r="G189" s="344"/>
      <c r="H189" s="344"/>
      <c r="I189" s="344"/>
      <c r="J189" s="344"/>
      <c r="K189" s="344"/>
      <c r="L189" s="344"/>
      <c r="M189" s="344"/>
      <c r="N189" s="344"/>
      <c r="O189" s="344"/>
      <c r="P189" s="344"/>
      <c r="Q189" s="344"/>
      <c r="R189" s="344"/>
      <c r="S189" s="344"/>
      <c r="T189" s="344"/>
      <c r="U189" s="344"/>
      <c r="V189" s="344"/>
      <c r="W189" s="344"/>
      <c r="X189" s="344"/>
      <c r="Y189" s="344"/>
      <c r="Z189" s="344"/>
      <c r="AA189" s="66"/>
      <c r="AB189" s="66"/>
      <c r="AC189" s="83"/>
    </row>
    <row r="190" spans="1:68" ht="27" customHeight="1" x14ac:dyDescent="0.25">
      <c r="A190" s="63" t="s">
        <v>310</v>
      </c>
      <c r="B190" s="63" t="s">
        <v>311</v>
      </c>
      <c r="C190" s="36">
        <v>4301051855</v>
      </c>
      <c r="D190" s="345">
        <v>4680115885875</v>
      </c>
      <c r="E190" s="345"/>
      <c r="F190" s="62">
        <v>1</v>
      </c>
      <c r="G190" s="37">
        <v>9</v>
      </c>
      <c r="H190" s="62">
        <v>9</v>
      </c>
      <c r="I190" s="62">
        <v>9.4350000000000005</v>
      </c>
      <c r="J190" s="37">
        <v>64</v>
      </c>
      <c r="K190" s="37" t="s">
        <v>316</v>
      </c>
      <c r="L190" s="37" t="s">
        <v>87</v>
      </c>
      <c r="M190" s="38" t="s">
        <v>315</v>
      </c>
      <c r="N190" s="38"/>
      <c r="O190" s="37">
        <v>365</v>
      </c>
      <c r="P190" s="418" t="s">
        <v>312</v>
      </c>
      <c r="Q190" s="347"/>
      <c r="R190" s="347"/>
      <c r="S190" s="347"/>
      <c r="T190" s="348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IFERROR(IF(X190="","",X190*0.01898),"")</f>
        <v>0</v>
      </c>
      <c r="AA190" s="68" t="s">
        <v>46</v>
      </c>
      <c r="AB190" s="69" t="s">
        <v>46</v>
      </c>
      <c r="AC190" s="217" t="s">
        <v>313</v>
      </c>
      <c r="AG190" s="81"/>
      <c r="AJ190" s="87" t="s">
        <v>88</v>
      </c>
      <c r="AK190" s="87">
        <v>1</v>
      </c>
      <c r="BB190" s="218" t="s">
        <v>314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352"/>
      <c r="B191" s="352"/>
      <c r="C191" s="352"/>
      <c r="D191" s="352"/>
      <c r="E191" s="352"/>
      <c r="F191" s="352"/>
      <c r="G191" s="352"/>
      <c r="H191" s="352"/>
      <c r="I191" s="352"/>
      <c r="J191" s="352"/>
      <c r="K191" s="352"/>
      <c r="L191" s="352"/>
      <c r="M191" s="352"/>
      <c r="N191" s="352"/>
      <c r="O191" s="353"/>
      <c r="P191" s="349" t="s">
        <v>40</v>
      </c>
      <c r="Q191" s="350"/>
      <c r="R191" s="350"/>
      <c r="S191" s="350"/>
      <c r="T191" s="350"/>
      <c r="U191" s="350"/>
      <c r="V191" s="351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352"/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3"/>
      <c r="P192" s="349" t="s">
        <v>40</v>
      </c>
      <c r="Q192" s="350"/>
      <c r="R192" s="350"/>
      <c r="S192" s="350"/>
      <c r="T192" s="350"/>
      <c r="U192" s="350"/>
      <c r="V192" s="351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27.75" customHeight="1" x14ac:dyDescent="0.2">
      <c r="A193" s="389" t="s">
        <v>317</v>
      </c>
      <c r="B193" s="389"/>
      <c r="C193" s="389"/>
      <c r="D193" s="389"/>
      <c r="E193" s="389"/>
      <c r="F193" s="389"/>
      <c r="G193" s="389"/>
      <c r="H193" s="389"/>
      <c r="I193" s="389"/>
      <c r="J193" s="389"/>
      <c r="K193" s="389"/>
      <c r="L193" s="389"/>
      <c r="M193" s="389"/>
      <c r="N193" s="389"/>
      <c r="O193" s="389"/>
      <c r="P193" s="389"/>
      <c r="Q193" s="389"/>
      <c r="R193" s="389"/>
      <c r="S193" s="389"/>
      <c r="T193" s="389"/>
      <c r="U193" s="389"/>
      <c r="V193" s="389"/>
      <c r="W193" s="389"/>
      <c r="X193" s="389"/>
      <c r="Y193" s="389"/>
      <c r="Z193" s="389"/>
      <c r="AA193" s="54"/>
      <c r="AB193" s="54"/>
      <c r="AC193" s="54"/>
    </row>
    <row r="194" spans="1:68" ht="16.5" customHeight="1" x14ac:dyDescent="0.25">
      <c r="A194" s="343" t="s">
        <v>318</v>
      </c>
      <c r="B194" s="343"/>
      <c r="C194" s="343"/>
      <c r="D194" s="343"/>
      <c r="E194" s="343"/>
      <c r="F194" s="343"/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  <c r="T194" s="343"/>
      <c r="U194" s="343"/>
      <c r="V194" s="343"/>
      <c r="W194" s="343"/>
      <c r="X194" s="343"/>
      <c r="Y194" s="343"/>
      <c r="Z194" s="343"/>
      <c r="AA194" s="65"/>
      <c r="AB194" s="65"/>
      <c r="AC194" s="82"/>
    </row>
    <row r="195" spans="1:68" ht="14.25" customHeight="1" x14ac:dyDescent="0.25">
      <c r="A195" s="344" t="s">
        <v>153</v>
      </c>
      <c r="B195" s="344"/>
      <c r="C195" s="344"/>
      <c r="D195" s="344"/>
      <c r="E195" s="344"/>
      <c r="F195" s="344"/>
      <c r="G195" s="344"/>
      <c r="H195" s="344"/>
      <c r="I195" s="344"/>
      <c r="J195" s="344"/>
      <c r="K195" s="344"/>
      <c r="L195" s="344"/>
      <c r="M195" s="344"/>
      <c r="N195" s="344"/>
      <c r="O195" s="344"/>
      <c r="P195" s="344"/>
      <c r="Q195" s="344"/>
      <c r="R195" s="344"/>
      <c r="S195" s="344"/>
      <c r="T195" s="344"/>
      <c r="U195" s="344"/>
      <c r="V195" s="344"/>
      <c r="W195" s="344"/>
      <c r="X195" s="344"/>
      <c r="Y195" s="344"/>
      <c r="Z195" s="344"/>
      <c r="AA195" s="66"/>
      <c r="AB195" s="66"/>
      <c r="AC195" s="83"/>
    </row>
    <row r="196" spans="1:68" ht="27" customHeight="1" x14ac:dyDescent="0.25">
      <c r="A196" s="63" t="s">
        <v>319</v>
      </c>
      <c r="B196" s="63" t="s">
        <v>320</v>
      </c>
      <c r="C196" s="36">
        <v>4301135707</v>
      </c>
      <c r="D196" s="345">
        <v>4620207490198</v>
      </c>
      <c r="E196" s="345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96</v>
      </c>
      <c r="L196" s="37" t="s">
        <v>87</v>
      </c>
      <c r="M196" s="38" t="s">
        <v>85</v>
      </c>
      <c r="N196" s="38"/>
      <c r="O196" s="37">
        <v>180</v>
      </c>
      <c r="P196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47"/>
      <c r="R196" s="347"/>
      <c r="S196" s="347"/>
      <c r="T196" s="348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19" t="s">
        <v>321</v>
      </c>
      <c r="AG196" s="81"/>
      <c r="AJ196" s="87" t="s">
        <v>88</v>
      </c>
      <c r="AK196" s="87">
        <v>1</v>
      </c>
      <c r="BB196" s="220" t="s">
        <v>95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322</v>
      </c>
      <c r="B197" s="63" t="s">
        <v>323</v>
      </c>
      <c r="C197" s="36">
        <v>4301135719</v>
      </c>
      <c r="D197" s="345">
        <v>4620207490235</v>
      </c>
      <c r="E197" s="345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96</v>
      </c>
      <c r="L197" s="37" t="s">
        <v>87</v>
      </c>
      <c r="M197" s="38" t="s">
        <v>85</v>
      </c>
      <c r="N197" s="38"/>
      <c r="O197" s="37">
        <v>180</v>
      </c>
      <c r="P197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47"/>
      <c r="R197" s="347"/>
      <c r="S197" s="347"/>
      <c r="T197" s="348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1" t="s">
        <v>324</v>
      </c>
      <c r="AG197" s="81"/>
      <c r="AJ197" s="87" t="s">
        <v>88</v>
      </c>
      <c r="AK197" s="87">
        <v>1</v>
      </c>
      <c r="BB197" s="222" t="s">
        <v>95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4301135697</v>
      </c>
      <c r="D198" s="345">
        <v>4620207490259</v>
      </c>
      <c r="E198" s="345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87</v>
      </c>
      <c r="M198" s="38" t="s">
        <v>85</v>
      </c>
      <c r="N198" s="38"/>
      <c r="O198" s="37">
        <v>180</v>
      </c>
      <c r="P198" s="4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47"/>
      <c r="R198" s="347"/>
      <c r="S198" s="347"/>
      <c r="T198" s="348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3" t="s">
        <v>321</v>
      </c>
      <c r="AG198" s="81"/>
      <c r="AJ198" s="87" t="s">
        <v>88</v>
      </c>
      <c r="AK198" s="87">
        <v>1</v>
      </c>
      <c r="BB198" s="224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327</v>
      </c>
      <c r="B199" s="63" t="s">
        <v>328</v>
      </c>
      <c r="C199" s="36">
        <v>4301135681</v>
      </c>
      <c r="D199" s="345">
        <v>4620207490143</v>
      </c>
      <c r="E199" s="345"/>
      <c r="F199" s="62">
        <v>0.22</v>
      </c>
      <c r="G199" s="37">
        <v>12</v>
      </c>
      <c r="H199" s="62">
        <v>2.64</v>
      </c>
      <c r="I199" s="62">
        <v>3.3435999999999999</v>
      </c>
      <c r="J199" s="37">
        <v>70</v>
      </c>
      <c r="K199" s="37" t="s">
        <v>96</v>
      </c>
      <c r="L199" s="37" t="s">
        <v>87</v>
      </c>
      <c r="M199" s="38" t="s">
        <v>85</v>
      </c>
      <c r="N199" s="38"/>
      <c r="O199" s="37">
        <v>180</v>
      </c>
      <c r="P199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47"/>
      <c r="R199" s="347"/>
      <c r="S199" s="347"/>
      <c r="T199" s="348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5" t="s">
        <v>329</v>
      </c>
      <c r="AG199" s="81"/>
      <c r="AJ199" s="87" t="s">
        <v>88</v>
      </c>
      <c r="AK199" s="87">
        <v>1</v>
      </c>
      <c r="BB199" s="226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352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3"/>
      <c r="P200" s="349" t="s">
        <v>40</v>
      </c>
      <c r="Q200" s="350"/>
      <c r="R200" s="350"/>
      <c r="S200" s="350"/>
      <c r="T200" s="350"/>
      <c r="U200" s="350"/>
      <c r="V200" s="351"/>
      <c r="W200" s="42" t="s">
        <v>39</v>
      </c>
      <c r="X200" s="43">
        <f>IFERROR(SUM(X196:X199),"0")</f>
        <v>0</v>
      </c>
      <c r="Y200" s="43">
        <f>IFERROR(SUM(Y196:Y199),"0")</f>
        <v>0</v>
      </c>
      <c r="Z200" s="43">
        <f>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2"/>
      <c r="N201" s="352"/>
      <c r="O201" s="353"/>
      <c r="P201" s="349" t="s">
        <v>40</v>
      </c>
      <c r="Q201" s="350"/>
      <c r="R201" s="350"/>
      <c r="S201" s="350"/>
      <c r="T201" s="350"/>
      <c r="U201" s="350"/>
      <c r="V201" s="351"/>
      <c r="W201" s="42" t="s">
        <v>0</v>
      </c>
      <c r="X201" s="43">
        <f>IFERROR(SUMPRODUCT(X196:X199*H196:H199),"0")</f>
        <v>0</v>
      </c>
      <c r="Y201" s="43">
        <f>IFERROR(SUMPRODUCT(Y196:Y199*H196:H199),"0")</f>
        <v>0</v>
      </c>
      <c r="Z201" s="42"/>
      <c r="AA201" s="67"/>
      <c r="AB201" s="67"/>
      <c r="AC201" s="67"/>
    </row>
    <row r="202" spans="1:68" ht="16.5" customHeight="1" x14ac:dyDescent="0.25">
      <c r="A202" s="343" t="s">
        <v>330</v>
      </c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  <c r="T202" s="343"/>
      <c r="U202" s="343"/>
      <c r="V202" s="343"/>
      <c r="W202" s="343"/>
      <c r="X202" s="343"/>
      <c r="Y202" s="343"/>
      <c r="Z202" s="343"/>
      <c r="AA202" s="65"/>
      <c r="AB202" s="65"/>
      <c r="AC202" s="82"/>
    </row>
    <row r="203" spans="1:68" ht="14.25" customHeight="1" x14ac:dyDescent="0.25">
      <c r="A203" s="344" t="s">
        <v>81</v>
      </c>
      <c r="B203" s="344"/>
      <c r="C203" s="344"/>
      <c r="D203" s="344"/>
      <c r="E203" s="344"/>
      <c r="F203" s="344"/>
      <c r="G203" s="344"/>
      <c r="H203" s="344"/>
      <c r="I203" s="344"/>
      <c r="J203" s="344"/>
      <c r="K203" s="344"/>
      <c r="L203" s="344"/>
      <c r="M203" s="344"/>
      <c r="N203" s="344"/>
      <c r="O203" s="344"/>
      <c r="P203" s="344"/>
      <c r="Q203" s="344"/>
      <c r="R203" s="344"/>
      <c r="S203" s="344"/>
      <c r="T203" s="344"/>
      <c r="U203" s="344"/>
      <c r="V203" s="344"/>
      <c r="W203" s="344"/>
      <c r="X203" s="344"/>
      <c r="Y203" s="344"/>
      <c r="Z203" s="344"/>
      <c r="AA203" s="66"/>
      <c r="AB203" s="66"/>
      <c r="AC203" s="83"/>
    </row>
    <row r="204" spans="1:68" ht="16.5" customHeight="1" x14ac:dyDescent="0.25">
      <c r="A204" s="63" t="s">
        <v>331</v>
      </c>
      <c r="B204" s="63" t="s">
        <v>332</v>
      </c>
      <c r="C204" s="36">
        <v>4301070948</v>
      </c>
      <c r="D204" s="345">
        <v>4607111037022</v>
      </c>
      <c r="E204" s="345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86</v>
      </c>
      <c r="L204" s="37" t="s">
        <v>87</v>
      </c>
      <c r="M204" s="38" t="s">
        <v>85</v>
      </c>
      <c r="N204" s="38"/>
      <c r="O204" s="37">
        <v>180</v>
      </c>
      <c r="P204" s="41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47"/>
      <c r="R204" s="347"/>
      <c r="S204" s="347"/>
      <c r="T204" s="348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7" t="s">
        <v>333</v>
      </c>
      <c r="AG204" s="81"/>
      <c r="AJ204" s="87" t="s">
        <v>88</v>
      </c>
      <c r="AK204" s="87">
        <v>1</v>
      </c>
      <c r="BB204" s="228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334</v>
      </c>
      <c r="B205" s="63" t="s">
        <v>335</v>
      </c>
      <c r="C205" s="36">
        <v>4301070990</v>
      </c>
      <c r="D205" s="345">
        <v>4607111038494</v>
      </c>
      <c r="E205" s="345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1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47"/>
      <c r="R205" s="347"/>
      <c r="S205" s="347"/>
      <c r="T205" s="34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9" t="s">
        <v>336</v>
      </c>
      <c r="AG205" s="81"/>
      <c r="AJ205" s="87" t="s">
        <v>88</v>
      </c>
      <c r="AK205" s="87">
        <v>1</v>
      </c>
      <c r="BB205" s="230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337</v>
      </c>
      <c r="B206" s="63" t="s">
        <v>338</v>
      </c>
      <c r="C206" s="36">
        <v>4301070966</v>
      </c>
      <c r="D206" s="345">
        <v>4607111038135</v>
      </c>
      <c r="E206" s="345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86</v>
      </c>
      <c r="L206" s="37" t="s">
        <v>87</v>
      </c>
      <c r="M206" s="38" t="s">
        <v>85</v>
      </c>
      <c r="N206" s="38"/>
      <c r="O206" s="37">
        <v>180</v>
      </c>
      <c r="P206" s="41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47"/>
      <c r="R206" s="347"/>
      <c r="S206" s="347"/>
      <c r="T206" s="348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1" t="s">
        <v>339</v>
      </c>
      <c r="AG206" s="81"/>
      <c r="AJ206" s="87" t="s">
        <v>88</v>
      </c>
      <c r="AK206" s="87">
        <v>1</v>
      </c>
      <c r="BB206" s="232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2"/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3"/>
      <c r="P207" s="349" t="s">
        <v>40</v>
      </c>
      <c r="Q207" s="350"/>
      <c r="R207" s="350"/>
      <c r="S207" s="350"/>
      <c r="T207" s="350"/>
      <c r="U207" s="350"/>
      <c r="V207" s="351"/>
      <c r="W207" s="42" t="s">
        <v>39</v>
      </c>
      <c r="X207" s="43">
        <f>IFERROR(SUM(X204:X206),"0")</f>
        <v>0</v>
      </c>
      <c r="Y207" s="43">
        <f>IFERROR(SUM(Y204:Y206),"0")</f>
        <v>0</v>
      </c>
      <c r="Z207" s="43">
        <f>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52"/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3"/>
      <c r="P208" s="349" t="s">
        <v>40</v>
      </c>
      <c r="Q208" s="350"/>
      <c r="R208" s="350"/>
      <c r="S208" s="350"/>
      <c r="T208" s="350"/>
      <c r="U208" s="350"/>
      <c r="V208" s="351"/>
      <c r="W208" s="42" t="s">
        <v>0</v>
      </c>
      <c r="X208" s="43">
        <f>IFERROR(SUMPRODUCT(X204:X206*H204:H206),"0")</f>
        <v>0</v>
      </c>
      <c r="Y208" s="43">
        <f>IFERROR(SUMPRODUCT(Y204:Y206*H204:H206),"0")</f>
        <v>0</v>
      </c>
      <c r="Z208" s="42"/>
      <c r="AA208" s="67"/>
      <c r="AB208" s="67"/>
      <c r="AC208" s="67"/>
    </row>
    <row r="209" spans="1:68" ht="16.5" customHeight="1" x14ac:dyDescent="0.25">
      <c r="A209" s="343" t="s">
        <v>340</v>
      </c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  <c r="T209" s="343"/>
      <c r="U209" s="343"/>
      <c r="V209" s="343"/>
      <c r="W209" s="343"/>
      <c r="X209" s="343"/>
      <c r="Y209" s="343"/>
      <c r="Z209" s="343"/>
      <c r="AA209" s="65"/>
      <c r="AB209" s="65"/>
      <c r="AC209" s="82"/>
    </row>
    <row r="210" spans="1:68" ht="14.25" customHeight="1" x14ac:dyDescent="0.25">
      <c r="A210" s="344" t="s">
        <v>81</v>
      </c>
      <c r="B210" s="344"/>
      <c r="C210" s="344"/>
      <c r="D210" s="344"/>
      <c r="E210" s="344"/>
      <c r="F210" s="344"/>
      <c r="G210" s="344"/>
      <c r="H210" s="344"/>
      <c r="I210" s="344"/>
      <c r="J210" s="344"/>
      <c r="K210" s="344"/>
      <c r="L210" s="344"/>
      <c r="M210" s="344"/>
      <c r="N210" s="344"/>
      <c r="O210" s="344"/>
      <c r="P210" s="344"/>
      <c r="Q210" s="344"/>
      <c r="R210" s="344"/>
      <c r="S210" s="344"/>
      <c r="T210" s="344"/>
      <c r="U210" s="344"/>
      <c r="V210" s="344"/>
      <c r="W210" s="344"/>
      <c r="X210" s="344"/>
      <c r="Y210" s="344"/>
      <c r="Z210" s="344"/>
      <c r="AA210" s="66"/>
      <c r="AB210" s="66"/>
      <c r="AC210" s="83"/>
    </row>
    <row r="211" spans="1:68" ht="27" customHeight="1" x14ac:dyDescent="0.25">
      <c r="A211" s="63" t="s">
        <v>341</v>
      </c>
      <c r="B211" s="63" t="s">
        <v>342</v>
      </c>
      <c r="C211" s="36">
        <v>4301070996</v>
      </c>
      <c r="D211" s="345">
        <v>4607111038654</v>
      </c>
      <c r="E211" s="345"/>
      <c r="F211" s="62">
        <v>0.4</v>
      </c>
      <c r="G211" s="37">
        <v>16</v>
      </c>
      <c r="H211" s="62">
        <v>6.4</v>
      </c>
      <c r="I211" s="62">
        <v>6.63</v>
      </c>
      <c r="J211" s="37">
        <v>84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47"/>
      <c r="R211" s="347"/>
      <c r="S211" s="347"/>
      <c r="T211" s="348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ref="Y211:Y216" si="18">IFERROR(IF(X211="","",X211),"")</f>
        <v>0</v>
      </c>
      <c r="Z211" s="41">
        <f t="shared" ref="Z211:Z216" si="19">IFERROR(IF(X211="","",X211*0.0155),"")</f>
        <v>0</v>
      </c>
      <c r="AA211" s="68" t="s">
        <v>46</v>
      </c>
      <c r="AB211" s="69" t="s">
        <v>46</v>
      </c>
      <c r="AC211" s="233" t="s">
        <v>343</v>
      </c>
      <c r="AG211" s="81"/>
      <c r="AJ211" s="87" t="s">
        <v>88</v>
      </c>
      <c r="AK211" s="87">
        <v>1</v>
      </c>
      <c r="BB211" s="234" t="s">
        <v>70</v>
      </c>
      <c r="BM211" s="81">
        <f t="shared" ref="BM211:BM216" si="20">IFERROR(X211*I211,"0")</f>
        <v>0</v>
      </c>
      <c r="BN211" s="81">
        <f t="shared" ref="BN211:BN216" si="21">IFERROR(Y211*I211,"0")</f>
        <v>0</v>
      </c>
      <c r="BO211" s="81">
        <f t="shared" ref="BO211:BO216" si="22">IFERROR(X211/J211,"0")</f>
        <v>0</v>
      </c>
      <c r="BP211" s="81">
        <f t="shared" ref="BP211:BP216" si="23">IFERROR(Y211/J211,"0")</f>
        <v>0</v>
      </c>
    </row>
    <row r="212" spans="1:68" ht="27" customHeight="1" x14ac:dyDescent="0.25">
      <c r="A212" s="63" t="s">
        <v>344</v>
      </c>
      <c r="B212" s="63" t="s">
        <v>345</v>
      </c>
      <c r="C212" s="36">
        <v>4301070997</v>
      </c>
      <c r="D212" s="345">
        <v>4607111038586</v>
      </c>
      <c r="E212" s="345"/>
      <c r="F212" s="62">
        <v>0.7</v>
      </c>
      <c r="G212" s="37">
        <v>8</v>
      </c>
      <c r="H212" s="62">
        <v>5.6</v>
      </c>
      <c r="I212" s="62">
        <v>5.83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40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47"/>
      <c r="R212" s="347"/>
      <c r="S212" s="347"/>
      <c r="T212" s="348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35" t="s">
        <v>343</v>
      </c>
      <c r="AG212" s="81"/>
      <c r="AJ212" s="87" t="s">
        <v>88</v>
      </c>
      <c r="AK212" s="87">
        <v>1</v>
      </c>
      <c r="BB212" s="236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346</v>
      </c>
      <c r="B213" s="63" t="s">
        <v>347</v>
      </c>
      <c r="C213" s="36">
        <v>4301070962</v>
      </c>
      <c r="D213" s="345">
        <v>4607111038609</v>
      </c>
      <c r="E213" s="345"/>
      <c r="F213" s="62">
        <v>0.4</v>
      </c>
      <c r="G213" s="37">
        <v>16</v>
      </c>
      <c r="H213" s="62">
        <v>6.4</v>
      </c>
      <c r="I213" s="62">
        <v>6.71</v>
      </c>
      <c r="J213" s="37">
        <v>84</v>
      </c>
      <c r="K213" s="37" t="s">
        <v>86</v>
      </c>
      <c r="L213" s="37" t="s">
        <v>87</v>
      </c>
      <c r="M213" s="38" t="s">
        <v>85</v>
      </c>
      <c r="N213" s="38"/>
      <c r="O213" s="37">
        <v>180</v>
      </c>
      <c r="P213" s="40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47"/>
      <c r="R213" s="347"/>
      <c r="S213" s="347"/>
      <c r="T213" s="348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7" t="s">
        <v>348</v>
      </c>
      <c r="AG213" s="81"/>
      <c r="AJ213" s="87" t="s">
        <v>88</v>
      </c>
      <c r="AK213" s="87">
        <v>1</v>
      </c>
      <c r="BB213" s="238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349</v>
      </c>
      <c r="B214" s="63" t="s">
        <v>350</v>
      </c>
      <c r="C214" s="36">
        <v>4301070963</v>
      </c>
      <c r="D214" s="345">
        <v>4607111038630</v>
      </c>
      <c r="E214" s="345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86</v>
      </c>
      <c r="L214" s="37" t="s">
        <v>87</v>
      </c>
      <c r="M214" s="38" t="s">
        <v>85</v>
      </c>
      <c r="N214" s="38"/>
      <c r="O214" s="37">
        <v>180</v>
      </c>
      <c r="P214" s="40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47"/>
      <c r="R214" s="347"/>
      <c r="S214" s="347"/>
      <c r="T214" s="348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9" t="s">
        <v>348</v>
      </c>
      <c r="AG214" s="81"/>
      <c r="AJ214" s="87" t="s">
        <v>88</v>
      </c>
      <c r="AK214" s="87">
        <v>1</v>
      </c>
      <c r="BB214" s="240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351</v>
      </c>
      <c r="B215" s="63" t="s">
        <v>352</v>
      </c>
      <c r="C215" s="36">
        <v>4301070959</v>
      </c>
      <c r="D215" s="345">
        <v>4607111038616</v>
      </c>
      <c r="E215" s="345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86</v>
      </c>
      <c r="L215" s="37" t="s">
        <v>87</v>
      </c>
      <c r="M215" s="38" t="s">
        <v>85</v>
      </c>
      <c r="N215" s="38"/>
      <c r="O215" s="37">
        <v>180</v>
      </c>
      <c r="P215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47"/>
      <c r="R215" s="347"/>
      <c r="S215" s="347"/>
      <c r="T215" s="348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1" t="s">
        <v>343</v>
      </c>
      <c r="AG215" s="81"/>
      <c r="AJ215" s="87" t="s">
        <v>88</v>
      </c>
      <c r="AK215" s="87">
        <v>1</v>
      </c>
      <c r="BB215" s="242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353</v>
      </c>
      <c r="B216" s="63" t="s">
        <v>354</v>
      </c>
      <c r="C216" s="36">
        <v>4301070960</v>
      </c>
      <c r="D216" s="345">
        <v>4607111038623</v>
      </c>
      <c r="E216" s="345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47"/>
      <c r="R216" s="347"/>
      <c r="S216" s="347"/>
      <c r="T216" s="348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3" t="s">
        <v>343</v>
      </c>
      <c r="AG216" s="81"/>
      <c r="AJ216" s="87" t="s">
        <v>88</v>
      </c>
      <c r="AK216" s="87">
        <v>1</v>
      </c>
      <c r="BB216" s="244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x14ac:dyDescent="0.2">
      <c r="A217" s="352"/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3"/>
      <c r="P217" s="349" t="s">
        <v>40</v>
      </c>
      <c r="Q217" s="350"/>
      <c r="R217" s="350"/>
      <c r="S217" s="350"/>
      <c r="T217" s="350"/>
      <c r="U217" s="350"/>
      <c r="V217" s="351"/>
      <c r="W217" s="42" t="s">
        <v>39</v>
      </c>
      <c r="X217" s="43">
        <f>IFERROR(SUM(X211:X216),"0")</f>
        <v>0</v>
      </c>
      <c r="Y217" s="43">
        <f>IFERROR(SUM(Y211:Y216),"0")</f>
        <v>0</v>
      </c>
      <c r="Z217" s="43">
        <f>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352"/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52"/>
      <c r="N218" s="352"/>
      <c r="O218" s="353"/>
      <c r="P218" s="349" t="s">
        <v>40</v>
      </c>
      <c r="Q218" s="350"/>
      <c r="R218" s="350"/>
      <c r="S218" s="350"/>
      <c r="T218" s="350"/>
      <c r="U218" s="350"/>
      <c r="V218" s="351"/>
      <c r="W218" s="42" t="s">
        <v>0</v>
      </c>
      <c r="X218" s="43">
        <f>IFERROR(SUMPRODUCT(X211:X216*H211:H216),"0")</f>
        <v>0</v>
      </c>
      <c r="Y218" s="43">
        <f>IFERROR(SUMPRODUCT(Y211:Y216*H211:H216),"0")</f>
        <v>0</v>
      </c>
      <c r="Z218" s="42"/>
      <c r="AA218" s="67"/>
      <c r="AB218" s="67"/>
      <c r="AC218" s="67"/>
    </row>
    <row r="219" spans="1:68" ht="16.5" customHeight="1" x14ac:dyDescent="0.25">
      <c r="A219" s="343" t="s">
        <v>355</v>
      </c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  <c r="T219" s="343"/>
      <c r="U219" s="343"/>
      <c r="V219" s="343"/>
      <c r="W219" s="343"/>
      <c r="X219" s="343"/>
      <c r="Y219" s="343"/>
      <c r="Z219" s="343"/>
      <c r="AA219" s="65"/>
      <c r="AB219" s="65"/>
      <c r="AC219" s="82"/>
    </row>
    <row r="220" spans="1:68" ht="14.25" customHeight="1" x14ac:dyDescent="0.25">
      <c r="A220" s="344" t="s">
        <v>81</v>
      </c>
      <c r="B220" s="344"/>
      <c r="C220" s="344"/>
      <c r="D220" s="344"/>
      <c r="E220" s="344"/>
      <c r="F220" s="344"/>
      <c r="G220" s="344"/>
      <c r="H220" s="344"/>
      <c r="I220" s="344"/>
      <c r="J220" s="344"/>
      <c r="K220" s="344"/>
      <c r="L220" s="344"/>
      <c r="M220" s="344"/>
      <c r="N220" s="344"/>
      <c r="O220" s="344"/>
      <c r="P220" s="344"/>
      <c r="Q220" s="344"/>
      <c r="R220" s="344"/>
      <c r="S220" s="344"/>
      <c r="T220" s="344"/>
      <c r="U220" s="344"/>
      <c r="V220" s="344"/>
      <c r="W220" s="344"/>
      <c r="X220" s="344"/>
      <c r="Y220" s="344"/>
      <c r="Z220" s="344"/>
      <c r="AA220" s="66"/>
      <c r="AB220" s="66"/>
      <c r="AC220" s="83"/>
    </row>
    <row r="221" spans="1:68" ht="27" customHeight="1" x14ac:dyDescent="0.25">
      <c r="A221" s="63" t="s">
        <v>356</v>
      </c>
      <c r="B221" s="63" t="s">
        <v>357</v>
      </c>
      <c r="C221" s="36">
        <v>4301070917</v>
      </c>
      <c r="D221" s="345">
        <v>4607111035912</v>
      </c>
      <c r="E221" s="345"/>
      <c r="F221" s="62">
        <v>0.43</v>
      </c>
      <c r="G221" s="37">
        <v>16</v>
      </c>
      <c r="H221" s="62">
        <v>6.88</v>
      </c>
      <c r="I221" s="62">
        <v>7.19</v>
      </c>
      <c r="J221" s="37">
        <v>84</v>
      </c>
      <c r="K221" s="37" t="s">
        <v>86</v>
      </c>
      <c r="L221" s="37" t="s">
        <v>87</v>
      </c>
      <c r="M221" s="38" t="s">
        <v>85</v>
      </c>
      <c r="N221" s="38"/>
      <c r="O221" s="37">
        <v>180</v>
      </c>
      <c r="P221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47"/>
      <c r="R221" s="347"/>
      <c r="S221" s="347"/>
      <c r="T221" s="348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45" t="s">
        <v>358</v>
      </c>
      <c r="AG221" s="81"/>
      <c r="AJ221" s="87" t="s">
        <v>88</v>
      </c>
      <c r="AK221" s="87">
        <v>1</v>
      </c>
      <c r="BB221" s="246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359</v>
      </c>
      <c r="B222" s="63" t="s">
        <v>360</v>
      </c>
      <c r="C222" s="36">
        <v>4301070920</v>
      </c>
      <c r="D222" s="345">
        <v>4607111035929</v>
      </c>
      <c r="E222" s="345"/>
      <c r="F222" s="62">
        <v>0.9</v>
      </c>
      <c r="G222" s="37">
        <v>8</v>
      </c>
      <c r="H222" s="62">
        <v>7.2</v>
      </c>
      <c r="I222" s="62">
        <v>7.47</v>
      </c>
      <c r="J222" s="37">
        <v>84</v>
      </c>
      <c r="K222" s="37" t="s">
        <v>86</v>
      </c>
      <c r="L222" s="37" t="s">
        <v>87</v>
      </c>
      <c r="M222" s="38" t="s">
        <v>85</v>
      </c>
      <c r="N222" s="38"/>
      <c r="O222" s="37">
        <v>180</v>
      </c>
      <c r="P222" s="4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47"/>
      <c r="R222" s="347"/>
      <c r="S222" s="347"/>
      <c r="T222" s="348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7" t="s">
        <v>358</v>
      </c>
      <c r="AG222" s="81"/>
      <c r="AJ222" s="87" t="s">
        <v>88</v>
      </c>
      <c r="AK222" s="87">
        <v>1</v>
      </c>
      <c r="BB222" s="248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361</v>
      </c>
      <c r="B223" s="63" t="s">
        <v>362</v>
      </c>
      <c r="C223" s="36">
        <v>4301070915</v>
      </c>
      <c r="D223" s="345">
        <v>4607111035882</v>
      </c>
      <c r="E223" s="345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86</v>
      </c>
      <c r="L223" s="37" t="s">
        <v>87</v>
      </c>
      <c r="M223" s="38" t="s">
        <v>85</v>
      </c>
      <c r="N223" s="38"/>
      <c r="O223" s="37">
        <v>180</v>
      </c>
      <c r="P223" s="4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47"/>
      <c r="R223" s="347"/>
      <c r="S223" s="347"/>
      <c r="T223" s="348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9" t="s">
        <v>363</v>
      </c>
      <c r="AG223" s="81"/>
      <c r="AJ223" s="87" t="s">
        <v>88</v>
      </c>
      <c r="AK223" s="87">
        <v>1</v>
      </c>
      <c r="BB223" s="25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364</v>
      </c>
      <c r="B224" s="63" t="s">
        <v>365</v>
      </c>
      <c r="C224" s="36">
        <v>4301070921</v>
      </c>
      <c r="D224" s="345">
        <v>4607111035905</v>
      </c>
      <c r="E224" s="345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86</v>
      </c>
      <c r="L224" s="37" t="s">
        <v>87</v>
      </c>
      <c r="M224" s="38" t="s">
        <v>85</v>
      </c>
      <c r="N224" s="38"/>
      <c r="O224" s="37">
        <v>180</v>
      </c>
      <c r="P224" s="4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47"/>
      <c r="R224" s="347"/>
      <c r="S224" s="347"/>
      <c r="T224" s="348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1" t="s">
        <v>363</v>
      </c>
      <c r="AG224" s="81"/>
      <c r="AJ224" s="87" t="s">
        <v>88</v>
      </c>
      <c r="AK224" s="87">
        <v>1</v>
      </c>
      <c r="BB224" s="25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3"/>
      <c r="P225" s="349" t="s">
        <v>40</v>
      </c>
      <c r="Q225" s="350"/>
      <c r="R225" s="350"/>
      <c r="S225" s="350"/>
      <c r="T225" s="350"/>
      <c r="U225" s="350"/>
      <c r="V225" s="351"/>
      <c r="W225" s="42" t="s">
        <v>39</v>
      </c>
      <c r="X225" s="43">
        <f>IFERROR(SUM(X221:X224),"0")</f>
        <v>0</v>
      </c>
      <c r="Y225" s="43">
        <f>IFERROR(SUM(Y221:Y224),"0")</f>
        <v>0</v>
      </c>
      <c r="Z225" s="43">
        <f>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352"/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3"/>
      <c r="P226" s="349" t="s">
        <v>40</v>
      </c>
      <c r="Q226" s="350"/>
      <c r="R226" s="350"/>
      <c r="S226" s="350"/>
      <c r="T226" s="350"/>
      <c r="U226" s="350"/>
      <c r="V226" s="351"/>
      <c r="W226" s="42" t="s">
        <v>0</v>
      </c>
      <c r="X226" s="43">
        <f>IFERROR(SUMPRODUCT(X221:X224*H221:H224),"0")</f>
        <v>0</v>
      </c>
      <c r="Y226" s="43">
        <f>IFERROR(SUMPRODUCT(Y221:Y224*H221:H224),"0")</f>
        <v>0</v>
      </c>
      <c r="Z226" s="42"/>
      <c r="AA226" s="67"/>
      <c r="AB226" s="67"/>
      <c r="AC226" s="67"/>
    </row>
    <row r="227" spans="1:68" ht="16.5" customHeight="1" x14ac:dyDescent="0.25">
      <c r="A227" s="343" t="s">
        <v>366</v>
      </c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  <c r="T227" s="343"/>
      <c r="U227" s="343"/>
      <c r="V227" s="343"/>
      <c r="W227" s="343"/>
      <c r="X227" s="343"/>
      <c r="Y227" s="343"/>
      <c r="Z227" s="343"/>
      <c r="AA227" s="65"/>
      <c r="AB227" s="65"/>
      <c r="AC227" s="82"/>
    </row>
    <row r="228" spans="1:68" ht="14.25" customHeight="1" x14ac:dyDescent="0.25">
      <c r="A228" s="344" t="s">
        <v>81</v>
      </c>
      <c r="B228" s="344"/>
      <c r="C228" s="344"/>
      <c r="D228" s="344"/>
      <c r="E228" s="344"/>
      <c r="F228" s="344"/>
      <c r="G228" s="344"/>
      <c r="H228" s="344"/>
      <c r="I228" s="344"/>
      <c r="J228" s="344"/>
      <c r="K228" s="344"/>
      <c r="L228" s="344"/>
      <c r="M228" s="344"/>
      <c r="N228" s="344"/>
      <c r="O228" s="344"/>
      <c r="P228" s="344"/>
      <c r="Q228" s="344"/>
      <c r="R228" s="344"/>
      <c r="S228" s="344"/>
      <c r="T228" s="344"/>
      <c r="U228" s="344"/>
      <c r="V228" s="344"/>
      <c r="W228" s="344"/>
      <c r="X228" s="344"/>
      <c r="Y228" s="344"/>
      <c r="Z228" s="344"/>
      <c r="AA228" s="66"/>
      <c r="AB228" s="66"/>
      <c r="AC228" s="83"/>
    </row>
    <row r="229" spans="1:68" ht="27" customHeight="1" x14ac:dyDescent="0.25">
      <c r="A229" s="63" t="s">
        <v>367</v>
      </c>
      <c r="B229" s="63" t="s">
        <v>368</v>
      </c>
      <c r="C229" s="36">
        <v>4301071093</v>
      </c>
      <c r="D229" s="345">
        <v>4620207490709</v>
      </c>
      <c r="E229" s="345"/>
      <c r="F229" s="62">
        <v>0.65</v>
      </c>
      <c r="G229" s="37">
        <v>8</v>
      </c>
      <c r="H229" s="62">
        <v>5.2</v>
      </c>
      <c r="I229" s="62">
        <v>5.47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399" t="s">
        <v>369</v>
      </c>
      <c r="Q229" s="347"/>
      <c r="R229" s="347"/>
      <c r="S229" s="347"/>
      <c r="T229" s="348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3" t="s">
        <v>370</v>
      </c>
      <c r="AG229" s="81"/>
      <c r="AJ229" s="87" t="s">
        <v>88</v>
      </c>
      <c r="AK229" s="87">
        <v>1</v>
      </c>
      <c r="BB229" s="254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352"/>
      <c r="B230" s="352"/>
      <c r="C230" s="352"/>
      <c r="D230" s="352"/>
      <c r="E230" s="352"/>
      <c r="F230" s="352"/>
      <c r="G230" s="352"/>
      <c r="H230" s="352"/>
      <c r="I230" s="352"/>
      <c r="J230" s="352"/>
      <c r="K230" s="352"/>
      <c r="L230" s="352"/>
      <c r="M230" s="352"/>
      <c r="N230" s="352"/>
      <c r="O230" s="353"/>
      <c r="P230" s="349" t="s">
        <v>40</v>
      </c>
      <c r="Q230" s="350"/>
      <c r="R230" s="350"/>
      <c r="S230" s="350"/>
      <c r="T230" s="350"/>
      <c r="U230" s="350"/>
      <c r="V230" s="351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352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3"/>
      <c r="P231" s="349" t="s">
        <v>40</v>
      </c>
      <c r="Q231" s="350"/>
      <c r="R231" s="350"/>
      <c r="S231" s="350"/>
      <c r="T231" s="350"/>
      <c r="U231" s="350"/>
      <c r="V231" s="351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4.25" customHeight="1" x14ac:dyDescent="0.25">
      <c r="A232" s="344" t="s">
        <v>153</v>
      </c>
      <c r="B232" s="344"/>
      <c r="C232" s="344"/>
      <c r="D232" s="344"/>
      <c r="E232" s="344"/>
      <c r="F232" s="344"/>
      <c r="G232" s="344"/>
      <c r="H232" s="344"/>
      <c r="I232" s="344"/>
      <c r="J232" s="344"/>
      <c r="K232" s="344"/>
      <c r="L232" s="344"/>
      <c r="M232" s="344"/>
      <c r="N232" s="344"/>
      <c r="O232" s="344"/>
      <c r="P232" s="344"/>
      <c r="Q232" s="344"/>
      <c r="R232" s="344"/>
      <c r="S232" s="344"/>
      <c r="T232" s="344"/>
      <c r="U232" s="344"/>
      <c r="V232" s="344"/>
      <c r="W232" s="344"/>
      <c r="X232" s="344"/>
      <c r="Y232" s="344"/>
      <c r="Z232" s="344"/>
      <c r="AA232" s="66"/>
      <c r="AB232" s="66"/>
      <c r="AC232" s="83"/>
    </row>
    <row r="233" spans="1:68" ht="27" customHeight="1" x14ac:dyDescent="0.25">
      <c r="A233" s="63" t="s">
        <v>371</v>
      </c>
      <c r="B233" s="63" t="s">
        <v>372</v>
      </c>
      <c r="C233" s="36">
        <v>4301135692</v>
      </c>
      <c r="D233" s="345">
        <v>4620207490570</v>
      </c>
      <c r="E233" s="345"/>
      <c r="F233" s="62">
        <v>0.2</v>
      </c>
      <c r="G233" s="37">
        <v>12</v>
      </c>
      <c r="H233" s="62">
        <v>2.4</v>
      </c>
      <c r="I233" s="62">
        <v>3.1036000000000001</v>
      </c>
      <c r="J233" s="37">
        <v>70</v>
      </c>
      <c r="K233" s="37" t="s">
        <v>96</v>
      </c>
      <c r="L233" s="37" t="s">
        <v>87</v>
      </c>
      <c r="M233" s="38" t="s">
        <v>85</v>
      </c>
      <c r="N233" s="38"/>
      <c r="O233" s="37">
        <v>180</v>
      </c>
      <c r="P233" s="400" t="s">
        <v>373</v>
      </c>
      <c r="Q233" s="347"/>
      <c r="R233" s="347"/>
      <c r="S233" s="347"/>
      <c r="T233" s="348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IFERROR(IF(X233="","",X233*0.01788),"")</f>
        <v>0</v>
      </c>
      <c r="AA233" s="68" t="s">
        <v>46</v>
      </c>
      <c r="AB233" s="69" t="s">
        <v>46</v>
      </c>
      <c r="AC233" s="255" t="s">
        <v>374</v>
      </c>
      <c r="AG233" s="81"/>
      <c r="AJ233" s="87" t="s">
        <v>88</v>
      </c>
      <c r="AK233" s="87">
        <v>1</v>
      </c>
      <c r="BB233" s="256" t="s">
        <v>95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375</v>
      </c>
      <c r="B234" s="63" t="s">
        <v>376</v>
      </c>
      <c r="C234" s="36">
        <v>4301135691</v>
      </c>
      <c r="D234" s="345">
        <v>4620207490549</v>
      </c>
      <c r="E234" s="345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96</v>
      </c>
      <c r="L234" s="37" t="s">
        <v>87</v>
      </c>
      <c r="M234" s="38" t="s">
        <v>85</v>
      </c>
      <c r="N234" s="38"/>
      <c r="O234" s="37">
        <v>180</v>
      </c>
      <c r="P234" s="397" t="s">
        <v>377</v>
      </c>
      <c r="Q234" s="347"/>
      <c r="R234" s="347"/>
      <c r="S234" s="347"/>
      <c r="T234" s="348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7" t="s">
        <v>374</v>
      </c>
      <c r="AG234" s="81"/>
      <c r="AJ234" s="87" t="s">
        <v>88</v>
      </c>
      <c r="AK234" s="87">
        <v>1</v>
      </c>
      <c r="BB234" s="258" t="s">
        <v>95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378</v>
      </c>
      <c r="B235" s="63" t="s">
        <v>379</v>
      </c>
      <c r="C235" s="36">
        <v>4301135694</v>
      </c>
      <c r="D235" s="345">
        <v>4620207490501</v>
      </c>
      <c r="E235" s="345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96</v>
      </c>
      <c r="L235" s="37" t="s">
        <v>87</v>
      </c>
      <c r="M235" s="38" t="s">
        <v>85</v>
      </c>
      <c r="N235" s="38"/>
      <c r="O235" s="37">
        <v>180</v>
      </c>
      <c r="P235" s="398" t="s">
        <v>380</v>
      </c>
      <c r="Q235" s="347"/>
      <c r="R235" s="347"/>
      <c r="S235" s="347"/>
      <c r="T235" s="348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9" t="s">
        <v>374</v>
      </c>
      <c r="AG235" s="81"/>
      <c r="AJ235" s="87" t="s">
        <v>88</v>
      </c>
      <c r="AK235" s="87">
        <v>1</v>
      </c>
      <c r="BB235" s="260" t="s">
        <v>95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52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3"/>
      <c r="P236" s="349" t="s">
        <v>40</v>
      </c>
      <c r="Q236" s="350"/>
      <c r="R236" s="350"/>
      <c r="S236" s="350"/>
      <c r="T236" s="350"/>
      <c r="U236" s="350"/>
      <c r="V236" s="351"/>
      <c r="W236" s="42" t="s">
        <v>39</v>
      </c>
      <c r="X236" s="43">
        <f>IFERROR(SUM(X233:X235),"0")</f>
        <v>0</v>
      </c>
      <c r="Y236" s="43">
        <f>IFERROR(SUM(Y233:Y235),"0")</f>
        <v>0</v>
      </c>
      <c r="Z236" s="43">
        <f>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352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3"/>
      <c r="P237" s="349" t="s">
        <v>40</v>
      </c>
      <c r="Q237" s="350"/>
      <c r="R237" s="350"/>
      <c r="S237" s="350"/>
      <c r="T237" s="350"/>
      <c r="U237" s="350"/>
      <c r="V237" s="351"/>
      <c r="W237" s="42" t="s">
        <v>0</v>
      </c>
      <c r="X237" s="43">
        <f>IFERROR(SUMPRODUCT(X233:X235*H233:H235),"0")</f>
        <v>0</v>
      </c>
      <c r="Y237" s="43">
        <f>IFERROR(SUMPRODUCT(Y233:Y235*H233:H235),"0")</f>
        <v>0</v>
      </c>
      <c r="Z237" s="42"/>
      <c r="AA237" s="67"/>
      <c r="AB237" s="67"/>
      <c r="AC237" s="67"/>
    </row>
    <row r="238" spans="1:68" ht="16.5" customHeight="1" x14ac:dyDescent="0.25">
      <c r="A238" s="343" t="s">
        <v>381</v>
      </c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  <c r="T238" s="343"/>
      <c r="U238" s="343"/>
      <c r="V238" s="343"/>
      <c r="W238" s="343"/>
      <c r="X238" s="343"/>
      <c r="Y238" s="343"/>
      <c r="Z238" s="343"/>
      <c r="AA238" s="65"/>
      <c r="AB238" s="65"/>
      <c r="AC238" s="82"/>
    </row>
    <row r="239" spans="1:68" ht="14.25" customHeight="1" x14ac:dyDescent="0.25">
      <c r="A239" s="344" t="s">
        <v>309</v>
      </c>
      <c r="B239" s="344"/>
      <c r="C239" s="344"/>
      <c r="D239" s="344"/>
      <c r="E239" s="344"/>
      <c r="F239" s="344"/>
      <c r="G239" s="344"/>
      <c r="H239" s="344"/>
      <c r="I239" s="344"/>
      <c r="J239" s="344"/>
      <c r="K239" s="344"/>
      <c r="L239" s="344"/>
      <c r="M239" s="344"/>
      <c r="N239" s="344"/>
      <c r="O239" s="344"/>
      <c r="P239" s="344"/>
      <c r="Q239" s="344"/>
      <c r="R239" s="344"/>
      <c r="S239" s="344"/>
      <c r="T239" s="344"/>
      <c r="U239" s="344"/>
      <c r="V239" s="344"/>
      <c r="W239" s="344"/>
      <c r="X239" s="344"/>
      <c r="Y239" s="344"/>
      <c r="Z239" s="344"/>
      <c r="AA239" s="66"/>
      <c r="AB239" s="66"/>
      <c r="AC239" s="83"/>
    </row>
    <row r="240" spans="1:68" ht="27" customHeight="1" x14ac:dyDescent="0.25">
      <c r="A240" s="63" t="s">
        <v>382</v>
      </c>
      <c r="B240" s="63" t="s">
        <v>383</v>
      </c>
      <c r="C240" s="36">
        <v>4301051320</v>
      </c>
      <c r="D240" s="345">
        <v>4680115881334</v>
      </c>
      <c r="E240" s="345"/>
      <c r="F240" s="62">
        <v>0.33</v>
      </c>
      <c r="G240" s="37">
        <v>6</v>
      </c>
      <c r="H240" s="62">
        <v>1.98</v>
      </c>
      <c r="I240" s="62">
        <v>2.25</v>
      </c>
      <c r="J240" s="37">
        <v>182</v>
      </c>
      <c r="K240" s="37" t="s">
        <v>96</v>
      </c>
      <c r="L240" s="37" t="s">
        <v>87</v>
      </c>
      <c r="M240" s="38" t="s">
        <v>315</v>
      </c>
      <c r="N240" s="38"/>
      <c r="O240" s="37">
        <v>365</v>
      </c>
      <c r="P240" s="39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0" s="347"/>
      <c r="R240" s="347"/>
      <c r="S240" s="347"/>
      <c r="T240" s="348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IFERROR(IF(X240="","",X240*0.00651),"")</f>
        <v>0</v>
      </c>
      <c r="AA240" s="68" t="s">
        <v>46</v>
      </c>
      <c r="AB240" s="69" t="s">
        <v>46</v>
      </c>
      <c r="AC240" s="261" t="s">
        <v>384</v>
      </c>
      <c r="AG240" s="81"/>
      <c r="AJ240" s="87" t="s">
        <v>88</v>
      </c>
      <c r="AK240" s="87">
        <v>1</v>
      </c>
      <c r="BB240" s="262" t="s">
        <v>314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3"/>
      <c r="P241" s="349" t="s">
        <v>40</v>
      </c>
      <c r="Q241" s="350"/>
      <c r="R241" s="350"/>
      <c r="S241" s="350"/>
      <c r="T241" s="350"/>
      <c r="U241" s="350"/>
      <c r="V241" s="351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3"/>
      <c r="P242" s="349" t="s">
        <v>40</v>
      </c>
      <c r="Q242" s="350"/>
      <c r="R242" s="350"/>
      <c r="S242" s="350"/>
      <c r="T242" s="350"/>
      <c r="U242" s="350"/>
      <c r="V242" s="351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16.5" customHeight="1" x14ac:dyDescent="0.25">
      <c r="A243" s="343" t="s">
        <v>385</v>
      </c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  <c r="T243" s="343"/>
      <c r="U243" s="343"/>
      <c r="V243" s="343"/>
      <c r="W243" s="343"/>
      <c r="X243" s="343"/>
      <c r="Y243" s="343"/>
      <c r="Z243" s="343"/>
      <c r="AA243" s="65"/>
      <c r="AB243" s="65"/>
      <c r="AC243" s="82"/>
    </row>
    <row r="244" spans="1:68" ht="14.25" customHeight="1" x14ac:dyDescent="0.25">
      <c r="A244" s="344" t="s">
        <v>81</v>
      </c>
      <c r="B244" s="344"/>
      <c r="C244" s="344"/>
      <c r="D244" s="344"/>
      <c r="E244" s="344"/>
      <c r="F244" s="344"/>
      <c r="G244" s="344"/>
      <c r="H244" s="344"/>
      <c r="I244" s="344"/>
      <c r="J244" s="344"/>
      <c r="K244" s="344"/>
      <c r="L244" s="344"/>
      <c r="M244" s="344"/>
      <c r="N244" s="344"/>
      <c r="O244" s="344"/>
      <c r="P244" s="344"/>
      <c r="Q244" s="344"/>
      <c r="R244" s="344"/>
      <c r="S244" s="344"/>
      <c r="T244" s="344"/>
      <c r="U244" s="344"/>
      <c r="V244" s="344"/>
      <c r="W244" s="344"/>
      <c r="X244" s="344"/>
      <c r="Y244" s="344"/>
      <c r="Z244" s="344"/>
      <c r="AA244" s="66"/>
      <c r="AB244" s="66"/>
      <c r="AC244" s="83"/>
    </row>
    <row r="245" spans="1:68" ht="16.5" customHeight="1" x14ac:dyDescent="0.25">
      <c r="A245" s="63" t="s">
        <v>386</v>
      </c>
      <c r="B245" s="63" t="s">
        <v>387</v>
      </c>
      <c r="C245" s="36">
        <v>4301071063</v>
      </c>
      <c r="D245" s="345">
        <v>4607111039019</v>
      </c>
      <c r="E245" s="345"/>
      <c r="F245" s="62">
        <v>0.43</v>
      </c>
      <c r="G245" s="37">
        <v>16</v>
      </c>
      <c r="H245" s="62">
        <v>6.88</v>
      </c>
      <c r="I245" s="62">
        <v>7.2060000000000004</v>
      </c>
      <c r="J245" s="37">
        <v>84</v>
      </c>
      <c r="K245" s="37" t="s">
        <v>86</v>
      </c>
      <c r="L245" s="37" t="s">
        <v>87</v>
      </c>
      <c r="M245" s="38" t="s">
        <v>85</v>
      </c>
      <c r="N245" s="38"/>
      <c r="O245" s="37">
        <v>180</v>
      </c>
      <c r="P245" s="39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5" s="347"/>
      <c r="R245" s="347"/>
      <c r="S245" s="347"/>
      <c r="T245" s="348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3" t="s">
        <v>388</v>
      </c>
      <c r="AG245" s="81"/>
      <c r="AJ245" s="87" t="s">
        <v>88</v>
      </c>
      <c r="AK245" s="87">
        <v>1</v>
      </c>
      <c r="BB245" s="264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16.5" customHeight="1" x14ac:dyDescent="0.25">
      <c r="A246" s="63" t="s">
        <v>389</v>
      </c>
      <c r="B246" s="63" t="s">
        <v>390</v>
      </c>
      <c r="C246" s="36">
        <v>4301071000</v>
      </c>
      <c r="D246" s="345">
        <v>4607111038708</v>
      </c>
      <c r="E246" s="345"/>
      <c r="F246" s="62">
        <v>0.8</v>
      </c>
      <c r="G246" s="37">
        <v>8</v>
      </c>
      <c r="H246" s="62">
        <v>6.4</v>
      </c>
      <c r="I246" s="62">
        <v>6.67</v>
      </c>
      <c r="J246" s="37">
        <v>84</v>
      </c>
      <c r="K246" s="37" t="s">
        <v>86</v>
      </c>
      <c r="L246" s="37" t="s">
        <v>87</v>
      </c>
      <c r="M246" s="38" t="s">
        <v>85</v>
      </c>
      <c r="N246" s="38"/>
      <c r="O246" s="37">
        <v>180</v>
      </c>
      <c r="P246" s="39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6" s="347"/>
      <c r="R246" s="347"/>
      <c r="S246" s="347"/>
      <c r="T246" s="348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388</v>
      </c>
      <c r="AG246" s="81"/>
      <c r="AJ246" s="87" t="s">
        <v>88</v>
      </c>
      <c r="AK246" s="87">
        <v>1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3"/>
      <c r="P247" s="349" t="s">
        <v>40</v>
      </c>
      <c r="Q247" s="350"/>
      <c r="R247" s="350"/>
      <c r="S247" s="350"/>
      <c r="T247" s="350"/>
      <c r="U247" s="350"/>
      <c r="V247" s="351"/>
      <c r="W247" s="42" t="s">
        <v>39</v>
      </c>
      <c r="X247" s="43">
        <f>IFERROR(SUM(X245:X246),"0")</f>
        <v>0</v>
      </c>
      <c r="Y247" s="43">
        <f>IFERROR(SUM(Y245:Y246),"0")</f>
        <v>0</v>
      </c>
      <c r="Z247" s="43">
        <f>IFERROR(IF(Z245="",0,Z245),"0")+IFERROR(IF(Z246="",0,Z246),"0")</f>
        <v>0</v>
      </c>
      <c r="AA247" s="67"/>
      <c r="AB247" s="67"/>
      <c r="AC247" s="67"/>
    </row>
    <row r="248" spans="1:68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3"/>
      <c r="P248" s="349" t="s">
        <v>40</v>
      </c>
      <c r="Q248" s="350"/>
      <c r="R248" s="350"/>
      <c r="S248" s="350"/>
      <c r="T248" s="350"/>
      <c r="U248" s="350"/>
      <c r="V248" s="351"/>
      <c r="W248" s="42" t="s">
        <v>0</v>
      </c>
      <c r="X248" s="43">
        <f>IFERROR(SUMPRODUCT(X245:X246*H245:H246),"0")</f>
        <v>0</v>
      </c>
      <c r="Y248" s="43">
        <f>IFERROR(SUMPRODUCT(Y245:Y246*H245:H246),"0")</f>
        <v>0</v>
      </c>
      <c r="Z248" s="42"/>
      <c r="AA248" s="67"/>
      <c r="AB248" s="67"/>
      <c r="AC248" s="67"/>
    </row>
    <row r="249" spans="1:68" ht="27.75" customHeight="1" x14ac:dyDescent="0.2">
      <c r="A249" s="389" t="s">
        <v>391</v>
      </c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89"/>
      <c r="O249" s="389"/>
      <c r="P249" s="389"/>
      <c r="Q249" s="389"/>
      <c r="R249" s="389"/>
      <c r="S249" s="389"/>
      <c r="T249" s="389"/>
      <c r="U249" s="389"/>
      <c r="V249" s="389"/>
      <c r="W249" s="389"/>
      <c r="X249" s="389"/>
      <c r="Y249" s="389"/>
      <c r="Z249" s="389"/>
      <c r="AA249" s="54"/>
      <c r="AB249" s="54"/>
      <c r="AC249" s="54"/>
    </row>
    <row r="250" spans="1:68" ht="16.5" customHeight="1" x14ac:dyDescent="0.25">
      <c r="A250" s="343" t="s">
        <v>392</v>
      </c>
      <c r="B250" s="343"/>
      <c r="C250" s="343"/>
      <c r="D250" s="343"/>
      <c r="E250" s="343"/>
      <c r="F250" s="343"/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  <c r="T250" s="343"/>
      <c r="U250" s="343"/>
      <c r="V250" s="343"/>
      <c r="W250" s="343"/>
      <c r="X250" s="343"/>
      <c r="Y250" s="343"/>
      <c r="Z250" s="343"/>
      <c r="AA250" s="65"/>
      <c r="AB250" s="65"/>
      <c r="AC250" s="82"/>
    </row>
    <row r="251" spans="1:68" ht="14.25" customHeight="1" x14ac:dyDescent="0.25">
      <c r="A251" s="344" t="s">
        <v>81</v>
      </c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44"/>
      <c r="P251" s="344"/>
      <c r="Q251" s="344"/>
      <c r="R251" s="344"/>
      <c r="S251" s="344"/>
      <c r="T251" s="344"/>
      <c r="U251" s="344"/>
      <c r="V251" s="344"/>
      <c r="W251" s="344"/>
      <c r="X251" s="344"/>
      <c r="Y251" s="344"/>
      <c r="Z251" s="344"/>
      <c r="AA251" s="66"/>
      <c r="AB251" s="66"/>
      <c r="AC251" s="83"/>
    </row>
    <row r="252" spans="1:68" ht="27" customHeight="1" x14ac:dyDescent="0.25">
      <c r="A252" s="63" t="s">
        <v>393</v>
      </c>
      <c r="B252" s="63" t="s">
        <v>394</v>
      </c>
      <c r="C252" s="36">
        <v>4301071036</v>
      </c>
      <c r="D252" s="345">
        <v>4607111036162</v>
      </c>
      <c r="E252" s="345"/>
      <c r="F252" s="62">
        <v>0.8</v>
      </c>
      <c r="G252" s="37">
        <v>8</v>
      </c>
      <c r="H252" s="62">
        <v>6.4</v>
      </c>
      <c r="I252" s="62">
        <v>6.6811999999999996</v>
      </c>
      <c r="J252" s="37">
        <v>84</v>
      </c>
      <c r="K252" s="37" t="s">
        <v>86</v>
      </c>
      <c r="L252" s="37" t="s">
        <v>87</v>
      </c>
      <c r="M252" s="38" t="s">
        <v>85</v>
      </c>
      <c r="N252" s="38"/>
      <c r="O252" s="37">
        <v>90</v>
      </c>
      <c r="P252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2" s="347"/>
      <c r="R252" s="347"/>
      <c r="S252" s="347"/>
      <c r="T252" s="348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7" t="s">
        <v>395</v>
      </c>
      <c r="AG252" s="81"/>
      <c r="AJ252" s="87" t="s">
        <v>88</v>
      </c>
      <c r="AK252" s="87">
        <v>1</v>
      </c>
      <c r="BB252" s="268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3"/>
      <c r="P253" s="349" t="s">
        <v>40</v>
      </c>
      <c r="Q253" s="350"/>
      <c r="R253" s="350"/>
      <c r="S253" s="350"/>
      <c r="T253" s="350"/>
      <c r="U253" s="350"/>
      <c r="V253" s="351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352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3"/>
      <c r="P254" s="349" t="s">
        <v>40</v>
      </c>
      <c r="Q254" s="350"/>
      <c r="R254" s="350"/>
      <c r="S254" s="350"/>
      <c r="T254" s="350"/>
      <c r="U254" s="350"/>
      <c r="V254" s="351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389" t="s">
        <v>396</v>
      </c>
      <c r="B255" s="389"/>
      <c r="C255" s="389"/>
      <c r="D255" s="389"/>
      <c r="E255" s="389"/>
      <c r="F255" s="389"/>
      <c r="G255" s="389"/>
      <c r="H255" s="389"/>
      <c r="I255" s="389"/>
      <c r="J255" s="389"/>
      <c r="K255" s="389"/>
      <c r="L255" s="389"/>
      <c r="M255" s="389"/>
      <c r="N255" s="389"/>
      <c r="O255" s="389"/>
      <c r="P255" s="389"/>
      <c r="Q255" s="389"/>
      <c r="R255" s="389"/>
      <c r="S255" s="389"/>
      <c r="T255" s="389"/>
      <c r="U255" s="389"/>
      <c r="V255" s="389"/>
      <c r="W255" s="389"/>
      <c r="X255" s="389"/>
      <c r="Y255" s="389"/>
      <c r="Z255" s="389"/>
      <c r="AA255" s="54"/>
      <c r="AB255" s="54"/>
      <c r="AC255" s="54"/>
    </row>
    <row r="256" spans="1:68" ht="16.5" customHeight="1" x14ac:dyDescent="0.25">
      <c r="A256" s="343" t="s">
        <v>397</v>
      </c>
      <c r="B256" s="343"/>
      <c r="C256" s="343"/>
      <c r="D256" s="343"/>
      <c r="E256" s="343"/>
      <c r="F256" s="343"/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  <c r="T256" s="343"/>
      <c r="U256" s="343"/>
      <c r="V256" s="343"/>
      <c r="W256" s="343"/>
      <c r="X256" s="343"/>
      <c r="Y256" s="343"/>
      <c r="Z256" s="343"/>
      <c r="AA256" s="65"/>
      <c r="AB256" s="65"/>
      <c r="AC256" s="82"/>
    </row>
    <row r="257" spans="1:68" ht="14.25" customHeight="1" x14ac:dyDescent="0.25">
      <c r="A257" s="344" t="s">
        <v>81</v>
      </c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344"/>
      <c r="Z257" s="344"/>
      <c r="AA257" s="66"/>
      <c r="AB257" s="66"/>
      <c r="AC257" s="83"/>
    </row>
    <row r="258" spans="1:68" ht="27" customHeight="1" x14ac:dyDescent="0.25">
      <c r="A258" s="63" t="s">
        <v>398</v>
      </c>
      <c r="B258" s="63" t="s">
        <v>399</v>
      </c>
      <c r="C258" s="36">
        <v>4301071029</v>
      </c>
      <c r="D258" s="345">
        <v>4607111035899</v>
      </c>
      <c r="E258" s="345"/>
      <c r="F258" s="62">
        <v>1</v>
      </c>
      <c r="G258" s="37">
        <v>5</v>
      </c>
      <c r="H258" s="62">
        <v>5</v>
      </c>
      <c r="I258" s="62">
        <v>5.2619999999999996</v>
      </c>
      <c r="J258" s="37">
        <v>84</v>
      </c>
      <c r="K258" s="37" t="s">
        <v>86</v>
      </c>
      <c r="L258" s="37" t="s">
        <v>87</v>
      </c>
      <c r="M258" s="38" t="s">
        <v>85</v>
      </c>
      <c r="N258" s="38"/>
      <c r="O258" s="37">
        <v>180</v>
      </c>
      <c r="P258" s="39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8" s="347"/>
      <c r="R258" s="347"/>
      <c r="S258" s="347"/>
      <c r="T258" s="34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69" t="s">
        <v>288</v>
      </c>
      <c r="AG258" s="81"/>
      <c r="AJ258" s="87" t="s">
        <v>88</v>
      </c>
      <c r="AK258" s="87">
        <v>1</v>
      </c>
      <c r="BB258" s="270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400</v>
      </c>
      <c r="B259" s="63" t="s">
        <v>401</v>
      </c>
      <c r="C259" s="36">
        <v>4301070991</v>
      </c>
      <c r="D259" s="345">
        <v>4607111038180</v>
      </c>
      <c r="E259" s="345"/>
      <c r="F259" s="62">
        <v>0.4</v>
      </c>
      <c r="G259" s="37">
        <v>16</v>
      </c>
      <c r="H259" s="62">
        <v>6.4</v>
      </c>
      <c r="I259" s="62">
        <v>6.71</v>
      </c>
      <c r="J259" s="37">
        <v>84</v>
      </c>
      <c r="K259" s="37" t="s">
        <v>86</v>
      </c>
      <c r="L259" s="37" t="s">
        <v>87</v>
      </c>
      <c r="M259" s="38" t="s">
        <v>85</v>
      </c>
      <c r="N259" s="38"/>
      <c r="O259" s="37">
        <v>180</v>
      </c>
      <c r="P259" s="39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9" s="347"/>
      <c r="R259" s="347"/>
      <c r="S259" s="347"/>
      <c r="T259" s="348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1" t="s">
        <v>402</v>
      </c>
      <c r="AG259" s="81"/>
      <c r="AJ259" s="87" t="s">
        <v>88</v>
      </c>
      <c r="AK259" s="87">
        <v>1</v>
      </c>
      <c r="BB259" s="272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2"/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3"/>
      <c r="P260" s="349" t="s">
        <v>40</v>
      </c>
      <c r="Q260" s="350"/>
      <c r="R260" s="350"/>
      <c r="S260" s="350"/>
      <c r="T260" s="350"/>
      <c r="U260" s="350"/>
      <c r="V260" s="351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352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3"/>
      <c r="P261" s="349" t="s">
        <v>40</v>
      </c>
      <c r="Q261" s="350"/>
      <c r="R261" s="350"/>
      <c r="S261" s="350"/>
      <c r="T261" s="350"/>
      <c r="U261" s="350"/>
      <c r="V261" s="351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27.75" customHeight="1" x14ac:dyDescent="0.2">
      <c r="A262" s="389" t="s">
        <v>403</v>
      </c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89"/>
      <c r="O262" s="389"/>
      <c r="P262" s="389"/>
      <c r="Q262" s="389"/>
      <c r="R262" s="389"/>
      <c r="S262" s="389"/>
      <c r="T262" s="389"/>
      <c r="U262" s="389"/>
      <c r="V262" s="389"/>
      <c r="W262" s="389"/>
      <c r="X262" s="389"/>
      <c r="Y262" s="389"/>
      <c r="Z262" s="389"/>
      <c r="AA262" s="54"/>
      <c r="AB262" s="54"/>
      <c r="AC262" s="54"/>
    </row>
    <row r="263" spans="1:68" ht="16.5" customHeight="1" x14ac:dyDescent="0.25">
      <c r="A263" s="343" t="s">
        <v>404</v>
      </c>
      <c r="B263" s="343"/>
      <c r="C263" s="343"/>
      <c r="D263" s="343"/>
      <c r="E263" s="343"/>
      <c r="F263" s="343"/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3"/>
      <c r="V263" s="343"/>
      <c r="W263" s="343"/>
      <c r="X263" s="343"/>
      <c r="Y263" s="343"/>
      <c r="Z263" s="343"/>
      <c r="AA263" s="65"/>
      <c r="AB263" s="65"/>
      <c r="AC263" s="82"/>
    </row>
    <row r="264" spans="1:68" ht="14.25" customHeight="1" x14ac:dyDescent="0.25">
      <c r="A264" s="344" t="s">
        <v>405</v>
      </c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44"/>
      <c r="P264" s="344"/>
      <c r="Q264" s="344"/>
      <c r="R264" s="344"/>
      <c r="S264" s="344"/>
      <c r="T264" s="344"/>
      <c r="U264" s="344"/>
      <c r="V264" s="344"/>
      <c r="W264" s="344"/>
      <c r="X264" s="344"/>
      <c r="Y264" s="344"/>
      <c r="Z264" s="344"/>
      <c r="AA264" s="66"/>
      <c r="AB264" s="66"/>
      <c r="AC264" s="83"/>
    </row>
    <row r="265" spans="1:68" ht="27" customHeight="1" x14ac:dyDescent="0.25">
      <c r="A265" s="63" t="s">
        <v>406</v>
      </c>
      <c r="B265" s="63" t="s">
        <v>407</v>
      </c>
      <c r="C265" s="36">
        <v>4301133004</v>
      </c>
      <c r="D265" s="345">
        <v>4607111039774</v>
      </c>
      <c r="E265" s="345"/>
      <c r="F265" s="62">
        <v>0.25</v>
      </c>
      <c r="G265" s="37">
        <v>12</v>
      </c>
      <c r="H265" s="62">
        <v>3</v>
      </c>
      <c r="I265" s="62">
        <v>3.22</v>
      </c>
      <c r="J265" s="37">
        <v>70</v>
      </c>
      <c r="K265" s="37" t="s">
        <v>96</v>
      </c>
      <c r="L265" s="37" t="s">
        <v>87</v>
      </c>
      <c r="M265" s="38" t="s">
        <v>85</v>
      </c>
      <c r="N265" s="38"/>
      <c r="O265" s="37">
        <v>180</v>
      </c>
      <c r="P265" s="390" t="s">
        <v>408</v>
      </c>
      <c r="Q265" s="347"/>
      <c r="R265" s="347"/>
      <c r="S265" s="347"/>
      <c r="T265" s="348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IFERROR(IF(X265="","",X265*0.01788),"")</f>
        <v>0</v>
      </c>
      <c r="AA265" s="68" t="s">
        <v>46</v>
      </c>
      <c r="AB265" s="69" t="s">
        <v>46</v>
      </c>
      <c r="AC265" s="273" t="s">
        <v>409</v>
      </c>
      <c r="AG265" s="81"/>
      <c r="AJ265" s="87" t="s">
        <v>88</v>
      </c>
      <c r="AK265" s="87">
        <v>1</v>
      </c>
      <c r="BB265" s="274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3"/>
      <c r="P266" s="349" t="s">
        <v>40</v>
      </c>
      <c r="Q266" s="350"/>
      <c r="R266" s="350"/>
      <c r="S266" s="350"/>
      <c r="T266" s="350"/>
      <c r="U266" s="350"/>
      <c r="V266" s="351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352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3"/>
      <c r="P267" s="349" t="s">
        <v>40</v>
      </c>
      <c r="Q267" s="350"/>
      <c r="R267" s="350"/>
      <c r="S267" s="350"/>
      <c r="T267" s="350"/>
      <c r="U267" s="350"/>
      <c r="V267" s="351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14.25" customHeight="1" x14ac:dyDescent="0.25">
      <c r="A268" s="344" t="s">
        <v>153</v>
      </c>
      <c r="B268" s="344"/>
      <c r="C268" s="344"/>
      <c r="D268" s="344"/>
      <c r="E268" s="344"/>
      <c r="F268" s="344"/>
      <c r="G268" s="344"/>
      <c r="H268" s="344"/>
      <c r="I268" s="344"/>
      <c r="J268" s="344"/>
      <c r="K268" s="344"/>
      <c r="L268" s="344"/>
      <c r="M268" s="344"/>
      <c r="N268" s="344"/>
      <c r="O268" s="344"/>
      <c r="P268" s="344"/>
      <c r="Q268" s="344"/>
      <c r="R268" s="344"/>
      <c r="S268" s="344"/>
      <c r="T268" s="344"/>
      <c r="U268" s="344"/>
      <c r="V268" s="344"/>
      <c r="W268" s="344"/>
      <c r="X268" s="344"/>
      <c r="Y268" s="344"/>
      <c r="Z268" s="344"/>
      <c r="AA268" s="66"/>
      <c r="AB268" s="66"/>
      <c r="AC268" s="83"/>
    </row>
    <row r="269" spans="1:68" ht="37.5" customHeight="1" x14ac:dyDescent="0.25">
      <c r="A269" s="63" t="s">
        <v>410</v>
      </c>
      <c r="B269" s="63" t="s">
        <v>411</v>
      </c>
      <c r="C269" s="36">
        <v>4301135400</v>
      </c>
      <c r="D269" s="345">
        <v>4607111039361</v>
      </c>
      <c r="E269" s="345"/>
      <c r="F269" s="62">
        <v>0.25</v>
      </c>
      <c r="G269" s="37">
        <v>12</v>
      </c>
      <c r="H269" s="62">
        <v>3</v>
      </c>
      <c r="I269" s="62">
        <v>3.7035999999999998</v>
      </c>
      <c r="J269" s="37">
        <v>70</v>
      </c>
      <c r="K269" s="37" t="s">
        <v>96</v>
      </c>
      <c r="L269" s="37" t="s">
        <v>87</v>
      </c>
      <c r="M269" s="38" t="s">
        <v>85</v>
      </c>
      <c r="N269" s="38"/>
      <c r="O269" s="37">
        <v>180</v>
      </c>
      <c r="P269" s="3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9" s="347"/>
      <c r="R269" s="347"/>
      <c r="S269" s="347"/>
      <c r="T269" s="34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IFERROR(IF(X269="","",X269*0.01788),"")</f>
        <v>0</v>
      </c>
      <c r="AA269" s="68" t="s">
        <v>46</v>
      </c>
      <c r="AB269" s="69" t="s">
        <v>46</v>
      </c>
      <c r="AC269" s="275" t="s">
        <v>409</v>
      </c>
      <c r="AG269" s="81"/>
      <c r="AJ269" s="87" t="s">
        <v>88</v>
      </c>
      <c r="AK269" s="87">
        <v>1</v>
      </c>
      <c r="BB269" s="276" t="s">
        <v>95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52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2"/>
      <c r="N270" s="352"/>
      <c r="O270" s="353"/>
      <c r="P270" s="349" t="s">
        <v>40</v>
      </c>
      <c r="Q270" s="350"/>
      <c r="R270" s="350"/>
      <c r="S270" s="350"/>
      <c r="T270" s="350"/>
      <c r="U270" s="350"/>
      <c r="V270" s="351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3"/>
      <c r="P271" s="349" t="s">
        <v>40</v>
      </c>
      <c r="Q271" s="350"/>
      <c r="R271" s="350"/>
      <c r="S271" s="350"/>
      <c r="T271" s="350"/>
      <c r="U271" s="350"/>
      <c r="V271" s="351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27.75" customHeight="1" x14ac:dyDescent="0.2">
      <c r="A272" s="389" t="s">
        <v>273</v>
      </c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89"/>
      <c r="O272" s="389"/>
      <c r="P272" s="389"/>
      <c r="Q272" s="389"/>
      <c r="R272" s="389"/>
      <c r="S272" s="389"/>
      <c r="T272" s="389"/>
      <c r="U272" s="389"/>
      <c r="V272" s="389"/>
      <c r="W272" s="389"/>
      <c r="X272" s="389"/>
      <c r="Y272" s="389"/>
      <c r="Z272" s="389"/>
      <c r="AA272" s="54"/>
      <c r="AB272" s="54"/>
      <c r="AC272" s="54"/>
    </row>
    <row r="273" spans="1:68" ht="16.5" customHeight="1" x14ac:dyDescent="0.25">
      <c r="A273" s="343" t="s">
        <v>273</v>
      </c>
      <c r="B273" s="343"/>
      <c r="C273" s="343"/>
      <c r="D273" s="343"/>
      <c r="E273" s="343"/>
      <c r="F273" s="343"/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  <c r="T273" s="343"/>
      <c r="U273" s="343"/>
      <c r="V273" s="343"/>
      <c r="W273" s="343"/>
      <c r="X273" s="343"/>
      <c r="Y273" s="343"/>
      <c r="Z273" s="343"/>
      <c r="AA273" s="65"/>
      <c r="AB273" s="65"/>
      <c r="AC273" s="82"/>
    </row>
    <row r="274" spans="1:68" ht="14.25" customHeight="1" x14ac:dyDescent="0.25">
      <c r="A274" s="344" t="s">
        <v>81</v>
      </c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44"/>
      <c r="P274" s="344"/>
      <c r="Q274" s="344"/>
      <c r="R274" s="344"/>
      <c r="S274" s="344"/>
      <c r="T274" s="344"/>
      <c r="U274" s="344"/>
      <c r="V274" s="344"/>
      <c r="W274" s="344"/>
      <c r="X274" s="344"/>
      <c r="Y274" s="344"/>
      <c r="Z274" s="344"/>
      <c r="AA274" s="66"/>
      <c r="AB274" s="66"/>
      <c r="AC274" s="83"/>
    </row>
    <row r="275" spans="1:68" ht="27" customHeight="1" x14ac:dyDescent="0.25">
      <c r="A275" s="63" t="s">
        <v>412</v>
      </c>
      <c r="B275" s="63" t="s">
        <v>413</v>
      </c>
      <c r="C275" s="36">
        <v>4301071014</v>
      </c>
      <c r="D275" s="345">
        <v>4640242181264</v>
      </c>
      <c r="E275" s="345"/>
      <c r="F275" s="62">
        <v>0.7</v>
      </c>
      <c r="G275" s="37">
        <v>10</v>
      </c>
      <c r="H275" s="62">
        <v>7</v>
      </c>
      <c r="I275" s="62">
        <v>7.28</v>
      </c>
      <c r="J275" s="37">
        <v>84</v>
      </c>
      <c r="K275" s="37" t="s">
        <v>86</v>
      </c>
      <c r="L275" s="37" t="s">
        <v>87</v>
      </c>
      <c r="M275" s="38" t="s">
        <v>85</v>
      </c>
      <c r="N275" s="38"/>
      <c r="O275" s="37">
        <v>180</v>
      </c>
      <c r="P275" s="385" t="s">
        <v>414</v>
      </c>
      <c r="Q275" s="347"/>
      <c r="R275" s="347"/>
      <c r="S275" s="347"/>
      <c r="T275" s="348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77" t="s">
        <v>415</v>
      </c>
      <c r="AG275" s="81"/>
      <c r="AJ275" s="87" t="s">
        <v>88</v>
      </c>
      <c r="AK275" s="87">
        <v>1</v>
      </c>
      <c r="BB275" s="278" t="s">
        <v>70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416</v>
      </c>
      <c r="B276" s="63" t="s">
        <v>417</v>
      </c>
      <c r="C276" s="36">
        <v>4301071021</v>
      </c>
      <c r="D276" s="345">
        <v>4640242181325</v>
      </c>
      <c r="E276" s="345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86</v>
      </c>
      <c r="L276" s="37" t="s">
        <v>87</v>
      </c>
      <c r="M276" s="38" t="s">
        <v>85</v>
      </c>
      <c r="N276" s="38"/>
      <c r="O276" s="37">
        <v>180</v>
      </c>
      <c r="P276" s="386" t="s">
        <v>418</v>
      </c>
      <c r="Q276" s="347"/>
      <c r="R276" s="347"/>
      <c r="S276" s="347"/>
      <c r="T276" s="348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9" t="s">
        <v>415</v>
      </c>
      <c r="AG276" s="81"/>
      <c r="AJ276" s="87" t="s">
        <v>88</v>
      </c>
      <c r="AK276" s="87">
        <v>1</v>
      </c>
      <c r="BB276" s="280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419</v>
      </c>
      <c r="B277" s="63" t="s">
        <v>420</v>
      </c>
      <c r="C277" s="36">
        <v>4301070993</v>
      </c>
      <c r="D277" s="345">
        <v>4640242180670</v>
      </c>
      <c r="E277" s="345"/>
      <c r="F277" s="62">
        <v>1</v>
      </c>
      <c r="G277" s="37">
        <v>6</v>
      </c>
      <c r="H277" s="62">
        <v>6</v>
      </c>
      <c r="I277" s="62">
        <v>6.23</v>
      </c>
      <c r="J277" s="37">
        <v>84</v>
      </c>
      <c r="K277" s="37" t="s">
        <v>86</v>
      </c>
      <c r="L277" s="37" t="s">
        <v>87</v>
      </c>
      <c r="M277" s="38" t="s">
        <v>85</v>
      </c>
      <c r="N277" s="38"/>
      <c r="O277" s="37">
        <v>180</v>
      </c>
      <c r="P277" s="387" t="s">
        <v>421</v>
      </c>
      <c r="Q277" s="347"/>
      <c r="R277" s="347"/>
      <c r="S277" s="347"/>
      <c r="T277" s="348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1" t="s">
        <v>422</v>
      </c>
      <c r="AG277" s="81"/>
      <c r="AJ277" s="87" t="s">
        <v>88</v>
      </c>
      <c r="AK277" s="87">
        <v>1</v>
      </c>
      <c r="BB277" s="282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3"/>
      <c r="P278" s="349" t="s">
        <v>40</v>
      </c>
      <c r="Q278" s="350"/>
      <c r="R278" s="350"/>
      <c r="S278" s="350"/>
      <c r="T278" s="350"/>
      <c r="U278" s="350"/>
      <c r="V278" s="351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352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3"/>
      <c r="P279" s="349" t="s">
        <v>40</v>
      </c>
      <c r="Q279" s="350"/>
      <c r="R279" s="350"/>
      <c r="S279" s="350"/>
      <c r="T279" s="350"/>
      <c r="U279" s="350"/>
      <c r="V279" s="351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customHeight="1" x14ac:dyDescent="0.25">
      <c r="A280" s="344" t="s">
        <v>177</v>
      </c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4"/>
      <c r="N280" s="344"/>
      <c r="O280" s="344"/>
      <c r="P280" s="344"/>
      <c r="Q280" s="344"/>
      <c r="R280" s="344"/>
      <c r="S280" s="344"/>
      <c r="T280" s="344"/>
      <c r="U280" s="344"/>
      <c r="V280" s="344"/>
      <c r="W280" s="344"/>
      <c r="X280" s="344"/>
      <c r="Y280" s="344"/>
      <c r="Z280" s="344"/>
      <c r="AA280" s="66"/>
      <c r="AB280" s="66"/>
      <c r="AC280" s="83"/>
    </row>
    <row r="281" spans="1:68" ht="27" customHeight="1" x14ac:dyDescent="0.25">
      <c r="A281" s="63" t="s">
        <v>423</v>
      </c>
      <c r="B281" s="63" t="s">
        <v>424</v>
      </c>
      <c r="C281" s="36">
        <v>4301131019</v>
      </c>
      <c r="D281" s="345">
        <v>4640242180427</v>
      </c>
      <c r="E281" s="345"/>
      <c r="F281" s="62">
        <v>1.8</v>
      </c>
      <c r="G281" s="37">
        <v>1</v>
      </c>
      <c r="H281" s="62">
        <v>1.8</v>
      </c>
      <c r="I281" s="62">
        <v>1.915</v>
      </c>
      <c r="J281" s="37">
        <v>234</v>
      </c>
      <c r="K281" s="37" t="s">
        <v>168</v>
      </c>
      <c r="L281" s="37" t="s">
        <v>87</v>
      </c>
      <c r="M281" s="38" t="s">
        <v>85</v>
      </c>
      <c r="N281" s="38"/>
      <c r="O281" s="37">
        <v>180</v>
      </c>
      <c r="P281" s="38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1" s="347"/>
      <c r="R281" s="347"/>
      <c r="S281" s="347"/>
      <c r="T281" s="348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3" t="s">
        <v>425</v>
      </c>
      <c r="AG281" s="81"/>
      <c r="AJ281" s="87" t="s">
        <v>88</v>
      </c>
      <c r="AK281" s="87">
        <v>1</v>
      </c>
      <c r="BB281" s="284" t="s">
        <v>95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352"/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3"/>
      <c r="P282" s="349" t="s">
        <v>40</v>
      </c>
      <c r="Q282" s="350"/>
      <c r="R282" s="350"/>
      <c r="S282" s="350"/>
      <c r="T282" s="350"/>
      <c r="U282" s="350"/>
      <c r="V282" s="351"/>
      <c r="W282" s="42" t="s">
        <v>39</v>
      </c>
      <c r="X282" s="43">
        <f>IFERROR(SUM(X281:X281),"0")</f>
        <v>0</v>
      </c>
      <c r="Y282" s="43">
        <f>IFERROR(SUM(Y281:Y281),"0")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352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3"/>
      <c r="P283" s="349" t="s">
        <v>40</v>
      </c>
      <c r="Q283" s="350"/>
      <c r="R283" s="350"/>
      <c r="S283" s="350"/>
      <c r="T283" s="350"/>
      <c r="U283" s="350"/>
      <c r="V283" s="351"/>
      <c r="W283" s="42" t="s">
        <v>0</v>
      </c>
      <c r="X283" s="43">
        <f>IFERROR(SUMPRODUCT(X281:X281*H281:H281),"0")</f>
        <v>0</v>
      </c>
      <c r="Y283" s="43">
        <f>IFERROR(SUMPRODUCT(Y281:Y281*H281:H281),"0")</f>
        <v>0</v>
      </c>
      <c r="Z283" s="42"/>
      <c r="AA283" s="67"/>
      <c r="AB283" s="67"/>
      <c r="AC283" s="67"/>
    </row>
    <row r="284" spans="1:68" ht="14.25" customHeight="1" x14ac:dyDescent="0.25">
      <c r="A284" s="344" t="s">
        <v>90</v>
      </c>
      <c r="B284" s="344"/>
      <c r="C284" s="344"/>
      <c r="D284" s="344"/>
      <c r="E284" s="344"/>
      <c r="F284" s="344"/>
      <c r="G284" s="344"/>
      <c r="H284" s="344"/>
      <c r="I284" s="344"/>
      <c r="J284" s="344"/>
      <c r="K284" s="344"/>
      <c r="L284" s="344"/>
      <c r="M284" s="344"/>
      <c r="N284" s="344"/>
      <c r="O284" s="344"/>
      <c r="P284" s="344"/>
      <c r="Q284" s="344"/>
      <c r="R284" s="344"/>
      <c r="S284" s="344"/>
      <c r="T284" s="344"/>
      <c r="U284" s="344"/>
      <c r="V284" s="344"/>
      <c r="W284" s="344"/>
      <c r="X284" s="344"/>
      <c r="Y284" s="344"/>
      <c r="Z284" s="344"/>
      <c r="AA284" s="66"/>
      <c r="AB284" s="66"/>
      <c r="AC284" s="83"/>
    </row>
    <row r="285" spans="1:68" ht="27" customHeight="1" x14ac:dyDescent="0.25">
      <c r="A285" s="63" t="s">
        <v>426</v>
      </c>
      <c r="B285" s="63" t="s">
        <v>427</v>
      </c>
      <c r="C285" s="36">
        <v>4301132080</v>
      </c>
      <c r="D285" s="345">
        <v>4640242180397</v>
      </c>
      <c r="E285" s="345"/>
      <c r="F285" s="62">
        <v>1</v>
      </c>
      <c r="G285" s="37">
        <v>6</v>
      </c>
      <c r="H285" s="62">
        <v>6</v>
      </c>
      <c r="I285" s="62">
        <v>6.26</v>
      </c>
      <c r="J285" s="37">
        <v>84</v>
      </c>
      <c r="K285" s="37" t="s">
        <v>86</v>
      </c>
      <c r="L285" s="37" t="s">
        <v>87</v>
      </c>
      <c r="M285" s="38" t="s">
        <v>85</v>
      </c>
      <c r="N285" s="38"/>
      <c r="O285" s="37">
        <v>180</v>
      </c>
      <c r="P285" s="38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5" s="347"/>
      <c r="R285" s="347"/>
      <c r="S285" s="347"/>
      <c r="T285" s="348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85" t="s">
        <v>428</v>
      </c>
      <c r="AG285" s="81"/>
      <c r="AJ285" s="87" t="s">
        <v>88</v>
      </c>
      <c r="AK285" s="87">
        <v>1</v>
      </c>
      <c r="BB285" s="286" t="s">
        <v>95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429</v>
      </c>
      <c r="B286" s="63" t="s">
        <v>430</v>
      </c>
      <c r="C286" s="36">
        <v>4301132104</v>
      </c>
      <c r="D286" s="345">
        <v>4640242181219</v>
      </c>
      <c r="E286" s="345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168</v>
      </c>
      <c r="L286" s="37" t="s">
        <v>87</v>
      </c>
      <c r="M286" s="38" t="s">
        <v>85</v>
      </c>
      <c r="N286" s="38"/>
      <c r="O286" s="37">
        <v>180</v>
      </c>
      <c r="P286" s="380" t="s">
        <v>431</v>
      </c>
      <c r="Q286" s="347"/>
      <c r="R286" s="347"/>
      <c r="S286" s="347"/>
      <c r="T286" s="348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87" t="s">
        <v>428</v>
      </c>
      <c r="AG286" s="81"/>
      <c r="AJ286" s="87" t="s">
        <v>88</v>
      </c>
      <c r="AK286" s="87">
        <v>1</v>
      </c>
      <c r="BB286" s="288" t="s">
        <v>95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352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3"/>
      <c r="P287" s="349" t="s">
        <v>40</v>
      </c>
      <c r="Q287" s="350"/>
      <c r="R287" s="350"/>
      <c r="S287" s="350"/>
      <c r="T287" s="350"/>
      <c r="U287" s="350"/>
      <c r="V287" s="351"/>
      <c r="W287" s="42" t="s">
        <v>39</v>
      </c>
      <c r="X287" s="43">
        <f>IFERROR(SUM(X285:X286),"0")</f>
        <v>0</v>
      </c>
      <c r="Y287" s="43">
        <f>IFERROR(SUM(Y285:Y286),"0")</f>
        <v>0</v>
      </c>
      <c r="Z287" s="43">
        <f>IFERROR(IF(Z285="",0,Z285),"0")+IFERROR(IF(Z286="",0,Z286),"0")</f>
        <v>0</v>
      </c>
      <c r="AA287" s="67"/>
      <c r="AB287" s="67"/>
      <c r="AC287" s="67"/>
    </row>
    <row r="288" spans="1:68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3"/>
      <c r="P288" s="349" t="s">
        <v>40</v>
      </c>
      <c r="Q288" s="350"/>
      <c r="R288" s="350"/>
      <c r="S288" s="350"/>
      <c r="T288" s="350"/>
      <c r="U288" s="350"/>
      <c r="V288" s="351"/>
      <c r="W288" s="42" t="s">
        <v>0</v>
      </c>
      <c r="X288" s="43">
        <f>IFERROR(SUMPRODUCT(X285:X286*H285:H286),"0")</f>
        <v>0</v>
      </c>
      <c r="Y288" s="43">
        <f>IFERROR(SUMPRODUCT(Y285:Y286*H285:H286),"0")</f>
        <v>0</v>
      </c>
      <c r="Z288" s="42"/>
      <c r="AA288" s="67"/>
      <c r="AB288" s="67"/>
      <c r="AC288" s="67"/>
    </row>
    <row r="289" spans="1:68" ht="14.25" customHeight="1" x14ac:dyDescent="0.25">
      <c r="A289" s="344" t="s">
        <v>149</v>
      </c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344"/>
      <c r="Y289" s="344"/>
      <c r="Z289" s="344"/>
      <c r="AA289" s="66"/>
      <c r="AB289" s="66"/>
      <c r="AC289" s="83"/>
    </row>
    <row r="290" spans="1:68" ht="27" customHeight="1" x14ac:dyDescent="0.25">
      <c r="A290" s="63" t="s">
        <v>432</v>
      </c>
      <c r="B290" s="63" t="s">
        <v>433</v>
      </c>
      <c r="C290" s="36">
        <v>4301136028</v>
      </c>
      <c r="D290" s="345">
        <v>4640242180304</v>
      </c>
      <c r="E290" s="345"/>
      <c r="F290" s="62">
        <v>2.7</v>
      </c>
      <c r="G290" s="37">
        <v>1</v>
      </c>
      <c r="H290" s="62">
        <v>2.7</v>
      </c>
      <c r="I290" s="62">
        <v>2.8906000000000001</v>
      </c>
      <c r="J290" s="37">
        <v>126</v>
      </c>
      <c r="K290" s="37" t="s">
        <v>96</v>
      </c>
      <c r="L290" s="37" t="s">
        <v>87</v>
      </c>
      <c r="M290" s="38" t="s">
        <v>85</v>
      </c>
      <c r="N290" s="38"/>
      <c r="O290" s="37">
        <v>180</v>
      </c>
      <c r="P290" s="381" t="s">
        <v>434</v>
      </c>
      <c r="Q290" s="347"/>
      <c r="R290" s="347"/>
      <c r="S290" s="347"/>
      <c r="T290" s="348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IFERROR(IF(X290="","",X290*0.00936),"")</f>
        <v>0</v>
      </c>
      <c r="AA290" s="68" t="s">
        <v>46</v>
      </c>
      <c r="AB290" s="69" t="s">
        <v>46</v>
      </c>
      <c r="AC290" s="289" t="s">
        <v>435</v>
      </c>
      <c r="AG290" s="81"/>
      <c r="AJ290" s="87" t="s">
        <v>88</v>
      </c>
      <c r="AK290" s="87">
        <v>1</v>
      </c>
      <c r="BB290" s="290" t="s">
        <v>95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436</v>
      </c>
      <c r="B291" s="63" t="s">
        <v>437</v>
      </c>
      <c r="C291" s="36">
        <v>4301136026</v>
      </c>
      <c r="D291" s="345">
        <v>4640242180236</v>
      </c>
      <c r="E291" s="345"/>
      <c r="F291" s="62">
        <v>5</v>
      </c>
      <c r="G291" s="37">
        <v>1</v>
      </c>
      <c r="H291" s="62">
        <v>5</v>
      </c>
      <c r="I291" s="62">
        <v>5.2350000000000003</v>
      </c>
      <c r="J291" s="37">
        <v>84</v>
      </c>
      <c r="K291" s="37" t="s">
        <v>86</v>
      </c>
      <c r="L291" s="37" t="s">
        <v>87</v>
      </c>
      <c r="M291" s="38" t="s">
        <v>85</v>
      </c>
      <c r="N291" s="38"/>
      <c r="O291" s="37">
        <v>180</v>
      </c>
      <c r="P291" s="38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1" s="347"/>
      <c r="R291" s="347"/>
      <c r="S291" s="347"/>
      <c r="T291" s="348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1" t="s">
        <v>435</v>
      </c>
      <c r="AG291" s="81"/>
      <c r="AJ291" s="87" t="s">
        <v>88</v>
      </c>
      <c r="AK291" s="87">
        <v>1</v>
      </c>
      <c r="BB291" s="292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438</v>
      </c>
      <c r="B292" s="63" t="s">
        <v>439</v>
      </c>
      <c r="C292" s="36">
        <v>4301136029</v>
      </c>
      <c r="D292" s="345">
        <v>4640242180410</v>
      </c>
      <c r="E292" s="345"/>
      <c r="F292" s="62">
        <v>2.2400000000000002</v>
      </c>
      <c r="G292" s="37">
        <v>1</v>
      </c>
      <c r="H292" s="62">
        <v>2.2400000000000002</v>
      </c>
      <c r="I292" s="62">
        <v>2.4319999999999999</v>
      </c>
      <c r="J292" s="37">
        <v>126</v>
      </c>
      <c r="K292" s="37" t="s">
        <v>96</v>
      </c>
      <c r="L292" s="37" t="s">
        <v>87</v>
      </c>
      <c r="M292" s="38" t="s">
        <v>85</v>
      </c>
      <c r="N292" s="38"/>
      <c r="O292" s="37">
        <v>180</v>
      </c>
      <c r="P292" s="37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2" s="347"/>
      <c r="R292" s="347"/>
      <c r="S292" s="347"/>
      <c r="T292" s="348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93" t="s">
        <v>435</v>
      </c>
      <c r="AG292" s="81"/>
      <c r="AJ292" s="87" t="s">
        <v>88</v>
      </c>
      <c r="AK292" s="87">
        <v>1</v>
      </c>
      <c r="BB292" s="294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3"/>
      <c r="P293" s="349" t="s">
        <v>40</v>
      </c>
      <c r="Q293" s="350"/>
      <c r="R293" s="350"/>
      <c r="S293" s="350"/>
      <c r="T293" s="350"/>
      <c r="U293" s="350"/>
      <c r="V293" s="351"/>
      <c r="W293" s="42" t="s">
        <v>39</v>
      </c>
      <c r="X293" s="43">
        <f>IFERROR(SUM(X290:X292),"0")</f>
        <v>0</v>
      </c>
      <c r="Y293" s="43">
        <f>IFERROR(SUM(Y290:Y292),"0")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3"/>
      <c r="P294" s="349" t="s">
        <v>40</v>
      </c>
      <c r="Q294" s="350"/>
      <c r="R294" s="350"/>
      <c r="S294" s="350"/>
      <c r="T294" s="350"/>
      <c r="U294" s="350"/>
      <c r="V294" s="351"/>
      <c r="W294" s="42" t="s">
        <v>0</v>
      </c>
      <c r="X294" s="43">
        <f>IFERROR(SUMPRODUCT(X290:X292*H290:H292),"0")</f>
        <v>0</v>
      </c>
      <c r="Y294" s="43">
        <f>IFERROR(SUMPRODUCT(Y290:Y292*H290:H292),"0")</f>
        <v>0</v>
      </c>
      <c r="Z294" s="42"/>
      <c r="AA294" s="67"/>
      <c r="AB294" s="67"/>
      <c r="AC294" s="67"/>
    </row>
    <row r="295" spans="1:68" ht="14.25" customHeight="1" x14ac:dyDescent="0.25">
      <c r="A295" s="344" t="s">
        <v>153</v>
      </c>
      <c r="B295" s="344"/>
      <c r="C295" s="344"/>
      <c r="D295" s="344"/>
      <c r="E295" s="344"/>
      <c r="F295" s="344"/>
      <c r="G295" s="344"/>
      <c r="H295" s="344"/>
      <c r="I295" s="344"/>
      <c r="J295" s="344"/>
      <c r="K295" s="344"/>
      <c r="L295" s="344"/>
      <c r="M295" s="344"/>
      <c r="N295" s="344"/>
      <c r="O295" s="344"/>
      <c r="P295" s="344"/>
      <c r="Q295" s="344"/>
      <c r="R295" s="344"/>
      <c r="S295" s="344"/>
      <c r="T295" s="344"/>
      <c r="U295" s="344"/>
      <c r="V295" s="344"/>
      <c r="W295" s="344"/>
      <c r="X295" s="344"/>
      <c r="Y295" s="344"/>
      <c r="Z295" s="344"/>
      <c r="AA295" s="66"/>
      <c r="AB295" s="66"/>
      <c r="AC295" s="83"/>
    </row>
    <row r="296" spans="1:68" ht="37.5" customHeight="1" x14ac:dyDescent="0.25">
      <c r="A296" s="63" t="s">
        <v>440</v>
      </c>
      <c r="B296" s="63" t="s">
        <v>441</v>
      </c>
      <c r="C296" s="36">
        <v>4301135504</v>
      </c>
      <c r="D296" s="345">
        <v>4640242181554</v>
      </c>
      <c r="E296" s="345"/>
      <c r="F296" s="62">
        <v>3</v>
      </c>
      <c r="G296" s="37">
        <v>1</v>
      </c>
      <c r="H296" s="62">
        <v>3</v>
      </c>
      <c r="I296" s="62">
        <v>3.1920000000000002</v>
      </c>
      <c r="J296" s="37">
        <v>126</v>
      </c>
      <c r="K296" s="37" t="s">
        <v>96</v>
      </c>
      <c r="L296" s="37" t="s">
        <v>87</v>
      </c>
      <c r="M296" s="38" t="s">
        <v>85</v>
      </c>
      <c r="N296" s="38"/>
      <c r="O296" s="37">
        <v>180</v>
      </c>
      <c r="P296" s="378" t="s">
        <v>442</v>
      </c>
      <c r="Q296" s="347"/>
      <c r="R296" s="347"/>
      <c r="S296" s="347"/>
      <c r="T296" s="348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ref="Y296:Y316" si="24"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443</v>
      </c>
      <c r="AG296" s="81"/>
      <c r="AJ296" s="87" t="s">
        <v>88</v>
      </c>
      <c r="AK296" s="87">
        <v>1</v>
      </c>
      <c r="BB296" s="296" t="s">
        <v>95</v>
      </c>
      <c r="BM296" s="81">
        <f t="shared" ref="BM296:BM316" si="25">IFERROR(X296*I296,"0")</f>
        <v>0</v>
      </c>
      <c r="BN296" s="81">
        <f t="shared" ref="BN296:BN316" si="26">IFERROR(Y296*I296,"0")</f>
        <v>0</v>
      </c>
      <c r="BO296" s="81">
        <f t="shared" ref="BO296:BO316" si="27">IFERROR(X296/J296,"0")</f>
        <v>0</v>
      </c>
      <c r="BP296" s="81">
        <f t="shared" ref="BP296:BP316" si="28">IFERROR(Y296/J296,"0")</f>
        <v>0</v>
      </c>
    </row>
    <row r="297" spans="1:68" ht="27" customHeight="1" x14ac:dyDescent="0.25">
      <c r="A297" s="63" t="s">
        <v>444</v>
      </c>
      <c r="B297" s="63" t="s">
        <v>445</v>
      </c>
      <c r="C297" s="36">
        <v>4301135394</v>
      </c>
      <c r="D297" s="345">
        <v>4640242181561</v>
      </c>
      <c r="E297" s="345"/>
      <c r="F297" s="62">
        <v>3.7</v>
      </c>
      <c r="G297" s="37">
        <v>1</v>
      </c>
      <c r="H297" s="62">
        <v>3.7</v>
      </c>
      <c r="I297" s="62">
        <v>3.8919999999999999</v>
      </c>
      <c r="J297" s="37">
        <v>126</v>
      </c>
      <c r="K297" s="37" t="s">
        <v>96</v>
      </c>
      <c r="L297" s="37" t="s">
        <v>87</v>
      </c>
      <c r="M297" s="38" t="s">
        <v>85</v>
      </c>
      <c r="N297" s="38"/>
      <c r="O297" s="37">
        <v>180</v>
      </c>
      <c r="P297" s="379" t="s">
        <v>446</v>
      </c>
      <c r="Q297" s="347"/>
      <c r="R297" s="347"/>
      <c r="S297" s="347"/>
      <c r="T297" s="348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7" t="s">
        <v>447</v>
      </c>
      <c r="AG297" s="81"/>
      <c r="AJ297" s="87" t="s">
        <v>88</v>
      </c>
      <c r="AK297" s="87">
        <v>1</v>
      </c>
      <c r="BB297" s="298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448</v>
      </c>
      <c r="B298" s="63" t="s">
        <v>449</v>
      </c>
      <c r="C298" s="36">
        <v>4301135374</v>
      </c>
      <c r="D298" s="345">
        <v>4640242181424</v>
      </c>
      <c r="E298" s="345"/>
      <c r="F298" s="62">
        <v>5.5</v>
      </c>
      <c r="G298" s="37">
        <v>1</v>
      </c>
      <c r="H298" s="62">
        <v>5.5</v>
      </c>
      <c r="I298" s="62">
        <v>5.7350000000000003</v>
      </c>
      <c r="J298" s="37">
        <v>84</v>
      </c>
      <c r="K298" s="37" t="s">
        <v>86</v>
      </c>
      <c r="L298" s="37" t="s">
        <v>87</v>
      </c>
      <c r="M298" s="38" t="s">
        <v>85</v>
      </c>
      <c r="N298" s="38"/>
      <c r="O298" s="37">
        <v>180</v>
      </c>
      <c r="P298" s="37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8" s="347"/>
      <c r="R298" s="347"/>
      <c r="S298" s="347"/>
      <c r="T298" s="34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299" t="s">
        <v>443</v>
      </c>
      <c r="AG298" s="81"/>
      <c r="AJ298" s="87" t="s">
        <v>88</v>
      </c>
      <c r="AK298" s="87">
        <v>1</v>
      </c>
      <c r="BB298" s="300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450</v>
      </c>
      <c r="B299" s="63" t="s">
        <v>451</v>
      </c>
      <c r="C299" s="36">
        <v>4301135320</v>
      </c>
      <c r="D299" s="345">
        <v>4640242181592</v>
      </c>
      <c r="E299" s="345"/>
      <c r="F299" s="62">
        <v>3.5</v>
      </c>
      <c r="G299" s="37">
        <v>1</v>
      </c>
      <c r="H299" s="62">
        <v>3.5</v>
      </c>
      <c r="I299" s="62">
        <v>3.6850000000000001</v>
      </c>
      <c r="J299" s="37">
        <v>126</v>
      </c>
      <c r="K299" s="37" t="s">
        <v>96</v>
      </c>
      <c r="L299" s="37" t="s">
        <v>87</v>
      </c>
      <c r="M299" s="38" t="s">
        <v>85</v>
      </c>
      <c r="N299" s="38"/>
      <c r="O299" s="37">
        <v>180</v>
      </c>
      <c r="P299" s="373" t="s">
        <v>452</v>
      </c>
      <c r="Q299" s="347"/>
      <c r="R299" s="347"/>
      <c r="S299" s="347"/>
      <c r="T299" s="34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 t="shared" ref="Z299:Z307" si="29">IFERROR(IF(X299="","",X299*0.00936),"")</f>
        <v>0</v>
      </c>
      <c r="AA299" s="68" t="s">
        <v>46</v>
      </c>
      <c r="AB299" s="69" t="s">
        <v>46</v>
      </c>
      <c r="AC299" s="301" t="s">
        <v>453</v>
      </c>
      <c r="AG299" s="81"/>
      <c r="AJ299" s="87" t="s">
        <v>88</v>
      </c>
      <c r="AK299" s="87">
        <v>1</v>
      </c>
      <c r="BB299" s="302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37.5" customHeight="1" x14ac:dyDescent="0.25">
      <c r="A300" s="63" t="s">
        <v>454</v>
      </c>
      <c r="B300" s="63" t="s">
        <v>455</v>
      </c>
      <c r="C300" s="36">
        <v>4301135552</v>
      </c>
      <c r="D300" s="345">
        <v>4640242181431</v>
      </c>
      <c r="E300" s="345"/>
      <c r="F300" s="62">
        <v>3.5</v>
      </c>
      <c r="G300" s="37">
        <v>1</v>
      </c>
      <c r="H300" s="62">
        <v>3.5</v>
      </c>
      <c r="I300" s="62">
        <v>3.6920000000000002</v>
      </c>
      <c r="J300" s="37">
        <v>126</v>
      </c>
      <c r="K300" s="37" t="s">
        <v>96</v>
      </c>
      <c r="L300" s="37" t="s">
        <v>87</v>
      </c>
      <c r="M300" s="38" t="s">
        <v>85</v>
      </c>
      <c r="N300" s="38"/>
      <c r="O300" s="37">
        <v>180</v>
      </c>
      <c r="P300" s="374" t="s">
        <v>456</v>
      </c>
      <c r="Q300" s="347"/>
      <c r="R300" s="347"/>
      <c r="S300" s="347"/>
      <c r="T300" s="34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si="29"/>
        <v>0</v>
      </c>
      <c r="AA300" s="68" t="s">
        <v>46</v>
      </c>
      <c r="AB300" s="69" t="s">
        <v>46</v>
      </c>
      <c r="AC300" s="303" t="s">
        <v>457</v>
      </c>
      <c r="AG300" s="81"/>
      <c r="AJ300" s="87" t="s">
        <v>88</v>
      </c>
      <c r="AK300" s="87">
        <v>1</v>
      </c>
      <c r="BB300" s="30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458</v>
      </c>
      <c r="B301" s="63" t="s">
        <v>459</v>
      </c>
      <c r="C301" s="36">
        <v>4301135405</v>
      </c>
      <c r="D301" s="345">
        <v>4640242181523</v>
      </c>
      <c r="E301" s="345"/>
      <c r="F301" s="62">
        <v>3</v>
      </c>
      <c r="G301" s="37">
        <v>1</v>
      </c>
      <c r="H301" s="62">
        <v>3</v>
      </c>
      <c r="I301" s="62">
        <v>3.1920000000000002</v>
      </c>
      <c r="J301" s="37">
        <v>126</v>
      </c>
      <c r="K301" s="37" t="s">
        <v>96</v>
      </c>
      <c r="L301" s="37" t="s">
        <v>87</v>
      </c>
      <c r="M301" s="38" t="s">
        <v>85</v>
      </c>
      <c r="N301" s="38"/>
      <c r="O301" s="37">
        <v>180</v>
      </c>
      <c r="P301" s="37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1" s="347"/>
      <c r="R301" s="347"/>
      <c r="S301" s="347"/>
      <c r="T301" s="34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5" t="s">
        <v>447</v>
      </c>
      <c r="AG301" s="81"/>
      <c r="AJ301" s="87" t="s">
        <v>88</v>
      </c>
      <c r="AK301" s="87">
        <v>1</v>
      </c>
      <c r="BB301" s="30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460</v>
      </c>
      <c r="B302" s="63" t="s">
        <v>461</v>
      </c>
      <c r="C302" s="36">
        <v>4301135404</v>
      </c>
      <c r="D302" s="345">
        <v>4640242181516</v>
      </c>
      <c r="E302" s="345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96</v>
      </c>
      <c r="L302" s="37" t="s">
        <v>87</v>
      </c>
      <c r="M302" s="38" t="s">
        <v>85</v>
      </c>
      <c r="N302" s="38"/>
      <c r="O302" s="37">
        <v>180</v>
      </c>
      <c r="P302" s="376" t="s">
        <v>462</v>
      </c>
      <c r="Q302" s="347"/>
      <c r="R302" s="347"/>
      <c r="S302" s="347"/>
      <c r="T302" s="34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7" t="s">
        <v>457</v>
      </c>
      <c r="AG302" s="81"/>
      <c r="AJ302" s="87" t="s">
        <v>88</v>
      </c>
      <c r="AK302" s="87">
        <v>1</v>
      </c>
      <c r="BB302" s="30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463</v>
      </c>
      <c r="B303" s="63" t="s">
        <v>464</v>
      </c>
      <c r="C303" s="36">
        <v>4301135375</v>
      </c>
      <c r="D303" s="345">
        <v>4640242181486</v>
      </c>
      <c r="E303" s="345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96</v>
      </c>
      <c r="L303" s="37" t="s">
        <v>87</v>
      </c>
      <c r="M303" s="38" t="s">
        <v>85</v>
      </c>
      <c r="N303" s="38"/>
      <c r="O303" s="37">
        <v>180</v>
      </c>
      <c r="P303" s="36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3" s="347"/>
      <c r="R303" s="347"/>
      <c r="S303" s="347"/>
      <c r="T303" s="34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9" t="s">
        <v>443</v>
      </c>
      <c r="AG303" s="81"/>
      <c r="AJ303" s="87" t="s">
        <v>88</v>
      </c>
      <c r="AK303" s="87">
        <v>1</v>
      </c>
      <c r="BB303" s="310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465</v>
      </c>
      <c r="B304" s="63" t="s">
        <v>466</v>
      </c>
      <c r="C304" s="36">
        <v>4301135402</v>
      </c>
      <c r="D304" s="345">
        <v>4640242181493</v>
      </c>
      <c r="E304" s="345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87</v>
      </c>
      <c r="M304" s="38" t="s">
        <v>85</v>
      </c>
      <c r="N304" s="38"/>
      <c r="O304" s="37">
        <v>180</v>
      </c>
      <c r="P304" s="368" t="s">
        <v>467</v>
      </c>
      <c r="Q304" s="347"/>
      <c r="R304" s="347"/>
      <c r="S304" s="347"/>
      <c r="T304" s="34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1" t="s">
        <v>443</v>
      </c>
      <c r="AG304" s="81"/>
      <c r="AJ304" s="87" t="s">
        <v>88</v>
      </c>
      <c r="AK304" s="87">
        <v>1</v>
      </c>
      <c r="BB304" s="312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468</v>
      </c>
      <c r="B305" s="63" t="s">
        <v>469</v>
      </c>
      <c r="C305" s="36">
        <v>4301135403</v>
      </c>
      <c r="D305" s="345">
        <v>4640242181509</v>
      </c>
      <c r="E305" s="345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87</v>
      </c>
      <c r="M305" s="38" t="s">
        <v>85</v>
      </c>
      <c r="N305" s="38"/>
      <c r="O305" s="37">
        <v>180</v>
      </c>
      <c r="P305" s="36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5" s="347"/>
      <c r="R305" s="347"/>
      <c r="S305" s="347"/>
      <c r="T305" s="34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3" t="s">
        <v>443</v>
      </c>
      <c r="AG305" s="81"/>
      <c r="AJ305" s="87" t="s">
        <v>88</v>
      </c>
      <c r="AK305" s="87">
        <v>1</v>
      </c>
      <c r="BB305" s="314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470</v>
      </c>
      <c r="B306" s="63" t="s">
        <v>471</v>
      </c>
      <c r="C306" s="36">
        <v>4301135304</v>
      </c>
      <c r="D306" s="345">
        <v>4640242181240</v>
      </c>
      <c r="E306" s="345"/>
      <c r="F306" s="62">
        <v>0.3</v>
      </c>
      <c r="G306" s="37">
        <v>9</v>
      </c>
      <c r="H306" s="62">
        <v>2.7</v>
      </c>
      <c r="I306" s="62">
        <v>2.88</v>
      </c>
      <c r="J306" s="37">
        <v>126</v>
      </c>
      <c r="K306" s="37" t="s">
        <v>96</v>
      </c>
      <c r="L306" s="37" t="s">
        <v>87</v>
      </c>
      <c r="M306" s="38" t="s">
        <v>85</v>
      </c>
      <c r="N306" s="38"/>
      <c r="O306" s="37">
        <v>180</v>
      </c>
      <c r="P306" s="370" t="s">
        <v>472</v>
      </c>
      <c r="Q306" s="347"/>
      <c r="R306" s="347"/>
      <c r="S306" s="347"/>
      <c r="T306" s="34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5" t="s">
        <v>443</v>
      </c>
      <c r="AG306" s="81"/>
      <c r="AJ306" s="87" t="s">
        <v>88</v>
      </c>
      <c r="AK306" s="87">
        <v>1</v>
      </c>
      <c r="BB306" s="316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473</v>
      </c>
      <c r="B307" s="63" t="s">
        <v>474</v>
      </c>
      <c r="C307" s="36">
        <v>4301135310</v>
      </c>
      <c r="D307" s="345">
        <v>4640242181318</v>
      </c>
      <c r="E307" s="345"/>
      <c r="F307" s="62">
        <v>0.3</v>
      </c>
      <c r="G307" s="37">
        <v>9</v>
      </c>
      <c r="H307" s="62">
        <v>2.7</v>
      </c>
      <c r="I307" s="62">
        <v>2.988</v>
      </c>
      <c r="J307" s="37">
        <v>126</v>
      </c>
      <c r="K307" s="37" t="s">
        <v>96</v>
      </c>
      <c r="L307" s="37" t="s">
        <v>87</v>
      </c>
      <c r="M307" s="38" t="s">
        <v>85</v>
      </c>
      <c r="N307" s="38"/>
      <c r="O307" s="37">
        <v>180</v>
      </c>
      <c r="P307" s="371" t="s">
        <v>475</v>
      </c>
      <c r="Q307" s="347"/>
      <c r="R307" s="347"/>
      <c r="S307" s="347"/>
      <c r="T307" s="34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7" t="s">
        <v>447</v>
      </c>
      <c r="AG307" s="81"/>
      <c r="AJ307" s="87" t="s">
        <v>88</v>
      </c>
      <c r="AK307" s="87">
        <v>1</v>
      </c>
      <c r="BB307" s="318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476</v>
      </c>
      <c r="B308" s="63" t="s">
        <v>477</v>
      </c>
      <c r="C308" s="36">
        <v>4301135306</v>
      </c>
      <c r="D308" s="345">
        <v>4640242181387</v>
      </c>
      <c r="E308" s="345"/>
      <c r="F308" s="62">
        <v>0.3</v>
      </c>
      <c r="G308" s="37">
        <v>9</v>
      </c>
      <c r="H308" s="62">
        <v>2.7</v>
      </c>
      <c r="I308" s="62">
        <v>2.8450000000000002</v>
      </c>
      <c r="J308" s="37">
        <v>234</v>
      </c>
      <c r="K308" s="37" t="s">
        <v>168</v>
      </c>
      <c r="L308" s="37" t="s">
        <v>87</v>
      </c>
      <c r="M308" s="38" t="s">
        <v>85</v>
      </c>
      <c r="N308" s="38"/>
      <c r="O308" s="37">
        <v>180</v>
      </c>
      <c r="P308" s="362" t="s">
        <v>478</v>
      </c>
      <c r="Q308" s="347"/>
      <c r="R308" s="347"/>
      <c r="S308" s="347"/>
      <c r="T308" s="34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IFERROR(IF(X308="","",X308*0.00502),"")</f>
        <v>0</v>
      </c>
      <c r="AA308" s="68" t="s">
        <v>46</v>
      </c>
      <c r="AB308" s="69" t="s">
        <v>46</v>
      </c>
      <c r="AC308" s="319" t="s">
        <v>443</v>
      </c>
      <c r="AG308" s="81"/>
      <c r="AJ308" s="87" t="s">
        <v>88</v>
      </c>
      <c r="AK308" s="87">
        <v>1</v>
      </c>
      <c r="BB308" s="320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479</v>
      </c>
      <c r="B309" s="63" t="s">
        <v>480</v>
      </c>
      <c r="C309" s="36">
        <v>4301135305</v>
      </c>
      <c r="D309" s="345">
        <v>4640242181394</v>
      </c>
      <c r="E309" s="345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168</v>
      </c>
      <c r="L309" s="37" t="s">
        <v>87</v>
      </c>
      <c r="M309" s="38" t="s">
        <v>85</v>
      </c>
      <c r="N309" s="38"/>
      <c r="O309" s="37">
        <v>180</v>
      </c>
      <c r="P309" s="363" t="s">
        <v>481</v>
      </c>
      <c r="Q309" s="347"/>
      <c r="R309" s="347"/>
      <c r="S309" s="347"/>
      <c r="T309" s="34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1" t="s">
        <v>443</v>
      </c>
      <c r="AG309" s="81"/>
      <c r="AJ309" s="87" t="s">
        <v>88</v>
      </c>
      <c r="AK309" s="87">
        <v>1</v>
      </c>
      <c r="BB309" s="322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482</v>
      </c>
      <c r="B310" s="63" t="s">
        <v>483</v>
      </c>
      <c r="C310" s="36">
        <v>4301135309</v>
      </c>
      <c r="D310" s="345">
        <v>4640242181332</v>
      </c>
      <c r="E310" s="345"/>
      <c r="F310" s="62">
        <v>0.3</v>
      </c>
      <c r="G310" s="37">
        <v>9</v>
      </c>
      <c r="H310" s="62">
        <v>2.7</v>
      </c>
      <c r="I310" s="62">
        <v>2.9079999999999999</v>
      </c>
      <c r="J310" s="37">
        <v>234</v>
      </c>
      <c r="K310" s="37" t="s">
        <v>168</v>
      </c>
      <c r="L310" s="37" t="s">
        <v>87</v>
      </c>
      <c r="M310" s="38" t="s">
        <v>85</v>
      </c>
      <c r="N310" s="38"/>
      <c r="O310" s="37">
        <v>180</v>
      </c>
      <c r="P310" s="364" t="s">
        <v>484</v>
      </c>
      <c r="Q310" s="347"/>
      <c r="R310" s="347"/>
      <c r="S310" s="347"/>
      <c r="T310" s="34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3" t="s">
        <v>443</v>
      </c>
      <c r="AG310" s="81"/>
      <c r="AJ310" s="87" t="s">
        <v>88</v>
      </c>
      <c r="AK310" s="87">
        <v>1</v>
      </c>
      <c r="BB310" s="324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485</v>
      </c>
      <c r="B311" s="63" t="s">
        <v>486</v>
      </c>
      <c r="C311" s="36">
        <v>4301135308</v>
      </c>
      <c r="D311" s="345">
        <v>4640242181349</v>
      </c>
      <c r="E311" s="345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168</v>
      </c>
      <c r="L311" s="37" t="s">
        <v>87</v>
      </c>
      <c r="M311" s="38" t="s">
        <v>85</v>
      </c>
      <c r="N311" s="38"/>
      <c r="O311" s="37">
        <v>180</v>
      </c>
      <c r="P311" s="365" t="s">
        <v>487</v>
      </c>
      <c r="Q311" s="347"/>
      <c r="R311" s="347"/>
      <c r="S311" s="347"/>
      <c r="T311" s="34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5" t="s">
        <v>443</v>
      </c>
      <c r="AG311" s="81"/>
      <c r="AJ311" s="87" t="s">
        <v>88</v>
      </c>
      <c r="AK311" s="87">
        <v>1</v>
      </c>
      <c r="BB311" s="326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488</v>
      </c>
      <c r="B312" s="63" t="s">
        <v>489</v>
      </c>
      <c r="C312" s="36">
        <v>4301135307</v>
      </c>
      <c r="D312" s="345">
        <v>4640242181370</v>
      </c>
      <c r="E312" s="345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168</v>
      </c>
      <c r="L312" s="37" t="s">
        <v>87</v>
      </c>
      <c r="M312" s="38" t="s">
        <v>85</v>
      </c>
      <c r="N312" s="38"/>
      <c r="O312" s="37">
        <v>180</v>
      </c>
      <c r="P312" s="366" t="s">
        <v>490</v>
      </c>
      <c r="Q312" s="347"/>
      <c r="R312" s="347"/>
      <c r="S312" s="347"/>
      <c r="T312" s="34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7" t="s">
        <v>491</v>
      </c>
      <c r="AG312" s="81"/>
      <c r="AJ312" s="87" t="s">
        <v>88</v>
      </c>
      <c r="AK312" s="87">
        <v>1</v>
      </c>
      <c r="BB312" s="328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492</v>
      </c>
      <c r="B313" s="63" t="s">
        <v>493</v>
      </c>
      <c r="C313" s="36">
        <v>4301135318</v>
      </c>
      <c r="D313" s="345">
        <v>4607111037480</v>
      </c>
      <c r="E313" s="345"/>
      <c r="F313" s="62">
        <v>1</v>
      </c>
      <c r="G313" s="37">
        <v>4</v>
      </c>
      <c r="H313" s="62">
        <v>4</v>
      </c>
      <c r="I313" s="62">
        <v>4.2724000000000002</v>
      </c>
      <c r="J313" s="37">
        <v>84</v>
      </c>
      <c r="K313" s="37" t="s">
        <v>86</v>
      </c>
      <c r="L313" s="37" t="s">
        <v>87</v>
      </c>
      <c r="M313" s="38" t="s">
        <v>85</v>
      </c>
      <c r="N313" s="38"/>
      <c r="O313" s="37">
        <v>180</v>
      </c>
      <c r="P313" s="358" t="s">
        <v>494</v>
      </c>
      <c r="Q313" s="347"/>
      <c r="R313" s="347"/>
      <c r="S313" s="347"/>
      <c r="T313" s="34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IFERROR(IF(X313="","",X313*0.0155),"")</f>
        <v>0</v>
      </c>
      <c r="AA313" s="68" t="s">
        <v>46</v>
      </c>
      <c r="AB313" s="69" t="s">
        <v>46</v>
      </c>
      <c r="AC313" s="329" t="s">
        <v>495</v>
      </c>
      <c r="AG313" s="81"/>
      <c r="AJ313" s="87" t="s">
        <v>88</v>
      </c>
      <c r="AK313" s="87">
        <v>1</v>
      </c>
      <c r="BB313" s="330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496</v>
      </c>
      <c r="B314" s="63" t="s">
        <v>497</v>
      </c>
      <c r="C314" s="36">
        <v>4301135319</v>
      </c>
      <c r="D314" s="345">
        <v>4607111037473</v>
      </c>
      <c r="E314" s="345"/>
      <c r="F314" s="62">
        <v>1</v>
      </c>
      <c r="G314" s="37">
        <v>4</v>
      </c>
      <c r="H314" s="62">
        <v>4</v>
      </c>
      <c r="I314" s="62">
        <v>4.2300000000000004</v>
      </c>
      <c r="J314" s="37">
        <v>84</v>
      </c>
      <c r="K314" s="37" t="s">
        <v>86</v>
      </c>
      <c r="L314" s="37" t="s">
        <v>87</v>
      </c>
      <c r="M314" s="38" t="s">
        <v>85</v>
      </c>
      <c r="N314" s="38"/>
      <c r="O314" s="37">
        <v>180</v>
      </c>
      <c r="P314" s="359" t="s">
        <v>498</v>
      </c>
      <c r="Q314" s="347"/>
      <c r="R314" s="347"/>
      <c r="S314" s="347"/>
      <c r="T314" s="34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1" t="s">
        <v>499</v>
      </c>
      <c r="AG314" s="81"/>
      <c r="AJ314" s="87" t="s">
        <v>88</v>
      </c>
      <c r="AK314" s="87">
        <v>1</v>
      </c>
      <c r="BB314" s="332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500</v>
      </c>
      <c r="B315" s="63" t="s">
        <v>501</v>
      </c>
      <c r="C315" s="36">
        <v>4301135198</v>
      </c>
      <c r="D315" s="345">
        <v>4640242180663</v>
      </c>
      <c r="E315" s="345"/>
      <c r="F315" s="62">
        <v>0.9</v>
      </c>
      <c r="G315" s="37">
        <v>4</v>
      </c>
      <c r="H315" s="62">
        <v>3.6</v>
      </c>
      <c r="I315" s="62">
        <v>3.83</v>
      </c>
      <c r="J315" s="37">
        <v>84</v>
      </c>
      <c r="K315" s="37" t="s">
        <v>86</v>
      </c>
      <c r="L315" s="37" t="s">
        <v>87</v>
      </c>
      <c r="M315" s="38" t="s">
        <v>85</v>
      </c>
      <c r="N315" s="38"/>
      <c r="O315" s="37">
        <v>180</v>
      </c>
      <c r="P315" s="360" t="s">
        <v>502</v>
      </c>
      <c r="Q315" s="347"/>
      <c r="R315" s="347"/>
      <c r="S315" s="347"/>
      <c r="T315" s="34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3" t="s">
        <v>503</v>
      </c>
      <c r="AG315" s="81"/>
      <c r="AJ315" s="87" t="s">
        <v>88</v>
      </c>
      <c r="AK315" s="87">
        <v>1</v>
      </c>
      <c r="BB315" s="334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504</v>
      </c>
      <c r="B316" s="63" t="s">
        <v>505</v>
      </c>
      <c r="C316" s="36">
        <v>4301135723</v>
      </c>
      <c r="D316" s="345">
        <v>4640242181783</v>
      </c>
      <c r="E316" s="345"/>
      <c r="F316" s="62">
        <v>0.3</v>
      </c>
      <c r="G316" s="37">
        <v>9</v>
      </c>
      <c r="H316" s="62">
        <v>2.7</v>
      </c>
      <c r="I316" s="62">
        <v>2.988</v>
      </c>
      <c r="J316" s="37">
        <v>126</v>
      </c>
      <c r="K316" s="37" t="s">
        <v>96</v>
      </c>
      <c r="L316" s="37" t="s">
        <v>87</v>
      </c>
      <c r="M316" s="38" t="s">
        <v>85</v>
      </c>
      <c r="N316" s="38"/>
      <c r="O316" s="37">
        <v>180</v>
      </c>
      <c r="P316" s="361" t="s">
        <v>506</v>
      </c>
      <c r="Q316" s="347"/>
      <c r="R316" s="347"/>
      <c r="S316" s="347"/>
      <c r="T316" s="34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IFERROR(IF(X316="","",X316*0.00936),"")</f>
        <v>0</v>
      </c>
      <c r="AA316" s="68" t="s">
        <v>46</v>
      </c>
      <c r="AB316" s="69" t="s">
        <v>46</v>
      </c>
      <c r="AC316" s="335" t="s">
        <v>507</v>
      </c>
      <c r="AG316" s="81"/>
      <c r="AJ316" s="87" t="s">
        <v>88</v>
      </c>
      <c r="AK316" s="87">
        <v>1</v>
      </c>
      <c r="BB316" s="336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x14ac:dyDescent="0.2">
      <c r="A317" s="352"/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3"/>
      <c r="P317" s="349" t="s">
        <v>40</v>
      </c>
      <c r="Q317" s="350"/>
      <c r="R317" s="350"/>
      <c r="S317" s="350"/>
      <c r="T317" s="350"/>
      <c r="U317" s="350"/>
      <c r="V317" s="351"/>
      <c r="W317" s="42" t="s">
        <v>39</v>
      </c>
      <c r="X317" s="43">
        <f>IFERROR(SUM(X296:X316),"0")</f>
        <v>0</v>
      </c>
      <c r="Y317" s="43">
        <f>IFERROR(SUM(Y296:Y316),"0")</f>
        <v>0</v>
      </c>
      <c r="Z317" s="43">
        <f>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352"/>
      <c r="B318" s="352"/>
      <c r="C318" s="352"/>
      <c r="D318" s="352"/>
      <c r="E318" s="352"/>
      <c r="F318" s="352"/>
      <c r="G318" s="352"/>
      <c r="H318" s="352"/>
      <c r="I318" s="352"/>
      <c r="J318" s="352"/>
      <c r="K318" s="352"/>
      <c r="L318" s="352"/>
      <c r="M318" s="352"/>
      <c r="N318" s="352"/>
      <c r="O318" s="353"/>
      <c r="P318" s="349" t="s">
        <v>40</v>
      </c>
      <c r="Q318" s="350"/>
      <c r="R318" s="350"/>
      <c r="S318" s="350"/>
      <c r="T318" s="350"/>
      <c r="U318" s="350"/>
      <c r="V318" s="351"/>
      <c r="W318" s="42" t="s">
        <v>0</v>
      </c>
      <c r="X318" s="43">
        <f>IFERROR(SUMPRODUCT(X296:X316*H296:H316),"0")</f>
        <v>0</v>
      </c>
      <c r="Y318" s="43">
        <f>IFERROR(SUMPRODUCT(Y296:Y316*H296:H316),"0")</f>
        <v>0</v>
      </c>
      <c r="Z318" s="42"/>
      <c r="AA318" s="67"/>
      <c r="AB318" s="67"/>
      <c r="AC318" s="67"/>
    </row>
    <row r="319" spans="1:68" ht="16.5" customHeight="1" x14ac:dyDescent="0.25">
      <c r="A319" s="343" t="s">
        <v>508</v>
      </c>
      <c r="B319" s="343"/>
      <c r="C319" s="343"/>
      <c r="D319" s="343"/>
      <c r="E319" s="343"/>
      <c r="F319" s="343"/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  <c r="T319" s="343"/>
      <c r="U319" s="343"/>
      <c r="V319" s="343"/>
      <c r="W319" s="343"/>
      <c r="X319" s="343"/>
      <c r="Y319" s="343"/>
      <c r="Z319" s="343"/>
      <c r="AA319" s="65"/>
      <c r="AB319" s="65"/>
      <c r="AC319" s="82"/>
    </row>
    <row r="320" spans="1:68" ht="14.25" customHeight="1" x14ac:dyDescent="0.25">
      <c r="A320" s="344" t="s">
        <v>153</v>
      </c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344"/>
      <c r="Z320" s="344"/>
      <c r="AA320" s="66"/>
      <c r="AB320" s="66"/>
      <c r="AC320" s="83"/>
    </row>
    <row r="321" spans="1:68" ht="27" customHeight="1" x14ac:dyDescent="0.25">
      <c r="A321" s="63" t="s">
        <v>509</v>
      </c>
      <c r="B321" s="63" t="s">
        <v>510</v>
      </c>
      <c r="C321" s="36">
        <v>4301135268</v>
      </c>
      <c r="D321" s="345">
        <v>4640242181134</v>
      </c>
      <c r="E321" s="345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86</v>
      </c>
      <c r="L321" s="37" t="s">
        <v>87</v>
      </c>
      <c r="M321" s="38" t="s">
        <v>85</v>
      </c>
      <c r="N321" s="38"/>
      <c r="O321" s="37">
        <v>180</v>
      </c>
      <c r="P321" s="346" t="s">
        <v>511</v>
      </c>
      <c r="Q321" s="347"/>
      <c r="R321" s="347"/>
      <c r="S321" s="347"/>
      <c r="T321" s="348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7" t="s">
        <v>512</v>
      </c>
      <c r="AG321" s="81"/>
      <c r="AJ321" s="87" t="s">
        <v>88</v>
      </c>
      <c r="AK321" s="87">
        <v>1</v>
      </c>
      <c r="BB321" s="338" t="s">
        <v>95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x14ac:dyDescent="0.2">
      <c r="A322" s="352"/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3"/>
      <c r="P322" s="349" t="s">
        <v>40</v>
      </c>
      <c r="Q322" s="350"/>
      <c r="R322" s="350"/>
      <c r="S322" s="350"/>
      <c r="T322" s="350"/>
      <c r="U322" s="350"/>
      <c r="V322" s="351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3"/>
      <c r="P323" s="349" t="s">
        <v>40</v>
      </c>
      <c r="Q323" s="350"/>
      <c r="R323" s="350"/>
      <c r="S323" s="350"/>
      <c r="T323" s="350"/>
      <c r="U323" s="350"/>
      <c r="V323" s="351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2"/>
      <c r="N324" s="352"/>
      <c r="O324" s="357"/>
      <c r="P324" s="354" t="s">
        <v>33</v>
      </c>
      <c r="Q324" s="355"/>
      <c r="R324" s="355"/>
      <c r="S324" s="355"/>
      <c r="T324" s="355"/>
      <c r="U324" s="355"/>
      <c r="V324" s="356"/>
      <c r="W324" s="42" t="s">
        <v>0</v>
      </c>
      <c r="X324" s="43">
        <f>IFERROR(X24+X32+X39+X51+X56+X60+X64+X68+X74+X80+X85+X91+X101+X108+X118+X122+X128+X134+X140+X145+X150+X156+X161+X167+X175+X180+X188+X192+X201+X208+X218+X226+X231+X237+X242+X248+X254+X261+X267+X271+X279+X283+X288+X294+X318+X323,"0")</f>
        <v>0</v>
      </c>
      <c r="Y324" s="43">
        <f>IFERROR(Y24+Y32+Y39+Y51+Y56+Y60+Y64+Y68+Y74+Y80+Y85+Y91+Y101+Y108+Y118+Y122+Y128+Y134+Y140+Y145+Y150+Y156+Y161+Y167+Y175+Y180+Y188+Y192+Y201+Y208+Y218+Y226+Y231+Y237+Y242+Y248+Y254+Y261+Y267+Y271+Y279+Y283+Y288+Y294+Y318+Y323,"0")</f>
        <v>0</v>
      </c>
      <c r="Z324" s="42"/>
      <c r="AA324" s="67"/>
      <c r="AB324" s="67"/>
      <c r="AC324" s="67"/>
    </row>
    <row r="325" spans="1:68" x14ac:dyDescent="0.2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7"/>
      <c r="P325" s="354" t="s">
        <v>34</v>
      </c>
      <c r="Q325" s="355"/>
      <c r="R325" s="355"/>
      <c r="S325" s="355"/>
      <c r="T325" s="355"/>
      <c r="U325" s="355"/>
      <c r="V325" s="356"/>
      <c r="W325" s="42" t="s">
        <v>0</v>
      </c>
      <c r="X325" s="43">
        <f>IFERROR(SUM(BM22:BM321),"0")</f>
        <v>0</v>
      </c>
      <c r="Y325" s="43">
        <f>IFERROR(SUM(BN22:BN321),"0")</f>
        <v>0</v>
      </c>
      <c r="Z325" s="42"/>
      <c r="AA325" s="67"/>
      <c r="AB325" s="67"/>
      <c r="AC325" s="67"/>
    </row>
    <row r="326" spans="1:68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7"/>
      <c r="P326" s="354" t="s">
        <v>35</v>
      </c>
      <c r="Q326" s="355"/>
      <c r="R326" s="355"/>
      <c r="S326" s="355"/>
      <c r="T326" s="355"/>
      <c r="U326" s="355"/>
      <c r="V326" s="356"/>
      <c r="W326" s="42" t="s">
        <v>20</v>
      </c>
      <c r="X326" s="44">
        <f>ROUNDUP(SUM(BO22:BO321),0)</f>
        <v>0</v>
      </c>
      <c r="Y326" s="44">
        <f>ROUNDUP(SUM(BP22:BP321),0)</f>
        <v>0</v>
      </c>
      <c r="Z326" s="42"/>
      <c r="AA326" s="67"/>
      <c r="AB326" s="67"/>
      <c r="AC326" s="67"/>
    </row>
    <row r="327" spans="1:68" x14ac:dyDescent="0.2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7"/>
      <c r="P327" s="354" t="s">
        <v>36</v>
      </c>
      <c r="Q327" s="355"/>
      <c r="R327" s="355"/>
      <c r="S327" s="355"/>
      <c r="T327" s="355"/>
      <c r="U327" s="355"/>
      <c r="V327" s="356"/>
      <c r="W327" s="42" t="s">
        <v>0</v>
      </c>
      <c r="X327" s="43">
        <f>GrossWeightTotal+PalletQtyTotal*25</f>
        <v>0</v>
      </c>
      <c r="Y327" s="43">
        <f>GrossWeightTotalR+PalletQtyTotalR*25</f>
        <v>0</v>
      </c>
      <c r="Z327" s="42"/>
      <c r="AA327" s="67"/>
      <c r="AB327" s="67"/>
      <c r="AC327" s="67"/>
    </row>
    <row r="328" spans="1:68" x14ac:dyDescent="0.2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7"/>
      <c r="P328" s="354" t="s">
        <v>37</v>
      </c>
      <c r="Q328" s="355"/>
      <c r="R328" s="355"/>
      <c r="S328" s="355"/>
      <c r="T328" s="355"/>
      <c r="U328" s="355"/>
      <c r="V328" s="356"/>
      <c r="W328" s="42" t="s">
        <v>20</v>
      </c>
      <c r="X328" s="43">
        <f>IFERROR(X23+X31+X38+X50+X55+X59+X63+X67+X73+X79+X84+X90+X100+X107+X117+X121+X127+X133+X139+X144+X149+X155+X160+X166+X174+X179+X187+X191+X200+X207+X217+X225+X230+X236+X241+X247+X253+X260+X266+X270+X278+X282+X287+X293+X317+X322,"0")</f>
        <v>0</v>
      </c>
      <c r="Y328" s="43">
        <f>IFERROR(Y23+Y31+Y38+Y50+Y55+Y59+Y63+Y67+Y73+Y79+Y84+Y90+Y100+Y107+Y117+Y121+Y127+Y133+Y139+Y144+Y149+Y155+Y160+Y166+Y174+Y179+Y187+Y191+Y200+Y207+Y217+Y225+Y230+Y236+Y241+Y247+Y253+Y260+Y266+Y270+Y278+Y282+Y287+Y293+Y317+Y322,"0")</f>
        <v>0</v>
      </c>
      <c r="Z328" s="42"/>
      <c r="AA328" s="67"/>
      <c r="AB328" s="67"/>
      <c r="AC328" s="67"/>
    </row>
    <row r="329" spans="1:68" ht="14.25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7"/>
      <c r="P329" s="354" t="s">
        <v>38</v>
      </c>
      <c r="Q329" s="355"/>
      <c r="R329" s="355"/>
      <c r="S329" s="355"/>
      <c r="T329" s="355"/>
      <c r="U329" s="355"/>
      <c r="V329" s="356"/>
      <c r="W329" s="45" t="s">
        <v>52</v>
      </c>
      <c r="X329" s="42"/>
      <c r="Y329" s="42"/>
      <c r="Z329" s="42">
        <f>IFERROR(Z23+Z31+Z38+Z50+Z55+Z59+Z63+Z67+Z73+Z79+Z84+Z90+Z100+Z107+Z117+Z121+Z127+Z133+Z139+Z144+Z149+Z155+Z160+Z166+Z174+Z179+Z187+Z191+Z200+Z207+Z217+Z225+Z230+Z236+Z241+Z247+Z253+Z260+Z266+Z270+Z278+Z282+Z287+Z293+Z317+Z322,"0")</f>
        <v>0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80</v>
      </c>
      <c r="C331" s="339" t="s">
        <v>45</v>
      </c>
      <c r="D331" s="339" t="s">
        <v>45</v>
      </c>
      <c r="E331" s="339" t="s">
        <v>45</v>
      </c>
      <c r="F331" s="339" t="s">
        <v>45</v>
      </c>
      <c r="G331" s="339" t="s">
        <v>45</v>
      </c>
      <c r="H331" s="339" t="s">
        <v>45</v>
      </c>
      <c r="I331" s="339" t="s">
        <v>45</v>
      </c>
      <c r="J331" s="339" t="s">
        <v>45</v>
      </c>
      <c r="K331" s="339" t="s">
        <v>45</v>
      </c>
      <c r="L331" s="339" t="s">
        <v>45</v>
      </c>
      <c r="M331" s="339" t="s">
        <v>45</v>
      </c>
      <c r="N331" s="340"/>
      <c r="O331" s="339" t="s">
        <v>45</v>
      </c>
      <c r="P331" s="339" t="s">
        <v>45</v>
      </c>
      <c r="Q331" s="339" t="s">
        <v>45</v>
      </c>
      <c r="R331" s="339" t="s">
        <v>45</v>
      </c>
      <c r="S331" s="339" t="s">
        <v>45</v>
      </c>
      <c r="T331" s="339" t="s">
        <v>45</v>
      </c>
      <c r="U331" s="339" t="s">
        <v>272</v>
      </c>
      <c r="V331" s="339" t="s">
        <v>272</v>
      </c>
      <c r="W331" s="88" t="s">
        <v>298</v>
      </c>
      <c r="X331" s="339" t="s">
        <v>317</v>
      </c>
      <c r="Y331" s="339" t="s">
        <v>317</v>
      </c>
      <c r="Z331" s="339" t="s">
        <v>317</v>
      </c>
      <c r="AA331" s="339" t="s">
        <v>317</v>
      </c>
      <c r="AB331" s="339" t="s">
        <v>317</v>
      </c>
      <c r="AC331" s="339" t="s">
        <v>317</v>
      </c>
      <c r="AD331" s="339" t="s">
        <v>317</v>
      </c>
      <c r="AE331" s="88" t="s">
        <v>391</v>
      </c>
      <c r="AF331" s="88" t="s">
        <v>396</v>
      </c>
      <c r="AG331" s="88" t="s">
        <v>403</v>
      </c>
      <c r="AH331" s="339" t="s">
        <v>273</v>
      </c>
      <c r="AI331" s="339" t="s">
        <v>273</v>
      </c>
    </row>
    <row r="332" spans="1:68" ht="14.25" customHeight="1" thickTop="1" x14ac:dyDescent="0.2">
      <c r="A332" s="341" t="s">
        <v>10</v>
      </c>
      <c r="B332" s="339" t="s">
        <v>80</v>
      </c>
      <c r="C332" s="339" t="s">
        <v>89</v>
      </c>
      <c r="D332" s="339" t="s">
        <v>103</v>
      </c>
      <c r="E332" s="339" t="s">
        <v>116</v>
      </c>
      <c r="F332" s="339" t="s">
        <v>135</v>
      </c>
      <c r="G332" s="339" t="s">
        <v>164</v>
      </c>
      <c r="H332" s="339" t="s">
        <v>171</v>
      </c>
      <c r="I332" s="339" t="s">
        <v>176</v>
      </c>
      <c r="J332" s="339" t="s">
        <v>186</v>
      </c>
      <c r="K332" s="339" t="s">
        <v>204</v>
      </c>
      <c r="L332" s="339" t="s">
        <v>214</v>
      </c>
      <c r="M332" s="339" t="s">
        <v>233</v>
      </c>
      <c r="N332" s="1"/>
      <c r="O332" s="339" t="s">
        <v>239</v>
      </c>
      <c r="P332" s="339" t="s">
        <v>246</v>
      </c>
      <c r="Q332" s="339" t="s">
        <v>252</v>
      </c>
      <c r="R332" s="339" t="s">
        <v>257</v>
      </c>
      <c r="S332" s="339" t="s">
        <v>260</v>
      </c>
      <c r="T332" s="339" t="s">
        <v>268</v>
      </c>
      <c r="U332" s="339" t="s">
        <v>273</v>
      </c>
      <c r="V332" s="339" t="s">
        <v>277</v>
      </c>
      <c r="W332" s="339" t="s">
        <v>299</v>
      </c>
      <c r="X332" s="339" t="s">
        <v>318</v>
      </c>
      <c r="Y332" s="339" t="s">
        <v>330</v>
      </c>
      <c r="Z332" s="339" t="s">
        <v>340</v>
      </c>
      <c r="AA332" s="339" t="s">
        <v>355</v>
      </c>
      <c r="AB332" s="339" t="s">
        <v>366</v>
      </c>
      <c r="AC332" s="339" t="s">
        <v>381</v>
      </c>
      <c r="AD332" s="339" t="s">
        <v>385</v>
      </c>
      <c r="AE332" s="339" t="s">
        <v>392</v>
      </c>
      <c r="AF332" s="339" t="s">
        <v>397</v>
      </c>
      <c r="AG332" s="339" t="s">
        <v>404</v>
      </c>
      <c r="AH332" s="339" t="s">
        <v>273</v>
      </c>
      <c r="AI332" s="339" t="s">
        <v>508</v>
      </c>
    </row>
    <row r="333" spans="1:68" ht="13.5" thickBot="1" x14ac:dyDescent="0.25">
      <c r="A333" s="342"/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1"/>
      <c r="O333" s="339"/>
      <c r="P333" s="339"/>
      <c r="Q333" s="339"/>
      <c r="R333" s="339"/>
      <c r="S333" s="339"/>
      <c r="T333" s="339"/>
      <c r="U333" s="339"/>
      <c r="V333" s="339"/>
      <c r="W333" s="339"/>
      <c r="X333" s="339"/>
      <c r="Y333" s="339"/>
      <c r="Z333" s="339"/>
      <c r="AA333" s="339"/>
      <c r="AB333" s="339"/>
      <c r="AC333" s="339"/>
      <c r="AD333" s="339"/>
      <c r="AE333" s="339"/>
      <c r="AF333" s="339"/>
      <c r="AG333" s="339"/>
      <c r="AH333" s="339"/>
      <c r="AI333" s="339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IFERROR(X28*H28,"0")+IFERROR(X29*H29,"0")+IFERROR(X30*H30,"0")</f>
        <v>0</v>
      </c>
      <c r="D334" s="52">
        <f>IFERROR(X35*H35,"0")+IFERROR(X36*H36,"0")+IFERROR(X37*H37,"0")</f>
        <v>0</v>
      </c>
      <c r="E334" s="52">
        <f>IFERROR(X42*H42,"0")+IFERROR(X43*H43,"0")+IFERROR(X44*H44,"0")+IFERROR(X45*H45,"0")+IFERROR(X46*H46,"0")+IFERROR(X47*H47,"0")+IFERROR(X48*H48,"0")+IFERROR(X49*H49,"0")</f>
        <v>0</v>
      </c>
      <c r="F334" s="52">
        <f>IFERROR(X54*H54,"0")+IFERROR(X58*H58,"0")+IFERROR(X62*H62,"0")+IFERROR(X66*H66,"0")+IFERROR(X70*H70,"0")+IFERROR(X71*H71,"0")+IFERROR(X72*H72,"0")</f>
        <v>0</v>
      </c>
      <c r="G334" s="52">
        <f>IFERROR(X77*H77,"0")+IFERROR(X78*H78,"0")</f>
        <v>0</v>
      </c>
      <c r="H334" s="52">
        <f>IFERROR(X83*H83,"0")</f>
        <v>0</v>
      </c>
      <c r="I334" s="52">
        <f>IFERROR(X88*H88,"0")+IFERROR(X89*H89,"0")</f>
        <v>0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IFERROR(X104*H104,"0")+IFERROR(X105*H105,"0")+IFERROR(X106*H106,"0")</f>
        <v>0</v>
      </c>
      <c r="L334" s="52">
        <f>IFERROR(X111*H111,"0")+IFERROR(X112*H112,"0")+IFERROR(X113*H113,"0")+IFERROR(X114*H114,"0")+IFERROR(X115*H115,"0")+IFERROR(X116*H116,"0")+IFERROR(X120*H120,"0")</f>
        <v>0</v>
      </c>
      <c r="M334" s="52">
        <f>IFERROR(X125*H125,"0")+IFERROR(X126*H126,"0")</f>
        <v>0</v>
      </c>
      <c r="N334" s="1"/>
      <c r="O334" s="52">
        <f>IFERROR(X131*H131,"0")+IFERROR(X132*H132,"0")</f>
        <v>0</v>
      </c>
      <c r="P334" s="52">
        <f>IFERROR(X137*H137,"0")+IFERROR(X138*H138,"0")</f>
        <v>0</v>
      </c>
      <c r="Q334" s="52">
        <f>IFERROR(X143*H143,"0")</f>
        <v>0</v>
      </c>
      <c r="R334" s="52">
        <f>IFERROR(X148*H148,"0")</f>
        <v>0</v>
      </c>
      <c r="S334" s="52">
        <f>IFERROR(X153*H153,"0")+IFERROR(X154*H154,"0")</f>
        <v>0</v>
      </c>
      <c r="T334" s="52">
        <f>IFERROR(X159*H159,"0")</f>
        <v>0</v>
      </c>
      <c r="U334" s="52">
        <f>IFERROR(X165*H165,"0")</f>
        <v>0</v>
      </c>
      <c r="V334" s="52">
        <f>IFERROR(X170*H170,"0")+IFERROR(X171*H171,"0")+IFERROR(X172*H172,"0")+IFERROR(X173*H173,"0")+IFERROR(X177*H177,"0")+IFERROR(X178*H178,"0")</f>
        <v>0</v>
      </c>
      <c r="W334" s="52">
        <f>IFERROR(X184*H184,"0")+IFERROR(X185*H185,"0")+IFERROR(X186*H186,"0")+IFERROR(X190*H190,"0")</f>
        <v>0</v>
      </c>
      <c r="X334" s="52">
        <f>IFERROR(X196*H196,"0")+IFERROR(X197*H197,"0")+IFERROR(X198*H198,"0")+IFERROR(X199*H199,"0")</f>
        <v>0</v>
      </c>
      <c r="Y334" s="52">
        <f>IFERROR(X204*H204,"0")+IFERROR(X205*H205,"0")+IFERROR(X206*H206,"0")</f>
        <v>0</v>
      </c>
      <c r="Z334" s="52">
        <f>IFERROR(X211*H211,"0")+IFERROR(X212*H212,"0")+IFERROR(X213*H213,"0")+IFERROR(X214*H214,"0")+IFERROR(X215*H215,"0")+IFERROR(X216*H216,"0")</f>
        <v>0</v>
      </c>
      <c r="AA334" s="52">
        <f>IFERROR(X221*H221,"0")+IFERROR(X222*H222,"0")+IFERROR(X223*H223,"0")+IFERROR(X224*H224,"0")</f>
        <v>0</v>
      </c>
      <c r="AB334" s="52">
        <f>IFERROR(X229*H229,"0")+IFERROR(X233*H233,"0")+IFERROR(X234*H234,"0")+IFERROR(X235*H235,"0")</f>
        <v>0</v>
      </c>
      <c r="AC334" s="52">
        <f>IFERROR(X240*H240,"0")</f>
        <v>0</v>
      </c>
      <c r="AD334" s="52">
        <f>IFERROR(X245*H245,"0")+IFERROR(X246*H246,"0")</f>
        <v>0</v>
      </c>
      <c r="AE334" s="52">
        <f>IFERROR(X252*H252,"0")</f>
        <v>0</v>
      </c>
      <c r="AF334" s="52">
        <f>IFERROR(X258*H258,"0")+IFERROR(X259*H259,"0")</f>
        <v>0</v>
      </c>
      <c r="AG334" s="52">
        <f>IFERROR(X265*H265,"0")+IFERROR(X269*H269,"0")</f>
        <v>0</v>
      </c>
      <c r="AH334" s="52">
        <f>IFERROR(X275*H275,"0")+IFERROR(X276*H276,"0")+IFERROR(X277*H277,"0")+IFERROR(X281*H281,"0")+IFERROR(X285*H285,"0")+IFERROR(X286*H286,"0")+IFERROR(X290*H290,"0")+IFERROR(X291*H291,"0")+IFERROR(X292*H292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0</v>
      </c>
      <c r="C337" s="72">
        <f>SUMPRODUCT(--(BB:BB="КИЗ"),--(W:W="кор"),H:H,Y:Y)+SUMPRODUCT(--(BB:BB="КИЗ"),--(W:W="кг"),Y:Y)</f>
        <v>0</v>
      </c>
    </row>
  </sheetData>
  <sheetProtection algorithmName="SHA-512" hashValue="BR9ho12uTqqPXWWiB9iuZA0Wyr6Od7pZuOex5IVHVBkwy4AzhKpdmC94pgb257AAeP0lJWf0iE1J3ZNw/eammg==" saltValue="nQ52Mf6+ajNohhJqSVCN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65:Z65"/>
    <mergeCell ref="D66:E66"/>
    <mergeCell ref="P66:T66"/>
    <mergeCell ref="P67:V67"/>
    <mergeCell ref="A67:O68"/>
    <mergeCell ref="P68:V68"/>
    <mergeCell ref="A69:Z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P84:V84"/>
    <mergeCell ref="A84:O85"/>
    <mergeCell ref="P85:V85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P191:V191"/>
    <mergeCell ref="A191:O192"/>
    <mergeCell ref="P192:V192"/>
    <mergeCell ref="A193:Z193"/>
    <mergeCell ref="A194:Z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P270:V270"/>
    <mergeCell ref="A270:O271"/>
    <mergeCell ref="P271:V271"/>
    <mergeCell ref="A272:Z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P282:V282"/>
    <mergeCell ref="A282:O283"/>
    <mergeCell ref="P283:V283"/>
    <mergeCell ref="A284:Z284"/>
    <mergeCell ref="D285:E285"/>
    <mergeCell ref="P285:T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296:X316 X290:X292 X285:X286 X281 X275:X277 X269 X265 X258:X259 X252 X245:X246 X240 X233:X235 X229 X221:X224 X211:X216 X204:X206 X196:X199 X190 X184:X186 X177:X178 X170:X173 X165 X159 X153:X154 X148 X143 X137:X138 X131:X132 X125:X126 X120 X111:X116 X104:X106 X94:X99 X88:X89 X83 X77:X78 X70:X72 X66 X62 X58 X54 X42:X49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513</v>
      </c>
      <c r="H1" s="9"/>
    </row>
    <row r="3" spans="2:8" x14ac:dyDescent="0.2">
      <c r="B3" s="53" t="s">
        <v>514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516</v>
      </c>
      <c r="D6" s="53" t="s">
        <v>517</v>
      </c>
      <c r="E6" s="53" t="s">
        <v>46</v>
      </c>
    </row>
    <row r="8" spans="2:8" x14ac:dyDescent="0.2">
      <c r="B8" s="53" t="s">
        <v>79</v>
      </c>
      <c r="C8" s="53" t="s">
        <v>516</v>
      </c>
      <c r="D8" s="53" t="s">
        <v>46</v>
      </c>
      <c r="E8" s="53" t="s">
        <v>46</v>
      </c>
    </row>
    <row r="10" spans="2:8" x14ac:dyDescent="0.2">
      <c r="B10" s="53" t="s">
        <v>518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519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528</v>
      </c>
      <c r="C20" s="53" t="s">
        <v>46</v>
      </c>
      <c r="D20" s="53" t="s">
        <v>46</v>
      </c>
      <c r="E20" s="53" t="s">
        <v>46</v>
      </c>
    </row>
  </sheetData>
  <sheetProtection algorithmName="SHA-512" hashValue="WUozeYuaCmF5CoXhhIuKutqzo5pzX3u0nRySEUCl6pda+nhj4K0uQpqMA1XJ3gmBoYRU8LGY3/TlKtpdxJ1YJw==" saltValue="qJhmDEsuC6fWPMjIDp1H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542</vt:i4>
      </vt:variant>
    </vt:vector>
  </HeadingPairs>
  <TitlesOfParts>
    <vt:vector size="5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2025-04-23T09:41:57Z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