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8FE4A52-F044-4B75-8BEB-D380B4F19E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2" l="1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70" i="2"/>
  <c r="X269" i="2"/>
  <c r="BO268" i="2"/>
  <c r="BN268" i="2"/>
  <c r="BM268" i="2"/>
  <c r="Z268" i="2"/>
  <c r="Y268" i="2"/>
  <c r="BP268" i="2" s="1"/>
  <c r="BO267" i="2"/>
  <c r="BM267" i="2"/>
  <c r="Z267" i="2"/>
  <c r="Y267" i="2"/>
  <c r="BP267" i="2" s="1"/>
  <c r="BO266" i="2"/>
  <c r="BM266" i="2"/>
  <c r="Z266" i="2"/>
  <c r="Y266" i="2"/>
  <c r="BP266" i="2" s="1"/>
  <c r="BO265" i="2"/>
  <c r="BM265" i="2"/>
  <c r="Z265" i="2"/>
  <c r="Y265" i="2"/>
  <c r="BP265" i="2" s="1"/>
  <c r="BO264" i="2"/>
  <c r="BM264" i="2"/>
  <c r="Z264" i="2"/>
  <c r="Y264" i="2"/>
  <c r="BP264" i="2" s="1"/>
  <c r="BO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P261" i="2" s="1"/>
  <c r="BO260" i="2"/>
  <c r="BM260" i="2"/>
  <c r="Z260" i="2"/>
  <c r="Y260" i="2"/>
  <c r="BP260" i="2" s="1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M255" i="2"/>
  <c r="Z255" i="2"/>
  <c r="Y255" i="2"/>
  <c r="BP255" i="2" s="1"/>
  <c r="BO254" i="2"/>
  <c r="BM254" i="2"/>
  <c r="Z254" i="2"/>
  <c r="Y254" i="2"/>
  <c r="BP254" i="2" s="1"/>
  <c r="BO253" i="2"/>
  <c r="BM253" i="2"/>
  <c r="Z253" i="2"/>
  <c r="Y253" i="2"/>
  <c r="BP253" i="2" s="1"/>
  <c r="BO252" i="2"/>
  <c r="BN252" i="2"/>
  <c r="BM252" i="2"/>
  <c r="Z252" i="2"/>
  <c r="Y252" i="2"/>
  <c r="BP252" i="2" s="1"/>
  <c r="BO251" i="2"/>
  <c r="BM251" i="2"/>
  <c r="Z251" i="2"/>
  <c r="Y251" i="2"/>
  <c r="BP251" i="2" s="1"/>
  <c r="BO250" i="2"/>
  <c r="BM250" i="2"/>
  <c r="Z250" i="2"/>
  <c r="Z269" i="2" s="1"/>
  <c r="Y250" i="2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BP245" i="2" s="1"/>
  <c r="BO244" i="2"/>
  <c r="BM244" i="2"/>
  <c r="Z244" i="2"/>
  <c r="Y244" i="2"/>
  <c r="BP244" i="2" s="1"/>
  <c r="P244" i="2"/>
  <c r="BO243" i="2"/>
  <c r="BM243" i="2"/>
  <c r="Z243" i="2"/>
  <c r="Y243" i="2"/>
  <c r="X241" i="2"/>
  <c r="X240" i="2"/>
  <c r="BO239" i="2"/>
  <c r="BM239" i="2"/>
  <c r="Z239" i="2"/>
  <c r="Y239" i="2"/>
  <c r="BP239" i="2" s="1"/>
  <c r="BO238" i="2"/>
  <c r="BM238" i="2"/>
  <c r="Z238" i="2"/>
  <c r="Z240" i="2" s="1"/>
  <c r="Y238" i="2"/>
  <c r="Y240" i="2" s="1"/>
  <c r="X236" i="2"/>
  <c r="X235" i="2"/>
  <c r="BO234" i="2"/>
  <c r="BM234" i="2"/>
  <c r="Z234" i="2"/>
  <c r="Z235" i="2" s="1"/>
  <c r="Y234" i="2"/>
  <c r="Y236" i="2" s="1"/>
  <c r="X232" i="2"/>
  <c r="X231" i="2"/>
  <c r="BO230" i="2"/>
  <c r="BM230" i="2"/>
  <c r="Z230" i="2"/>
  <c r="Y230" i="2"/>
  <c r="BP230" i="2" s="1"/>
  <c r="BO229" i="2"/>
  <c r="BM229" i="2"/>
  <c r="Z229" i="2"/>
  <c r="Y229" i="2"/>
  <c r="BP229" i="2" s="1"/>
  <c r="BO228" i="2"/>
  <c r="BM228" i="2"/>
  <c r="Z228" i="2"/>
  <c r="Z231" i="2" s="1"/>
  <c r="Y228" i="2"/>
  <c r="Y232" i="2" s="1"/>
  <c r="X224" i="2"/>
  <c r="X223" i="2"/>
  <c r="BO222" i="2"/>
  <c r="BM222" i="2"/>
  <c r="Z222" i="2"/>
  <c r="Y222" i="2"/>
  <c r="BP222" i="2" s="1"/>
  <c r="BO221" i="2"/>
  <c r="BM221" i="2"/>
  <c r="Z221" i="2"/>
  <c r="Z223" i="2" s="1"/>
  <c r="Y221" i="2"/>
  <c r="Y224" i="2" s="1"/>
  <c r="X217" i="2"/>
  <c r="X216" i="2"/>
  <c r="BO215" i="2"/>
  <c r="BM215" i="2"/>
  <c r="Z215" i="2"/>
  <c r="Z216" i="2" s="1"/>
  <c r="Y215" i="2"/>
  <c r="BN215" i="2" s="1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BO191" i="2"/>
  <c r="BM191" i="2"/>
  <c r="Z191" i="2"/>
  <c r="Y191" i="2"/>
  <c r="BP191" i="2" s="1"/>
  <c r="P191" i="2"/>
  <c r="BO190" i="2"/>
  <c r="BM190" i="2"/>
  <c r="Z190" i="2"/>
  <c r="Y190" i="2"/>
  <c r="BN190" i="2" s="1"/>
  <c r="P190" i="2"/>
  <c r="X187" i="2"/>
  <c r="X186" i="2"/>
  <c r="BO185" i="2"/>
  <c r="BM185" i="2"/>
  <c r="Z185" i="2"/>
  <c r="Y185" i="2"/>
  <c r="BN185" i="2" s="1"/>
  <c r="P185" i="2"/>
  <c r="BO184" i="2"/>
  <c r="BM184" i="2"/>
  <c r="Z184" i="2"/>
  <c r="Y184" i="2"/>
  <c r="BP184" i="2" s="1"/>
  <c r="P184" i="2"/>
  <c r="BO183" i="2"/>
  <c r="BM183" i="2"/>
  <c r="Z183" i="2"/>
  <c r="Y183" i="2"/>
  <c r="BP183" i="2" s="1"/>
  <c r="P183" i="2"/>
  <c r="X179" i="2"/>
  <c r="X178" i="2"/>
  <c r="BO177" i="2"/>
  <c r="BM177" i="2"/>
  <c r="Z177" i="2"/>
  <c r="Z178" i="2" s="1"/>
  <c r="Y177" i="2"/>
  <c r="BP177" i="2" s="1"/>
  <c r="P177" i="2"/>
  <c r="X174" i="2"/>
  <c r="X173" i="2"/>
  <c r="BO172" i="2"/>
  <c r="BM172" i="2"/>
  <c r="Z172" i="2"/>
  <c r="Z173" i="2" s="1"/>
  <c r="Y172" i="2"/>
  <c r="BP172" i="2" s="1"/>
  <c r="P172" i="2"/>
  <c r="X170" i="2"/>
  <c r="X169" i="2"/>
  <c r="BO168" i="2"/>
  <c r="BM168" i="2"/>
  <c r="Z168" i="2"/>
  <c r="Y168" i="2"/>
  <c r="BP168" i="2" s="1"/>
  <c r="P168" i="2"/>
  <c r="BO167" i="2"/>
  <c r="BM167" i="2"/>
  <c r="Z167" i="2"/>
  <c r="Y167" i="2"/>
  <c r="BP167" i="2" s="1"/>
  <c r="P167" i="2"/>
  <c r="BO166" i="2"/>
  <c r="BM166" i="2"/>
  <c r="Z166" i="2"/>
  <c r="Z169" i="2" s="1"/>
  <c r="Y166" i="2"/>
  <c r="P166" i="2"/>
  <c r="X162" i="2"/>
  <c r="X161" i="2"/>
  <c r="BO160" i="2"/>
  <c r="BM160" i="2"/>
  <c r="Z160" i="2"/>
  <c r="Y160" i="2"/>
  <c r="BP160" i="2" s="1"/>
  <c r="P160" i="2"/>
  <c r="BO159" i="2"/>
  <c r="BM159" i="2"/>
  <c r="Z159" i="2"/>
  <c r="Z161" i="2" s="1"/>
  <c r="Y159" i="2"/>
  <c r="BN159" i="2" s="1"/>
  <c r="P159" i="2"/>
  <c r="X157" i="2"/>
  <c r="X156" i="2"/>
  <c r="BO155" i="2"/>
  <c r="BM155" i="2"/>
  <c r="Z155" i="2"/>
  <c r="Y155" i="2"/>
  <c r="BN155" i="2" s="1"/>
  <c r="BO154" i="2"/>
  <c r="BM154" i="2"/>
  <c r="Z154" i="2"/>
  <c r="Y154" i="2"/>
  <c r="BP154" i="2" s="1"/>
  <c r="BO153" i="2"/>
  <c r="BM153" i="2"/>
  <c r="Z153" i="2"/>
  <c r="Y153" i="2"/>
  <c r="BN153" i="2" s="1"/>
  <c r="BO152" i="2"/>
  <c r="BM152" i="2"/>
  <c r="Z152" i="2"/>
  <c r="Z156" i="2" s="1"/>
  <c r="Y152" i="2"/>
  <c r="BP152" i="2" s="1"/>
  <c r="X149" i="2"/>
  <c r="X148" i="2"/>
  <c r="BO147" i="2"/>
  <c r="BM147" i="2"/>
  <c r="Z147" i="2"/>
  <c r="Z148" i="2" s="1"/>
  <c r="Y147" i="2"/>
  <c r="Y149" i="2" s="1"/>
  <c r="P147" i="2"/>
  <c r="X145" i="2"/>
  <c r="X144" i="2"/>
  <c r="BP143" i="2"/>
  <c r="BO143" i="2"/>
  <c r="BN143" i="2"/>
  <c r="BM143" i="2"/>
  <c r="Z143" i="2"/>
  <c r="Y143" i="2"/>
  <c r="BP142" i="2"/>
  <c r="BO142" i="2"/>
  <c r="BN142" i="2"/>
  <c r="BM142" i="2"/>
  <c r="Z142" i="2"/>
  <c r="Z144" i="2" s="1"/>
  <c r="Y142" i="2"/>
  <c r="Y144" i="2" s="1"/>
  <c r="Y138" i="2"/>
  <c r="X138" i="2"/>
  <c r="X137" i="2"/>
  <c r="BO136" i="2"/>
  <c r="BN136" i="2"/>
  <c r="BM136" i="2"/>
  <c r="Z136" i="2"/>
  <c r="Z137" i="2" s="1"/>
  <c r="Y136" i="2"/>
  <c r="BP136" i="2" s="1"/>
  <c r="P136" i="2"/>
  <c r="X133" i="2"/>
  <c r="X132" i="2"/>
  <c r="BO131" i="2"/>
  <c r="BM131" i="2"/>
  <c r="Z131" i="2"/>
  <c r="Y131" i="2"/>
  <c r="BP131" i="2" s="1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Z126" i="2" s="1"/>
  <c r="Y125" i="2"/>
  <c r="Y126" i="2" s="1"/>
  <c r="P125" i="2"/>
  <c r="X122" i="2"/>
  <c r="X121" i="2"/>
  <c r="BO120" i="2"/>
  <c r="BM120" i="2"/>
  <c r="Z120" i="2"/>
  <c r="Y120" i="2"/>
  <c r="BP120" i="2" s="1"/>
  <c r="P120" i="2"/>
  <c r="BO119" i="2"/>
  <c r="BM119" i="2"/>
  <c r="Z119" i="2"/>
  <c r="Y119" i="2"/>
  <c r="BP119" i="2" s="1"/>
  <c r="P119" i="2"/>
  <c r="X116" i="2"/>
  <c r="X115" i="2"/>
  <c r="BO114" i="2"/>
  <c r="BM114" i="2"/>
  <c r="Z114" i="2"/>
  <c r="Y114" i="2"/>
  <c r="BP114" i="2" s="1"/>
  <c r="P114" i="2"/>
  <c r="BO113" i="2"/>
  <c r="BM113" i="2"/>
  <c r="Z113" i="2"/>
  <c r="Y113" i="2"/>
  <c r="X110" i="2"/>
  <c r="X109" i="2"/>
  <c r="BO108" i="2"/>
  <c r="BM108" i="2"/>
  <c r="Z108" i="2"/>
  <c r="Y108" i="2"/>
  <c r="BP108" i="2" s="1"/>
  <c r="P108" i="2"/>
  <c r="BO107" i="2"/>
  <c r="BM107" i="2"/>
  <c r="Z107" i="2"/>
  <c r="Y107" i="2"/>
  <c r="BN107" i="2" s="1"/>
  <c r="P107" i="2"/>
  <c r="X104" i="2"/>
  <c r="X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BN90" i="2" s="1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BO81" i="2"/>
  <c r="BM81" i="2"/>
  <c r="Z81" i="2"/>
  <c r="Y81" i="2"/>
  <c r="BP81" i="2" s="1"/>
  <c r="P81" i="2"/>
  <c r="BO80" i="2"/>
  <c r="BM80" i="2"/>
  <c r="Z80" i="2"/>
  <c r="Y80" i="2"/>
  <c r="BN80" i="2" s="1"/>
  <c r="P80" i="2"/>
  <c r="X77" i="2"/>
  <c r="X76" i="2"/>
  <c r="BO75" i="2"/>
  <c r="BM75" i="2"/>
  <c r="Z75" i="2"/>
  <c r="Y75" i="2"/>
  <c r="BN75" i="2" s="1"/>
  <c r="P75" i="2"/>
  <c r="BO74" i="2"/>
  <c r="BM74" i="2"/>
  <c r="Z74" i="2"/>
  <c r="Y74" i="2"/>
  <c r="BP74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P64" i="2" s="1"/>
  <c r="P64" i="2"/>
  <c r="BO63" i="2"/>
  <c r="BM63" i="2"/>
  <c r="Z63" i="2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P37" i="2" s="1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BP22" i="2" s="1"/>
  <c r="P22" i="2"/>
  <c r="H10" i="2"/>
  <c r="A9" i="2"/>
  <c r="F10" i="2" s="1"/>
  <c r="D7" i="2"/>
  <c r="Q6" i="2"/>
  <c r="P2" i="2"/>
  <c r="X272" i="2" l="1"/>
  <c r="X275" i="2"/>
  <c r="BN28" i="2"/>
  <c r="Z59" i="2"/>
  <c r="Y66" i="2"/>
  <c r="Z76" i="2"/>
  <c r="Z86" i="2"/>
  <c r="BN82" i="2"/>
  <c r="Z109" i="2"/>
  <c r="Y116" i="2"/>
  <c r="Z186" i="2"/>
  <c r="BN203" i="2"/>
  <c r="Y248" i="2"/>
  <c r="BN260" i="2"/>
  <c r="X271" i="2"/>
  <c r="Z39" i="2"/>
  <c r="Z65" i="2"/>
  <c r="Z93" i="2"/>
  <c r="BN92" i="2"/>
  <c r="Y103" i="2"/>
  <c r="BN108" i="2"/>
  <c r="Z115" i="2"/>
  <c r="Z121" i="2"/>
  <c r="BN119" i="2"/>
  <c r="Y170" i="2"/>
  <c r="BN167" i="2"/>
  <c r="Z204" i="2"/>
  <c r="Y211" i="2"/>
  <c r="Z247" i="2"/>
  <c r="BN243" i="2"/>
  <c r="Y269" i="2"/>
  <c r="BN256" i="2"/>
  <c r="BN264" i="2"/>
  <c r="H9" i="2"/>
  <c r="BN22" i="2"/>
  <c r="Y24" i="2"/>
  <c r="BP31" i="2"/>
  <c r="BP36" i="2"/>
  <c r="BP38" i="2"/>
  <c r="Z48" i="2"/>
  <c r="BN44" i="2"/>
  <c r="BP75" i="2"/>
  <c r="BN81" i="2"/>
  <c r="BP85" i="2"/>
  <c r="BP90" i="2"/>
  <c r="Y93" i="2"/>
  <c r="BN114" i="2"/>
  <c r="Y115" i="2"/>
  <c r="Y121" i="2"/>
  <c r="BN131" i="2"/>
  <c r="Y137" i="2"/>
  <c r="Y145" i="2"/>
  <c r="BP153" i="2"/>
  <c r="BN160" i="2"/>
  <c r="BN166" i="2"/>
  <c r="BP166" i="2"/>
  <c r="Y173" i="2"/>
  <c r="Y196" i="2"/>
  <c r="Z210" i="2"/>
  <c r="BN209" i="2"/>
  <c r="Y210" i="2"/>
  <c r="BP215" i="2"/>
  <c r="Y217" i="2"/>
  <c r="BN244" i="2"/>
  <c r="BN246" i="2"/>
  <c r="BN250" i="2"/>
  <c r="BN254" i="2"/>
  <c r="BN258" i="2"/>
  <c r="BN262" i="2"/>
  <c r="BN266" i="2"/>
  <c r="Y23" i="2"/>
  <c r="Z32" i="2"/>
  <c r="X273" i="2"/>
  <c r="BP43" i="2"/>
  <c r="BN45" i="2"/>
  <c r="BP53" i="2"/>
  <c r="BN55" i="2"/>
  <c r="BN57" i="2"/>
  <c r="BP80" i="2"/>
  <c r="BN97" i="2"/>
  <c r="BP97" i="2"/>
  <c r="Z103" i="2"/>
  <c r="BN99" i="2"/>
  <c r="BP102" i="2"/>
  <c r="BP107" i="2"/>
  <c r="Y110" i="2"/>
  <c r="BN147" i="2"/>
  <c r="BP147" i="2"/>
  <c r="Y148" i="2"/>
  <c r="BP155" i="2"/>
  <c r="Y157" i="2"/>
  <c r="BP159" i="2"/>
  <c r="Y162" i="2"/>
  <c r="Y169" i="2"/>
  <c r="Y178" i="2"/>
  <c r="BP185" i="2"/>
  <c r="BP190" i="2"/>
  <c r="BN192" i="2"/>
  <c r="Z196" i="2"/>
  <c r="BN194" i="2"/>
  <c r="BP202" i="2"/>
  <c r="Y205" i="2"/>
  <c r="BP221" i="2"/>
  <c r="BN234" i="2"/>
  <c r="BP234" i="2"/>
  <c r="Y235" i="2"/>
  <c r="BN238" i="2"/>
  <c r="BP243" i="2"/>
  <c r="X274" i="2"/>
  <c r="Y59" i="2"/>
  <c r="Y32" i="2"/>
  <c r="Y86" i="2"/>
  <c r="Y122" i="2"/>
  <c r="Y127" i="2"/>
  <c r="Y186" i="2"/>
  <c r="Y241" i="2"/>
  <c r="F9" i="2"/>
  <c r="BN30" i="2"/>
  <c r="Y39" i="2"/>
  <c r="BN47" i="2"/>
  <c r="BN52" i="2"/>
  <c r="Y76" i="2"/>
  <c r="BN84" i="2"/>
  <c r="Y156" i="2"/>
  <c r="Y174" i="2"/>
  <c r="Y179" i="2"/>
  <c r="BN184" i="2"/>
  <c r="Y216" i="2"/>
  <c r="BN228" i="2"/>
  <c r="BN230" i="2"/>
  <c r="BP238" i="2"/>
  <c r="BP250" i="2"/>
  <c r="Y60" i="2"/>
  <c r="BN74" i="2"/>
  <c r="BN101" i="2"/>
  <c r="Y197" i="2"/>
  <c r="BN201" i="2"/>
  <c r="BN222" i="2"/>
  <c r="J9" i="2"/>
  <c r="Y33" i="2"/>
  <c r="BN54" i="2"/>
  <c r="Y87" i="2"/>
  <c r="BN91" i="2"/>
  <c r="BN113" i="2"/>
  <c r="Y132" i="2"/>
  <c r="BN152" i="2"/>
  <c r="BN154" i="2"/>
  <c r="Y187" i="2"/>
  <c r="BN191" i="2"/>
  <c r="BN208" i="2"/>
  <c r="BP228" i="2"/>
  <c r="BN37" i="2"/>
  <c r="A10" i="2"/>
  <c r="Y40" i="2"/>
  <c r="Y77" i="2"/>
  <c r="Y104" i="2"/>
  <c r="Y48" i="2"/>
  <c r="Y94" i="2"/>
  <c r="BN98" i="2"/>
  <c r="BP113" i="2"/>
  <c r="BN120" i="2"/>
  <c r="BN125" i="2"/>
  <c r="BN130" i="2"/>
  <c r="BN193" i="2"/>
  <c r="BP208" i="2"/>
  <c r="Y231" i="2"/>
  <c r="BN239" i="2"/>
  <c r="BN245" i="2"/>
  <c r="BN251" i="2"/>
  <c r="BN253" i="2"/>
  <c r="BN255" i="2"/>
  <c r="BN257" i="2"/>
  <c r="BN259" i="2"/>
  <c r="BN261" i="2"/>
  <c r="BN263" i="2"/>
  <c r="BN265" i="2"/>
  <c r="BN267" i="2"/>
  <c r="Y65" i="2"/>
  <c r="Y70" i="2"/>
  <c r="BN83" i="2"/>
  <c r="Y133" i="2"/>
  <c r="BN168" i="2"/>
  <c r="BN172" i="2"/>
  <c r="BN177" i="2"/>
  <c r="BN183" i="2"/>
  <c r="Y223" i="2"/>
  <c r="Y270" i="2"/>
  <c r="BN64" i="2"/>
  <c r="BN69" i="2"/>
  <c r="BP69" i="2"/>
  <c r="Y247" i="2"/>
  <c r="BN56" i="2"/>
  <c r="BN29" i="2"/>
  <c r="BN46" i="2"/>
  <c r="BN63" i="2"/>
  <c r="BN100" i="2"/>
  <c r="BP125" i="2"/>
  <c r="BN195" i="2"/>
  <c r="BN200" i="2"/>
  <c r="BN229" i="2"/>
  <c r="BN58" i="2"/>
  <c r="Y49" i="2"/>
  <c r="Y109" i="2"/>
  <c r="Y161" i="2"/>
  <c r="Y204" i="2"/>
  <c r="BN221" i="2"/>
  <c r="BP63" i="2"/>
  <c r="Z276" i="2" l="1"/>
  <c r="Y273" i="2"/>
  <c r="Y271" i="2"/>
  <c r="A284" i="2"/>
  <c r="Y275" i="2"/>
  <c r="Y272" i="2"/>
  <c r="Y274" i="2" s="1"/>
  <c r="C284" i="2" l="1"/>
  <c r="B284" i="2"/>
</calcChain>
</file>

<file path=xl/sharedStrings.xml><?xml version="1.0" encoding="utf-8"?>
<sst xmlns="http://schemas.openxmlformats.org/spreadsheetml/2006/main" count="1787" uniqueCount="415">
  <si>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</si>
  <si>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</si>
  <si>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</si>
  <si>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</si>
  <si>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</si>
  <si>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</si>
  <si>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</si>
  <si>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</si>
  <si>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</si>
  <si>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</si>
  <si>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</si>
  <si>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</si>
  <si>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</si>
  <si>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</si>
  <si>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</si>
  <si>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</si>
  <si>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</si>
  <si>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</si>
  <si>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</si>
  <si>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</si>
  <si>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</si>
  <si>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</si>
  <si>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</si>
  <si>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</si>
  <si>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</si>
  <si>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</si>
  <si>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</si>
  <si>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</si>
  <si>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</si>
  <si>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</si>
  <si>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</si>
  <si>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</si>
  <si>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</si>
  <si>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</si>
  <si>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</si>
  <si>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</si>
  <si>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</si>
  <si>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</si>
  <si>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</si>
  <si>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</si>
  <si>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</si>
  <si>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</si>
  <si>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</si>
  <si>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</si>
  <si>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</si>
  <si>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</si>
  <si>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</si>
  <si>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</si>
  <si>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</si>
  <si>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</si>
  <si>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</si>
  <si>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</si>
  <si>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</si>
  <si>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</si>
  <si>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</si>
  <si>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</si>
  <si>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</si>
  <si>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</si>
  <si>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</si>
  <si>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</si>
  <si>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</si>
  <si>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</si>
  <si>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</si>
  <si>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</si>
  <si>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</si>
  <si>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</si>
  <si>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</si>
  <si>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</si>
  <si>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</si>
  <si>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</si>
  <si>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</si>
  <si>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</si>
  <si>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</si>
  <si>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</si>
  <si>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08.08.2024</t>
  </si>
  <si>
    <t>07.08.2024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</si>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</sst>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9" t="s">
        <v>29</v>
      </c>
      <c r="E1" s="199"/>
      <c r="F1" s="199"/>
      <c r="G1" s="14" t="s">
        <v>73</v>
      </c>
      <c r="H1" s="199" t="s">
        <v>50</v>
      </c>
      <c r="I1" s="199"/>
      <c r="J1" s="199"/>
      <c r="K1" s="199"/>
      <c r="L1" s="199"/>
      <c r="M1" s="199"/>
      <c r="N1" s="199"/>
      <c r="O1" s="199"/>
      <c r="P1" s="199"/>
      <c r="Q1" s="199"/>
      <c r="R1" s="200" t="s">
        <v>74</v>
      </c>
      <c r="S1" s="201"/>
      <c r="T1" s="20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2"/>
      <c r="Q3" s="202"/>
      <c r="R3" s="202"/>
      <c r="S3" s="202"/>
      <c r="T3" s="202"/>
      <c r="U3" s="202"/>
      <c r="V3" s="202"/>
      <c r="W3" s="20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3" t="s">
        <v>8</v>
      </c>
      <c r="B5" s="203"/>
      <c r="C5" s="203"/>
      <c r="D5" s="204"/>
      <c r="E5" s="204"/>
      <c r="F5" s="205" t="s">
        <v>14</v>
      </c>
      <c r="G5" s="205"/>
      <c r="H5" s="204"/>
      <c r="I5" s="204"/>
      <c r="J5" s="204"/>
      <c r="K5" s="204"/>
      <c r="L5" s="204"/>
      <c r="M5" s="204"/>
      <c r="N5" s="76"/>
      <c r="P5" s="27" t="s">
        <v>4</v>
      </c>
      <c r="Q5" s="206">
        <v>45515</v>
      </c>
      <c r="R5" s="206"/>
      <c r="T5" s="207" t="s">
        <v>3</v>
      </c>
      <c r="U5" s="208"/>
      <c r="V5" s="209" t="s">
        <v>401</v>
      </c>
      <c r="W5" s="210"/>
      <c r="AB5" s="60"/>
      <c r="AC5" s="60"/>
      <c r="AD5" s="60"/>
      <c r="AE5" s="60"/>
    </row>
    <row r="6" spans="1:32" s="17" customFormat="1" ht="24" customHeight="1" x14ac:dyDescent="0.2">
      <c r="A6" s="203" t="s">
        <v>1</v>
      </c>
      <c r="B6" s="203"/>
      <c r="C6" s="203"/>
      <c r="D6" s="211" t="s">
        <v>82</v>
      </c>
      <c r="E6" s="211"/>
      <c r="F6" s="211"/>
      <c r="G6" s="211"/>
      <c r="H6" s="211"/>
      <c r="I6" s="211"/>
      <c r="J6" s="211"/>
      <c r="K6" s="211"/>
      <c r="L6" s="211"/>
      <c r="M6" s="211"/>
      <c r="N6" s="77"/>
      <c r="P6" s="27" t="s">
        <v>30</v>
      </c>
      <c r="Q6" s="212" t="str">
        <f>IF(Q5=0," ",CHOOSE(WEEKDAY(Q5,2),"Понедельник","Вторник","Среда","Четверг","Пятница","Суббота","Воскресенье"))</f>
        <v>Воскресенье</v>
      </c>
      <c r="R6" s="212"/>
      <c r="T6" s="213" t="s">
        <v>5</v>
      </c>
      <c r="U6" s="214"/>
      <c r="V6" s="215" t="s">
        <v>76</v>
      </c>
      <c r="W6" s="21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1" t="str">
        <f>IFERROR(VLOOKUP(DeliveryAddress,Table,3,0),1)</f>
        <v>1</v>
      </c>
      <c r="E7" s="222"/>
      <c r="F7" s="222"/>
      <c r="G7" s="222"/>
      <c r="H7" s="222"/>
      <c r="I7" s="222"/>
      <c r="J7" s="222"/>
      <c r="K7" s="222"/>
      <c r="L7" s="222"/>
      <c r="M7" s="223"/>
      <c r="N7" s="78"/>
      <c r="P7" s="29"/>
      <c r="Q7" s="49"/>
      <c r="R7" s="49"/>
      <c r="T7" s="213"/>
      <c r="U7" s="214"/>
      <c r="V7" s="217"/>
      <c r="W7" s="218"/>
      <c r="AB7" s="60"/>
      <c r="AC7" s="60"/>
      <c r="AD7" s="60"/>
      <c r="AE7" s="60"/>
    </row>
    <row r="8" spans="1:32" s="17" customFormat="1" ht="25.5" customHeight="1" x14ac:dyDescent="0.2">
      <c r="A8" s="224" t="s">
        <v>61</v>
      </c>
      <c r="B8" s="224"/>
      <c r="C8" s="224"/>
      <c r="D8" s="225" t="s">
        <v>83</v>
      </c>
      <c r="E8" s="225"/>
      <c r="F8" s="225"/>
      <c r="G8" s="225"/>
      <c r="H8" s="225"/>
      <c r="I8" s="225"/>
      <c r="J8" s="225"/>
      <c r="K8" s="225"/>
      <c r="L8" s="225"/>
      <c r="M8" s="225"/>
      <c r="N8" s="79"/>
      <c r="P8" s="27" t="s">
        <v>11</v>
      </c>
      <c r="Q8" s="226">
        <v>0.375</v>
      </c>
      <c r="R8" s="226"/>
      <c r="T8" s="213"/>
      <c r="U8" s="214"/>
      <c r="V8" s="217"/>
      <c r="W8" s="218"/>
      <c r="AB8" s="60"/>
      <c r="AC8" s="60"/>
      <c r="AD8" s="60"/>
      <c r="AE8" s="60"/>
    </row>
    <row r="9" spans="1:32" s="17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7"/>
      <c r="C9" s="227"/>
      <c r="D9" s="228" t="s">
        <v>49</v>
      </c>
      <c r="E9" s="229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7"/>
      <c r="H9" s="230" t="str">
        <f>IF(AND($A$9="Тип доверенности/получателя при получении в адресе перегруза:",$D$9="Разовая доверенность"),"Введите ФИО","")</f>
        <v/>
      </c>
      <c r="I9" s="230"/>
      <c r="J9" s="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0"/>
      <c r="L9" s="230"/>
      <c r="M9" s="230"/>
      <c r="N9" s="74"/>
      <c r="P9" s="31" t="s">
        <v>15</v>
      </c>
      <c r="Q9" s="231"/>
      <c r="R9" s="231"/>
      <c r="T9" s="213"/>
      <c r="U9" s="214"/>
      <c r="V9" s="219"/>
      <c r="W9" s="22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7"/>
      <c r="C10" s="227"/>
      <c r="D10" s="228"/>
      <c r="E10" s="229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7"/>
      <c r="H10" s="232" t="str">
        <f>IFERROR(VLOOKUP($D$10,Proxy,2,FALSE),"")</f>
        <v/>
      </c>
      <c r="I10" s="232"/>
      <c r="J10" s="232"/>
      <c r="K10" s="232"/>
      <c r="L10" s="232"/>
      <c r="M10" s="232"/>
      <c r="N10" s="75"/>
      <c r="P10" s="31" t="s">
        <v>35</v>
      </c>
      <c r="Q10" s="233"/>
      <c r="R10" s="233"/>
      <c r="U10" s="29" t="s">
        <v>12</v>
      </c>
      <c r="V10" s="234" t="s">
        <v>77</v>
      </c>
      <c r="W10" s="23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6"/>
      <c r="R11" s="236"/>
      <c r="U11" s="29" t="s">
        <v>31</v>
      </c>
      <c r="V11" s="237" t="s">
        <v>58</v>
      </c>
      <c r="W11" s="23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8" t="s">
        <v>78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80"/>
      <c r="P12" s="27" t="s">
        <v>33</v>
      </c>
      <c r="Q12" s="226"/>
      <c r="R12" s="226"/>
      <c r="S12" s="28"/>
      <c r="T12"/>
      <c r="U12" s="29" t="s">
        <v>49</v>
      </c>
      <c r="V12" s="239"/>
      <c r="W12" s="239"/>
      <c r="X12"/>
      <c r="AB12" s="60"/>
      <c r="AC12" s="60"/>
      <c r="AD12" s="60"/>
      <c r="AE12" s="60"/>
    </row>
    <row r="13" spans="1:32" s="17" customFormat="1" ht="23.25" customHeight="1" x14ac:dyDescent="0.2">
      <c r="A13" s="238" t="s">
        <v>79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80"/>
      <c r="O13" s="31"/>
      <c r="P13" s="31" t="s">
        <v>34</v>
      </c>
      <c r="Q13" s="237"/>
      <c r="R13" s="23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8" t="s">
        <v>80</v>
      </c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0" t="s">
        <v>81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81"/>
      <c r="O15"/>
      <c r="P15" s="241" t="s">
        <v>64</v>
      </c>
      <c r="Q15" s="241"/>
      <c r="R15" s="241"/>
      <c r="S15" s="241"/>
      <c r="T15" s="2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2"/>
      <c r="Q16" s="242"/>
      <c r="R16" s="242"/>
      <c r="S16" s="242"/>
      <c r="T16" s="2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4" t="s">
        <v>62</v>
      </c>
      <c r="B17" s="244" t="s">
        <v>52</v>
      </c>
      <c r="C17" s="245" t="s">
        <v>51</v>
      </c>
      <c r="D17" s="244" t="s">
        <v>53</v>
      </c>
      <c r="E17" s="244"/>
      <c r="F17" s="244" t="s">
        <v>24</v>
      </c>
      <c r="G17" s="244" t="s">
        <v>27</v>
      </c>
      <c r="H17" s="244" t="s">
        <v>25</v>
      </c>
      <c r="I17" s="244" t="s">
        <v>26</v>
      </c>
      <c r="J17" s="246" t="s">
        <v>16</v>
      </c>
      <c r="K17" s="246" t="s">
        <v>69</v>
      </c>
      <c r="L17" s="246" t="s">
        <v>71</v>
      </c>
      <c r="M17" s="246" t="s">
        <v>2</v>
      </c>
      <c r="N17" s="246" t="s">
        <v>70</v>
      </c>
      <c r="O17" s="244" t="s">
        <v>28</v>
      </c>
      <c r="P17" s="244" t="s">
        <v>17</v>
      </c>
      <c r="Q17" s="244"/>
      <c r="R17" s="244"/>
      <c r="S17" s="244"/>
      <c r="T17" s="244"/>
      <c r="U17" s="243" t="s">
        <v>59</v>
      </c>
      <c r="V17" s="244"/>
      <c r="W17" s="244" t="s">
        <v>6</v>
      </c>
      <c r="X17" s="244" t="s">
        <v>44</v>
      </c>
      <c r="Y17" s="261" t="s">
        <v>57</v>
      </c>
      <c r="Z17" s="244" t="s">
        <v>18</v>
      </c>
      <c r="AA17" s="263" t="s">
        <v>63</v>
      </c>
      <c r="AB17" s="263" t="s">
        <v>19</v>
      </c>
      <c r="AC17" s="264" t="s">
        <v>72</v>
      </c>
      <c r="AD17" s="266" t="s">
        <v>60</v>
      </c>
      <c r="AE17" s="267"/>
      <c r="AF17" s="268"/>
      <c r="AG17" s="272"/>
      <c r="BD17" s="248" t="s">
        <v>67</v>
      </c>
    </row>
    <row r="18" spans="1:68" ht="14.25" customHeight="1" x14ac:dyDescent="0.2">
      <c r="A18" s="244"/>
      <c r="B18" s="244"/>
      <c r="C18" s="245"/>
      <c r="D18" s="244"/>
      <c r="E18" s="244"/>
      <c r="F18" s="244" t="s">
        <v>20</v>
      </c>
      <c r="G18" s="244" t="s">
        <v>21</v>
      </c>
      <c r="H18" s="244" t="s">
        <v>22</v>
      </c>
      <c r="I18" s="244" t="s">
        <v>22</v>
      </c>
      <c r="J18" s="247"/>
      <c r="K18" s="247"/>
      <c r="L18" s="247"/>
      <c r="M18" s="247"/>
      <c r="N18" s="247"/>
      <c r="O18" s="244"/>
      <c r="P18" s="244"/>
      <c r="Q18" s="244"/>
      <c r="R18" s="244"/>
      <c r="S18" s="244"/>
      <c r="T18" s="244"/>
      <c r="U18" s="36" t="s">
        <v>47</v>
      </c>
      <c r="V18" s="36" t="s">
        <v>46</v>
      </c>
      <c r="W18" s="244"/>
      <c r="X18" s="244"/>
      <c r="Y18" s="262"/>
      <c r="Z18" s="244"/>
      <c r="AA18" s="263"/>
      <c r="AB18" s="263"/>
      <c r="AC18" s="265"/>
      <c r="AD18" s="269"/>
      <c r="AE18" s="270"/>
      <c r="AF18" s="271"/>
      <c r="AG18" s="272"/>
      <c r="BD18" s="248"/>
    </row>
    <row r="19" spans="1:68" ht="27.75" customHeight="1" x14ac:dyDescent="0.2">
      <c r="A19" s="249" t="s">
        <v>84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55"/>
      <c r="AB19" s="55"/>
      <c r="AC19" s="55"/>
    </row>
    <row r="20" spans="1:68" ht="16.5" customHeight="1" x14ac:dyDescent="0.25">
      <c r="A20" s="250" t="s">
        <v>84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66"/>
      <c r="AB20" s="66"/>
      <c r="AC20" s="83"/>
    </row>
    <row r="21" spans="1:68" ht="14.25" customHeight="1" x14ac:dyDescent="0.25">
      <c r="A21" s="251" t="s">
        <v>85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52">
        <v>4607111035752</v>
      </c>
      <c r="E22" s="25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4"/>
      <c r="R22" s="254"/>
      <c r="S22" s="254"/>
      <c r="T22" s="25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9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60"/>
      <c r="P23" s="256" t="s">
        <v>43</v>
      </c>
      <c r="Q23" s="257"/>
      <c r="R23" s="257"/>
      <c r="S23" s="257"/>
      <c r="T23" s="257"/>
      <c r="U23" s="257"/>
      <c r="V23" s="258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60"/>
      <c r="P24" s="256" t="s">
        <v>43</v>
      </c>
      <c r="Q24" s="257"/>
      <c r="R24" s="257"/>
      <c r="S24" s="257"/>
      <c r="T24" s="257"/>
      <c r="U24" s="257"/>
      <c r="V24" s="258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9" t="s">
        <v>48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55"/>
      <c r="AB25" s="55"/>
      <c r="AC25" s="55"/>
    </row>
    <row r="26" spans="1:68" ht="16.5" customHeight="1" x14ac:dyDescent="0.25">
      <c r="A26" s="250" t="s">
        <v>92</v>
      </c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66"/>
      <c r="AB26" s="66"/>
      <c r="AC26" s="83"/>
    </row>
    <row r="27" spans="1:68" ht="14.25" customHeight="1" x14ac:dyDescent="0.25">
      <c r="A27" s="251" t="s">
        <v>93</v>
      </c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52">
        <v>4607111036605</v>
      </c>
      <c r="E28" s="25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7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4"/>
      <c r="R28" s="254"/>
      <c r="S28" s="254"/>
      <c r="T28" s="25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52">
        <v>4607111036520</v>
      </c>
      <c r="E29" s="25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4"/>
      <c r="R29" s="254"/>
      <c r="S29" s="254"/>
      <c r="T29" s="25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52">
        <v>4607111036537</v>
      </c>
      <c r="E30" s="25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7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4"/>
      <c r="R30" s="254"/>
      <c r="S30" s="254"/>
      <c r="T30" s="25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4301132065</v>
      </c>
      <c r="D31" s="252">
        <v>4607111036599</v>
      </c>
      <c r="E31" s="25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4"/>
      <c r="R31" s="254"/>
      <c r="S31" s="254"/>
      <c r="T31" s="25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60"/>
      <c r="P32" s="256" t="s">
        <v>43</v>
      </c>
      <c r="Q32" s="257"/>
      <c r="R32" s="257"/>
      <c r="S32" s="257"/>
      <c r="T32" s="257"/>
      <c r="U32" s="257"/>
      <c r="V32" s="258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60"/>
      <c r="P33" s="256" t="s">
        <v>43</v>
      </c>
      <c r="Q33" s="257"/>
      <c r="R33" s="257"/>
      <c r="S33" s="257"/>
      <c r="T33" s="257"/>
      <c r="U33" s="257"/>
      <c r="V33" s="258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0" t="s">
        <v>104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66"/>
      <c r="AB34" s="66"/>
      <c r="AC34" s="83"/>
    </row>
    <row r="35" spans="1:68" ht="14.25" customHeight="1" x14ac:dyDescent="0.25">
      <c r="A35" s="251" t="s">
        <v>85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52">
        <v>4607111036285</v>
      </c>
      <c r="E36" s="25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4"/>
      <c r="R36" s="254"/>
      <c r="S36" s="254"/>
      <c r="T36" s="25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52">
        <v>4607111036308</v>
      </c>
      <c r="E37" s="25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78" t="s">
        <v>109</v>
      </c>
      <c r="Q37" s="254"/>
      <c r="R37" s="254"/>
      <c r="S37" s="254"/>
      <c r="T37" s="25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52">
        <v>4607111036292</v>
      </c>
      <c r="E38" s="25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4"/>
      <c r="R38" s="254"/>
      <c r="S38" s="254"/>
      <c r="T38" s="25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56" t="s">
        <v>43</v>
      </c>
      <c r="Q39" s="257"/>
      <c r="R39" s="257"/>
      <c r="S39" s="257"/>
      <c r="T39" s="257"/>
      <c r="U39" s="257"/>
      <c r="V39" s="258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56" t="s">
        <v>43</v>
      </c>
      <c r="Q40" s="257"/>
      <c r="R40" s="257"/>
      <c r="S40" s="257"/>
      <c r="T40" s="257"/>
      <c r="U40" s="257"/>
      <c r="V40" s="258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0" t="s">
        <v>112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66"/>
      <c r="AB41" s="66"/>
      <c r="AC41" s="83"/>
    </row>
    <row r="42" spans="1:68" ht="14.25" customHeight="1" x14ac:dyDescent="0.25">
      <c r="A42" s="251" t="s">
        <v>113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52">
        <v>4607111038951</v>
      </c>
      <c r="E43" s="25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8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4"/>
      <c r="R43" s="254"/>
      <c r="S43" s="254"/>
      <c r="T43" s="25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52">
        <v>4607111037596</v>
      </c>
      <c r="E44" s="25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4"/>
      <c r="R44" s="254"/>
      <c r="S44" s="254"/>
      <c r="T44" s="25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52">
        <v>4607111037053</v>
      </c>
      <c r="E45" s="25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4"/>
      <c r="R45" s="254"/>
      <c r="S45" s="254"/>
      <c r="T45" s="25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52">
        <v>4607111037060</v>
      </c>
      <c r="E46" s="25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4"/>
      <c r="R46" s="254"/>
      <c r="S46" s="254"/>
      <c r="T46" s="25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52">
        <v>4607111038968</v>
      </c>
      <c r="E47" s="25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28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4"/>
      <c r="R47" s="254"/>
      <c r="S47" s="254"/>
      <c r="T47" s="25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60"/>
      <c r="P48" s="256" t="s">
        <v>43</v>
      </c>
      <c r="Q48" s="257"/>
      <c r="R48" s="257"/>
      <c r="S48" s="257"/>
      <c r="T48" s="257"/>
      <c r="U48" s="257"/>
      <c r="V48" s="258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60"/>
      <c r="P49" s="256" t="s">
        <v>43</v>
      </c>
      <c r="Q49" s="257"/>
      <c r="R49" s="257"/>
      <c r="S49" s="257"/>
      <c r="T49" s="257"/>
      <c r="U49" s="257"/>
      <c r="V49" s="258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50" t="s">
        <v>125</v>
      </c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66"/>
      <c r="AB50" s="66"/>
      <c r="AC50" s="83"/>
    </row>
    <row r="51" spans="1:68" ht="14.25" customHeight="1" x14ac:dyDescent="0.25">
      <c r="A51" s="251" t="s">
        <v>85</v>
      </c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4301070989</v>
      </c>
      <c r="D52" s="252">
        <v>4607111037190</v>
      </c>
      <c r="E52" s="25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4"/>
      <c r="R52" s="254"/>
      <c r="S52" s="254"/>
      <c r="T52" s="25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8" si="0">IFERROR(IF(X52="","",X52),"")</f>
        <v>0</v>
      </c>
      <c r="Z52" s="42">
        <f t="shared" ref="Z52:Z58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58" si="2">IFERROR(X52*I52,"0")</f>
        <v>0</v>
      </c>
      <c r="BN52" s="82">
        <f t="shared" ref="BN52:BN58" si="3">IFERROR(Y52*I52,"0")</f>
        <v>0</v>
      </c>
      <c r="BO52" s="82">
        <f t="shared" ref="BO52:BO58" si="4">IFERROR(X52/J52,"0")</f>
        <v>0</v>
      </c>
      <c r="BP52" s="82">
        <f t="shared" ref="BP52:BP58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52">
        <v>4607111037183</v>
      </c>
      <c r="E53" s="25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4"/>
      <c r="R53" s="254"/>
      <c r="S53" s="254"/>
      <c r="T53" s="25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4301070970</v>
      </c>
      <c r="D54" s="252">
        <v>4607111037091</v>
      </c>
      <c r="E54" s="25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4"/>
      <c r="R54" s="254"/>
      <c r="S54" s="254"/>
      <c r="T54" s="25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4301070971</v>
      </c>
      <c r="D55" s="252">
        <v>4607111036902</v>
      </c>
      <c r="E55" s="25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4"/>
      <c r="R55" s="254"/>
      <c r="S55" s="254"/>
      <c r="T55" s="25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4301071015</v>
      </c>
      <c r="D56" s="252">
        <v>4607111036858</v>
      </c>
      <c r="E56" s="25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289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54"/>
      <c r="R56" s="254"/>
      <c r="S56" s="254"/>
      <c r="T56" s="25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4301070968</v>
      </c>
      <c r="D57" s="252">
        <v>4607111036889</v>
      </c>
      <c r="E57" s="252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2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54"/>
      <c r="R57" s="254"/>
      <c r="S57" s="254"/>
      <c r="T57" s="25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4301070947</v>
      </c>
      <c r="D58" s="252">
        <v>4607111037510</v>
      </c>
      <c r="E58" s="252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150</v>
      </c>
      <c r="P58" s="29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254"/>
      <c r="R58" s="254"/>
      <c r="S58" s="254"/>
      <c r="T58" s="25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x14ac:dyDescent="0.2">
      <c r="A59" s="259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/>
      <c r="P59" s="256" t="s">
        <v>43</v>
      </c>
      <c r="Q59" s="257"/>
      <c r="R59" s="257"/>
      <c r="S59" s="257"/>
      <c r="T59" s="257"/>
      <c r="U59" s="257"/>
      <c r="V59" s="258"/>
      <c r="W59" s="43" t="s">
        <v>42</v>
      </c>
      <c r="X59" s="44">
        <f>IFERROR(SUM(X52:X58),"0")</f>
        <v>0</v>
      </c>
      <c r="Y59" s="44">
        <f>IFERROR(SUM(Y52:Y58),"0")</f>
        <v>0</v>
      </c>
      <c r="Z59" s="44">
        <f>IFERROR(IF(Z52="",0,Z52),"0")+IFERROR(IF(Z53="",0,Z53),"0")+IFERROR(IF(Z54="",0,Z54),"0")+IFERROR(IF(Z55="",0,Z55),"0")+IFERROR(IF(Z56="",0,Z56),"0")+IFERROR(IF(Z57="",0,Z57),"0")+IFERROR(IF(Z58="",0,Z58),"0")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/>
      <c r="P60" s="256" t="s">
        <v>43</v>
      </c>
      <c r="Q60" s="257"/>
      <c r="R60" s="257"/>
      <c r="S60" s="257"/>
      <c r="T60" s="257"/>
      <c r="U60" s="257"/>
      <c r="V60" s="258"/>
      <c r="W60" s="43" t="s">
        <v>0</v>
      </c>
      <c r="X60" s="44">
        <f>IFERROR(SUMPRODUCT(X52:X58*H52:H58),"0")</f>
        <v>0</v>
      </c>
      <c r="Y60" s="44">
        <f>IFERROR(SUMPRODUCT(Y52:Y58*H52:H58),"0")</f>
        <v>0</v>
      </c>
      <c r="Z60" s="43"/>
      <c r="AA60" s="68"/>
      <c r="AB60" s="68"/>
      <c r="AC60" s="68"/>
    </row>
    <row r="61" spans="1:68" ht="16.5" customHeight="1" x14ac:dyDescent="0.25">
      <c r="A61" s="250" t="s">
        <v>140</v>
      </c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66"/>
      <c r="AB61" s="66"/>
      <c r="AC61" s="83"/>
    </row>
    <row r="62" spans="1:68" ht="14.25" customHeight="1" x14ac:dyDescent="0.25">
      <c r="A62" s="251" t="s">
        <v>85</v>
      </c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67"/>
      <c r="AB62" s="67"/>
      <c r="AC62" s="84"/>
    </row>
    <row r="63" spans="1:68" ht="27" customHeight="1" x14ac:dyDescent="0.25">
      <c r="A63" s="64" t="s">
        <v>141</v>
      </c>
      <c r="B63" s="64" t="s">
        <v>142</v>
      </c>
      <c r="C63" s="37">
        <v>4301070977</v>
      </c>
      <c r="D63" s="252">
        <v>4607111037411</v>
      </c>
      <c r="E63" s="252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143</v>
      </c>
      <c r="L63" s="38" t="s">
        <v>90</v>
      </c>
      <c r="M63" s="39" t="s">
        <v>88</v>
      </c>
      <c r="N63" s="39"/>
      <c r="O63" s="38">
        <v>180</v>
      </c>
      <c r="P63" s="2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254"/>
      <c r="R63" s="254"/>
      <c r="S63" s="254"/>
      <c r="T63" s="255"/>
      <c r="U63" s="40" t="s">
        <v>49</v>
      </c>
      <c r="V63" s="40" t="s">
        <v>49</v>
      </c>
      <c r="W63" s="41" t="s">
        <v>42</v>
      </c>
      <c r="X63" s="59">
        <v>0</v>
      </c>
      <c r="Y63" s="56">
        <f>IFERROR(IF(X63="","",X63),"")</f>
        <v>0</v>
      </c>
      <c r="Z63" s="42">
        <f>IFERROR(IF(X63="","",X63*0.00502),"")</f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08" t="s">
        <v>73</v>
      </c>
      <c r="BM63" s="82">
        <f>IFERROR(X63*I63,"0")</f>
        <v>0</v>
      </c>
      <c r="BN63" s="82">
        <f>IFERROR(Y63*I63,"0")</f>
        <v>0</v>
      </c>
      <c r="BO63" s="82">
        <f>IFERROR(X63/J63,"0")</f>
        <v>0</v>
      </c>
      <c r="BP63" s="82">
        <f>IFERROR(Y63/J63,"0")</f>
        <v>0</v>
      </c>
    </row>
    <row r="64" spans="1:68" ht="27" customHeight="1" x14ac:dyDescent="0.25">
      <c r="A64" s="64" t="s">
        <v>144</v>
      </c>
      <c r="B64" s="64" t="s">
        <v>145</v>
      </c>
      <c r="C64" s="37">
        <v>4301070981</v>
      </c>
      <c r="D64" s="252">
        <v>4607111036728</v>
      </c>
      <c r="E64" s="252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89</v>
      </c>
      <c r="L64" s="38" t="s">
        <v>90</v>
      </c>
      <c r="M64" s="39" t="s">
        <v>88</v>
      </c>
      <c r="N64" s="39"/>
      <c r="O64" s="38">
        <v>180</v>
      </c>
      <c r="P64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254"/>
      <c r="R64" s="254"/>
      <c r="S64" s="254"/>
      <c r="T64" s="25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IFERROR(IF(X64="","",X64*0.00866),"")</f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x14ac:dyDescent="0.2">
      <c r="A65" s="259"/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60"/>
      <c r="P65" s="256" t="s">
        <v>43</v>
      </c>
      <c r="Q65" s="257"/>
      <c r="R65" s="257"/>
      <c r="S65" s="257"/>
      <c r="T65" s="257"/>
      <c r="U65" s="257"/>
      <c r="V65" s="258"/>
      <c r="W65" s="43" t="s">
        <v>42</v>
      </c>
      <c r="X65" s="44">
        <f>IFERROR(SUM(X63:X64),"0")</f>
        <v>0</v>
      </c>
      <c r="Y65" s="44">
        <f>IFERROR(SUM(Y63:Y64),"0")</f>
        <v>0</v>
      </c>
      <c r="Z65" s="44">
        <f>IFERROR(IF(Z63="",0,Z63),"0")+IFERROR(IF(Z64="",0,Z64),"0")</f>
        <v>0</v>
      </c>
      <c r="AA65" s="68"/>
      <c r="AB65" s="68"/>
      <c r="AC65" s="68"/>
    </row>
    <row r="66" spans="1:68" x14ac:dyDescent="0.2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60"/>
      <c r="P66" s="256" t="s">
        <v>43</v>
      </c>
      <c r="Q66" s="257"/>
      <c r="R66" s="257"/>
      <c r="S66" s="257"/>
      <c r="T66" s="257"/>
      <c r="U66" s="257"/>
      <c r="V66" s="258"/>
      <c r="W66" s="43" t="s">
        <v>0</v>
      </c>
      <c r="X66" s="44">
        <f>IFERROR(SUMPRODUCT(X63:X64*H63:H64),"0")</f>
        <v>0</v>
      </c>
      <c r="Y66" s="44">
        <f>IFERROR(SUMPRODUCT(Y63:Y64*H63:H64),"0")</f>
        <v>0</v>
      </c>
      <c r="Z66" s="43"/>
      <c r="AA66" s="68"/>
      <c r="AB66" s="68"/>
      <c r="AC66" s="68"/>
    </row>
    <row r="67" spans="1:68" ht="16.5" customHeight="1" x14ac:dyDescent="0.25">
      <c r="A67" s="250" t="s">
        <v>146</v>
      </c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66"/>
      <c r="AB67" s="66"/>
      <c r="AC67" s="83"/>
    </row>
    <row r="68" spans="1:68" ht="14.25" customHeight="1" x14ac:dyDescent="0.25">
      <c r="A68" s="251" t="s">
        <v>147</v>
      </c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67"/>
      <c r="AB68" s="67"/>
      <c r="AC68" s="84"/>
    </row>
    <row r="69" spans="1:68" ht="27" customHeight="1" x14ac:dyDescent="0.25">
      <c r="A69" s="64" t="s">
        <v>148</v>
      </c>
      <c r="B69" s="64" t="s">
        <v>149</v>
      </c>
      <c r="C69" s="37">
        <v>4301135271</v>
      </c>
      <c r="D69" s="252">
        <v>4607111033659</v>
      </c>
      <c r="E69" s="252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97</v>
      </c>
      <c r="L69" s="38" t="s">
        <v>90</v>
      </c>
      <c r="M69" s="39" t="s">
        <v>88</v>
      </c>
      <c r="N69" s="39"/>
      <c r="O69" s="38">
        <v>180</v>
      </c>
      <c r="P69" s="29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254"/>
      <c r="R69" s="254"/>
      <c r="S69" s="254"/>
      <c r="T69" s="255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IFERROR(IF(X69="","",X69*0.01788),"")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0" t="s">
        <v>96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59"/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60"/>
      <c r="P70" s="256" t="s">
        <v>43</v>
      </c>
      <c r="Q70" s="257"/>
      <c r="R70" s="257"/>
      <c r="S70" s="257"/>
      <c r="T70" s="257"/>
      <c r="U70" s="257"/>
      <c r="V70" s="258"/>
      <c r="W70" s="43" t="s">
        <v>42</v>
      </c>
      <c r="X70" s="44">
        <f>IFERROR(SUM(X69:X69),"0")</f>
        <v>0</v>
      </c>
      <c r="Y70" s="44">
        <f>IFERROR(SUM(Y69:Y69),"0")</f>
        <v>0</v>
      </c>
      <c r="Z70" s="44">
        <f>IFERROR(IF(Z69="",0,Z69),"0")</f>
        <v>0</v>
      </c>
      <c r="AA70" s="68"/>
      <c r="AB70" s="68"/>
      <c r="AC70" s="68"/>
    </row>
    <row r="71" spans="1:68" x14ac:dyDescent="0.2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60"/>
      <c r="P71" s="256" t="s">
        <v>43</v>
      </c>
      <c r="Q71" s="257"/>
      <c r="R71" s="257"/>
      <c r="S71" s="257"/>
      <c r="T71" s="257"/>
      <c r="U71" s="257"/>
      <c r="V71" s="258"/>
      <c r="W71" s="43" t="s">
        <v>0</v>
      </c>
      <c r="X71" s="44">
        <f>IFERROR(SUMPRODUCT(X69:X69*H69:H69),"0")</f>
        <v>0</v>
      </c>
      <c r="Y71" s="44">
        <f>IFERROR(SUMPRODUCT(Y69:Y69*H69:H69),"0")</f>
        <v>0</v>
      </c>
      <c r="Z71" s="43"/>
      <c r="AA71" s="68"/>
      <c r="AB71" s="68"/>
      <c r="AC71" s="68"/>
    </row>
    <row r="72" spans="1:68" ht="16.5" customHeight="1" x14ac:dyDescent="0.25">
      <c r="A72" s="250" t="s">
        <v>150</v>
      </c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66"/>
      <c r="AB72" s="66"/>
      <c r="AC72" s="83"/>
    </row>
    <row r="73" spans="1:68" ht="14.25" customHeight="1" x14ac:dyDescent="0.25">
      <c r="A73" s="251" t="s">
        <v>151</v>
      </c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67"/>
      <c r="AB73" s="67"/>
      <c r="AC73" s="84"/>
    </row>
    <row r="74" spans="1:68" ht="27" customHeight="1" x14ac:dyDescent="0.25">
      <c r="A74" s="64" t="s">
        <v>152</v>
      </c>
      <c r="B74" s="64" t="s">
        <v>153</v>
      </c>
      <c r="C74" s="37">
        <v>4301131021</v>
      </c>
      <c r="D74" s="252">
        <v>4607111034137</v>
      </c>
      <c r="E74" s="252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29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254"/>
      <c r="R74" s="254"/>
      <c r="S74" s="254"/>
      <c r="T74" s="255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91</v>
      </c>
      <c r="AK74" s="87">
        <v>1</v>
      </c>
      <c r="BB74" s="111" t="s">
        <v>96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ht="27" customHeight="1" x14ac:dyDescent="0.25">
      <c r="A75" s="64" t="s">
        <v>154</v>
      </c>
      <c r="B75" s="64" t="s">
        <v>155</v>
      </c>
      <c r="C75" s="37">
        <v>4301131022</v>
      </c>
      <c r="D75" s="252">
        <v>4607111034120</v>
      </c>
      <c r="E75" s="25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29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254"/>
      <c r="R75" s="254"/>
      <c r="S75" s="254"/>
      <c r="T75" s="25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2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59"/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60"/>
      <c r="P76" s="256" t="s">
        <v>43</v>
      </c>
      <c r="Q76" s="257"/>
      <c r="R76" s="257"/>
      <c r="S76" s="257"/>
      <c r="T76" s="257"/>
      <c r="U76" s="257"/>
      <c r="V76" s="258"/>
      <c r="W76" s="43" t="s">
        <v>42</v>
      </c>
      <c r="X76" s="44">
        <f>IFERROR(SUM(X74:X75),"0")</f>
        <v>0</v>
      </c>
      <c r="Y76" s="44">
        <f>IFERROR(SUM(Y74:Y75),"0")</f>
        <v>0</v>
      </c>
      <c r="Z76" s="44">
        <f>IFERROR(IF(Z74="",0,Z74),"0")+IFERROR(IF(Z75="",0,Z75),"0")</f>
        <v>0</v>
      </c>
      <c r="AA76" s="68"/>
      <c r="AB76" s="68"/>
      <c r="AC76" s="68"/>
    </row>
    <row r="77" spans="1:68" x14ac:dyDescent="0.2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60"/>
      <c r="P77" s="256" t="s">
        <v>43</v>
      </c>
      <c r="Q77" s="257"/>
      <c r="R77" s="257"/>
      <c r="S77" s="257"/>
      <c r="T77" s="257"/>
      <c r="U77" s="257"/>
      <c r="V77" s="258"/>
      <c r="W77" s="43" t="s">
        <v>0</v>
      </c>
      <c r="X77" s="44">
        <f>IFERROR(SUMPRODUCT(X74:X75*H74:H75),"0")</f>
        <v>0</v>
      </c>
      <c r="Y77" s="44">
        <f>IFERROR(SUMPRODUCT(Y74:Y75*H74:H75),"0")</f>
        <v>0</v>
      </c>
      <c r="Z77" s="43"/>
      <c r="AA77" s="68"/>
      <c r="AB77" s="68"/>
      <c r="AC77" s="68"/>
    </row>
    <row r="78" spans="1:68" ht="16.5" customHeight="1" x14ac:dyDescent="0.25">
      <c r="A78" s="250" t="s">
        <v>156</v>
      </c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66"/>
      <c r="AB78" s="66"/>
      <c r="AC78" s="83"/>
    </row>
    <row r="79" spans="1:68" ht="14.25" customHeight="1" x14ac:dyDescent="0.25">
      <c r="A79" s="251" t="s">
        <v>147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67"/>
      <c r="AB79" s="67"/>
      <c r="AC79" s="84"/>
    </row>
    <row r="80" spans="1:68" ht="27" customHeight="1" x14ac:dyDescent="0.25">
      <c r="A80" s="64" t="s">
        <v>157</v>
      </c>
      <c r="B80" s="64" t="s">
        <v>158</v>
      </c>
      <c r="C80" s="37">
        <v>4301135285</v>
      </c>
      <c r="D80" s="252">
        <v>4607111036407</v>
      </c>
      <c r="E80" s="252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29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254"/>
      <c r="R80" s="254"/>
      <c r="S80" s="254"/>
      <c r="T80" s="255"/>
      <c r="U80" s="40" t="s">
        <v>49</v>
      </c>
      <c r="V80" s="40" t="s">
        <v>49</v>
      </c>
      <c r="W80" s="41" t="s">
        <v>42</v>
      </c>
      <c r="X80" s="59">
        <v>0</v>
      </c>
      <c r="Y80" s="56">
        <f t="shared" ref="Y80:Y85" si="6">IFERROR(IF(X80="","",X80),"")</f>
        <v>0</v>
      </c>
      <c r="Z80" s="42">
        <f t="shared" ref="Z80:Z85" si="7"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3" t="s">
        <v>96</v>
      </c>
      <c r="BM80" s="82">
        <f t="shared" ref="BM80:BM85" si="8">IFERROR(X80*I80,"0")</f>
        <v>0</v>
      </c>
      <c r="BN80" s="82">
        <f t="shared" ref="BN80:BN85" si="9">IFERROR(Y80*I80,"0")</f>
        <v>0</v>
      </c>
      <c r="BO80" s="82">
        <f t="shared" ref="BO80:BO85" si="10">IFERROR(X80/J80,"0")</f>
        <v>0</v>
      </c>
      <c r="BP80" s="82">
        <f t="shared" ref="BP80:BP85" si="11">IFERROR(Y80/J80,"0")</f>
        <v>0</v>
      </c>
    </row>
    <row r="81" spans="1:68" ht="27" customHeight="1" x14ac:dyDescent="0.25">
      <c r="A81" s="64" t="s">
        <v>159</v>
      </c>
      <c r="B81" s="64" t="s">
        <v>160</v>
      </c>
      <c r="C81" s="37">
        <v>4301135286</v>
      </c>
      <c r="D81" s="252">
        <v>4607111033628</v>
      </c>
      <c r="E81" s="252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29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254"/>
      <c r="R81" s="254"/>
      <c r="S81" s="254"/>
      <c r="T81" s="25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si="6"/>
        <v>0</v>
      </c>
      <c r="Z81" s="42">
        <f t="shared" si="7"/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4" t="s">
        <v>96</v>
      </c>
      <c r="BM81" s="82">
        <f t="shared" si="8"/>
        <v>0</v>
      </c>
      <c r="BN81" s="82">
        <f t="shared" si="9"/>
        <v>0</v>
      </c>
      <c r="BO81" s="82">
        <f t="shared" si="10"/>
        <v>0</v>
      </c>
      <c r="BP81" s="82">
        <f t="shared" si="11"/>
        <v>0</v>
      </c>
    </row>
    <row r="82" spans="1:68" ht="27" customHeight="1" x14ac:dyDescent="0.25">
      <c r="A82" s="64" t="s">
        <v>161</v>
      </c>
      <c r="B82" s="64" t="s">
        <v>162</v>
      </c>
      <c r="C82" s="37">
        <v>4301135292</v>
      </c>
      <c r="D82" s="252">
        <v>4607111033451</v>
      </c>
      <c r="E82" s="25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97</v>
      </c>
      <c r="L82" s="38" t="s">
        <v>90</v>
      </c>
      <c r="M82" s="39" t="s">
        <v>88</v>
      </c>
      <c r="N82" s="39"/>
      <c r="O82" s="38">
        <v>180</v>
      </c>
      <c r="P82" s="2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254"/>
      <c r="R82" s="254"/>
      <c r="S82" s="254"/>
      <c r="T82" s="25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91</v>
      </c>
      <c r="AK82" s="87">
        <v>1</v>
      </c>
      <c r="BB82" s="115" t="s">
        <v>96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4301135295</v>
      </c>
      <c r="D83" s="252">
        <v>4607111035141</v>
      </c>
      <c r="E83" s="25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97</v>
      </c>
      <c r="L83" s="38" t="s">
        <v>90</v>
      </c>
      <c r="M83" s="39" t="s">
        <v>88</v>
      </c>
      <c r="N83" s="39"/>
      <c r="O83" s="38">
        <v>180</v>
      </c>
      <c r="P83" s="30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254"/>
      <c r="R83" s="254"/>
      <c r="S83" s="254"/>
      <c r="T83" s="25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91</v>
      </c>
      <c r="AK83" s="87">
        <v>1</v>
      </c>
      <c r="BB83" s="116" t="s">
        <v>96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165</v>
      </c>
      <c r="B84" s="64" t="s">
        <v>166</v>
      </c>
      <c r="C84" s="37">
        <v>4301135296</v>
      </c>
      <c r="D84" s="252">
        <v>4607111033444</v>
      </c>
      <c r="E84" s="25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30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254"/>
      <c r="R84" s="254"/>
      <c r="S84" s="254"/>
      <c r="T84" s="25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4301135290</v>
      </c>
      <c r="D85" s="252">
        <v>4607111035028</v>
      </c>
      <c r="E85" s="252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0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254"/>
      <c r="R85" s="254"/>
      <c r="S85" s="254"/>
      <c r="T85" s="25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x14ac:dyDescent="0.2">
      <c r="A86" s="259"/>
      <c r="B86" s="259"/>
      <c r="C86" s="259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60"/>
      <c r="P86" s="256" t="s">
        <v>43</v>
      </c>
      <c r="Q86" s="257"/>
      <c r="R86" s="257"/>
      <c r="S86" s="257"/>
      <c r="T86" s="257"/>
      <c r="U86" s="257"/>
      <c r="V86" s="258"/>
      <c r="W86" s="43" t="s">
        <v>42</v>
      </c>
      <c r="X86" s="44">
        <f>IFERROR(SUM(X80:X85),"0")</f>
        <v>0</v>
      </c>
      <c r="Y86" s="44">
        <f>IFERROR(SUM(Y80:Y85),"0")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60"/>
      <c r="P87" s="256" t="s">
        <v>43</v>
      </c>
      <c r="Q87" s="257"/>
      <c r="R87" s="257"/>
      <c r="S87" s="257"/>
      <c r="T87" s="257"/>
      <c r="U87" s="257"/>
      <c r="V87" s="258"/>
      <c r="W87" s="43" t="s">
        <v>0</v>
      </c>
      <c r="X87" s="44">
        <f>IFERROR(SUMPRODUCT(X80:X85*H80:H85),"0")</f>
        <v>0</v>
      </c>
      <c r="Y87" s="44">
        <f>IFERROR(SUMPRODUCT(Y80:Y85*H80:H85),"0")</f>
        <v>0</v>
      </c>
      <c r="Z87" s="43"/>
      <c r="AA87" s="68"/>
      <c r="AB87" s="68"/>
      <c r="AC87" s="68"/>
    </row>
    <row r="88" spans="1:68" ht="16.5" customHeight="1" x14ac:dyDescent="0.25">
      <c r="A88" s="250" t="s">
        <v>169</v>
      </c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66"/>
      <c r="AB88" s="66"/>
      <c r="AC88" s="83"/>
    </row>
    <row r="89" spans="1:68" ht="14.25" customHeight="1" x14ac:dyDescent="0.25">
      <c r="A89" s="251" t="s">
        <v>170</v>
      </c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  <c r="AA89" s="67"/>
      <c r="AB89" s="67"/>
      <c r="AC89" s="84"/>
    </row>
    <row r="90" spans="1:68" ht="27" customHeight="1" x14ac:dyDescent="0.25">
      <c r="A90" s="64" t="s">
        <v>171</v>
      </c>
      <c r="B90" s="64" t="s">
        <v>172</v>
      </c>
      <c r="C90" s="37">
        <v>4301136042</v>
      </c>
      <c r="D90" s="252">
        <v>4607025784012</v>
      </c>
      <c r="E90" s="252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0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254"/>
      <c r="R90" s="254"/>
      <c r="S90" s="254"/>
      <c r="T90" s="255"/>
      <c r="U90" s="40" t="s">
        <v>49</v>
      </c>
      <c r="V90" s="40" t="s">
        <v>49</v>
      </c>
      <c r="W90" s="41" t="s">
        <v>42</v>
      </c>
      <c r="X90" s="59">
        <v>0</v>
      </c>
      <c r="Y90" s="56">
        <f>IFERROR(IF(X90="","",X90),"")</f>
        <v>0</v>
      </c>
      <c r="Z90" s="42">
        <f>IFERROR(IF(X90="","",X90*0.00936),"")</f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19" t="s">
        <v>96</v>
      </c>
      <c r="BM90" s="82">
        <f>IFERROR(X90*I90,"0")</f>
        <v>0</v>
      </c>
      <c r="BN90" s="82">
        <f>IFERROR(Y90*I90,"0")</f>
        <v>0</v>
      </c>
      <c r="BO90" s="82">
        <f>IFERROR(X90/J90,"0")</f>
        <v>0</v>
      </c>
      <c r="BP90" s="82">
        <f>IFERROR(Y90/J90,"0")</f>
        <v>0</v>
      </c>
    </row>
    <row r="91" spans="1:68" ht="27" customHeight="1" x14ac:dyDescent="0.25">
      <c r="A91" s="64" t="s">
        <v>173</v>
      </c>
      <c r="B91" s="64" t="s">
        <v>174</v>
      </c>
      <c r="C91" s="37">
        <v>4301136040</v>
      </c>
      <c r="D91" s="252">
        <v>4607025784319</v>
      </c>
      <c r="E91" s="252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254"/>
      <c r="R91" s="254"/>
      <c r="S91" s="254"/>
      <c r="T91" s="25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IFERROR(IF(X91="","",X91*0.01788),"")</f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0" t="s">
        <v>96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16.5" customHeight="1" x14ac:dyDescent="0.25">
      <c r="A92" s="64" t="s">
        <v>175</v>
      </c>
      <c r="B92" s="64" t="s">
        <v>176</v>
      </c>
      <c r="C92" s="37">
        <v>4301136039</v>
      </c>
      <c r="D92" s="252">
        <v>4607111035370</v>
      </c>
      <c r="E92" s="252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89</v>
      </c>
      <c r="L92" s="38" t="s">
        <v>90</v>
      </c>
      <c r="M92" s="39" t="s">
        <v>88</v>
      </c>
      <c r="N92" s="39"/>
      <c r="O92" s="38">
        <v>180</v>
      </c>
      <c r="P92" s="30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254"/>
      <c r="R92" s="254"/>
      <c r="S92" s="254"/>
      <c r="T92" s="25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IFERROR(IF(X92="","",X92*0.0155),"")</f>
        <v>0</v>
      </c>
      <c r="AA92" s="69" t="s">
        <v>49</v>
      </c>
      <c r="AB92" s="70" t="s">
        <v>49</v>
      </c>
      <c r="AC92" s="85"/>
      <c r="AG92" s="82"/>
      <c r="AJ92" s="87" t="s">
        <v>91</v>
      </c>
      <c r="AK92" s="87">
        <v>1</v>
      </c>
      <c r="BB92" s="121" t="s">
        <v>96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x14ac:dyDescent="0.2">
      <c r="A93" s="259"/>
      <c r="B93" s="259"/>
      <c r="C93" s="259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60"/>
      <c r="P93" s="256" t="s">
        <v>43</v>
      </c>
      <c r="Q93" s="257"/>
      <c r="R93" s="257"/>
      <c r="S93" s="257"/>
      <c r="T93" s="257"/>
      <c r="U93" s="257"/>
      <c r="V93" s="258"/>
      <c r="W93" s="43" t="s">
        <v>42</v>
      </c>
      <c r="X93" s="44">
        <f>IFERROR(SUM(X90:X92),"0")</f>
        <v>0</v>
      </c>
      <c r="Y93" s="44">
        <f>IFERROR(SUM(Y90:Y92),"0")</f>
        <v>0</v>
      </c>
      <c r="Z93" s="44">
        <f>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60"/>
      <c r="P94" s="256" t="s">
        <v>43</v>
      </c>
      <c r="Q94" s="257"/>
      <c r="R94" s="257"/>
      <c r="S94" s="257"/>
      <c r="T94" s="257"/>
      <c r="U94" s="257"/>
      <c r="V94" s="258"/>
      <c r="W94" s="43" t="s">
        <v>0</v>
      </c>
      <c r="X94" s="44">
        <f>IFERROR(SUMPRODUCT(X90:X92*H90:H92),"0")</f>
        <v>0</v>
      </c>
      <c r="Y94" s="44">
        <f>IFERROR(SUMPRODUCT(Y90:Y92*H90:H92),"0")</f>
        <v>0</v>
      </c>
      <c r="Z94" s="43"/>
      <c r="AA94" s="68"/>
      <c r="AB94" s="68"/>
      <c r="AC94" s="68"/>
    </row>
    <row r="95" spans="1:68" ht="16.5" customHeight="1" x14ac:dyDescent="0.25">
      <c r="A95" s="250" t="s">
        <v>177</v>
      </c>
      <c r="B95" s="250"/>
      <c r="C95" s="25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66"/>
      <c r="AB95" s="66"/>
      <c r="AC95" s="83"/>
    </row>
    <row r="96" spans="1:68" ht="14.25" customHeight="1" x14ac:dyDescent="0.25">
      <c r="A96" s="251" t="s">
        <v>85</v>
      </c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67"/>
      <c r="AB96" s="67"/>
      <c r="AC96" s="84"/>
    </row>
    <row r="97" spans="1:68" ht="27" customHeight="1" x14ac:dyDescent="0.25">
      <c r="A97" s="64" t="s">
        <v>178</v>
      </c>
      <c r="B97" s="64" t="s">
        <v>179</v>
      </c>
      <c r="C97" s="37">
        <v>4301070975</v>
      </c>
      <c r="D97" s="252">
        <v>4607111033970</v>
      </c>
      <c r="E97" s="252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0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254"/>
      <c r="R97" s="254"/>
      <c r="S97" s="254"/>
      <c r="T97" s="255"/>
      <c r="U97" s="40" t="s">
        <v>49</v>
      </c>
      <c r="V97" s="40" t="s">
        <v>49</v>
      </c>
      <c r="W97" s="41" t="s">
        <v>42</v>
      </c>
      <c r="X97" s="59">
        <v>0</v>
      </c>
      <c r="Y97" s="56">
        <f t="shared" ref="Y97:Y102" si="12">IFERROR(IF(X97="","",X97),"")</f>
        <v>0</v>
      </c>
      <c r="Z97" s="42">
        <f t="shared" ref="Z97:Z102" si="13"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2" t="s">
        <v>73</v>
      </c>
      <c r="BM97" s="82">
        <f t="shared" ref="BM97:BM102" si="14">IFERROR(X97*I97,"0")</f>
        <v>0</v>
      </c>
      <c r="BN97" s="82">
        <f t="shared" ref="BN97:BN102" si="15">IFERROR(Y97*I97,"0")</f>
        <v>0</v>
      </c>
      <c r="BO97" s="82">
        <f t="shared" ref="BO97:BO102" si="16">IFERROR(X97/J97,"0")</f>
        <v>0</v>
      </c>
      <c r="BP97" s="82">
        <f t="shared" ref="BP97:BP102" si="17">IFERROR(Y97/J97,"0")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4301070976</v>
      </c>
      <c r="D98" s="252">
        <v>4607111034144</v>
      </c>
      <c r="E98" s="252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254"/>
      <c r="R98" s="254"/>
      <c r="S98" s="254"/>
      <c r="T98" s="255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si="12"/>
        <v>0</v>
      </c>
      <c r="Z98" s="42">
        <f t="shared" si="13"/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3" t="s">
        <v>73</v>
      </c>
      <c r="BM98" s="82">
        <f t="shared" si="14"/>
        <v>0</v>
      </c>
      <c r="BN98" s="82">
        <f t="shared" si="15"/>
        <v>0</v>
      </c>
      <c r="BO98" s="82">
        <f t="shared" si="16"/>
        <v>0</v>
      </c>
      <c r="BP98" s="82">
        <f t="shared" si="17"/>
        <v>0</v>
      </c>
    </row>
    <row r="99" spans="1:68" ht="27" customHeight="1" x14ac:dyDescent="0.25">
      <c r="A99" s="64" t="s">
        <v>182</v>
      </c>
      <c r="B99" s="64" t="s">
        <v>183</v>
      </c>
      <c r="C99" s="37">
        <v>4301070973</v>
      </c>
      <c r="D99" s="252">
        <v>4607111033987</v>
      </c>
      <c r="E99" s="252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89</v>
      </c>
      <c r="L99" s="38" t="s">
        <v>90</v>
      </c>
      <c r="M99" s="39" t="s">
        <v>88</v>
      </c>
      <c r="N99" s="39"/>
      <c r="O99" s="38">
        <v>180</v>
      </c>
      <c r="P99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254"/>
      <c r="R99" s="254"/>
      <c r="S99" s="254"/>
      <c r="T99" s="255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91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customHeight="1" x14ac:dyDescent="0.25">
      <c r="A100" s="64" t="s">
        <v>184</v>
      </c>
      <c r="B100" s="64" t="s">
        <v>185</v>
      </c>
      <c r="C100" s="37">
        <v>4301070974</v>
      </c>
      <c r="D100" s="252">
        <v>4607111034151</v>
      </c>
      <c r="E100" s="252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89</v>
      </c>
      <c r="L100" s="38" t="s">
        <v>90</v>
      </c>
      <c r="M100" s="39" t="s">
        <v>88</v>
      </c>
      <c r="N100" s="39"/>
      <c r="O100" s="38">
        <v>180</v>
      </c>
      <c r="P100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254"/>
      <c r="R100" s="254"/>
      <c r="S100" s="254"/>
      <c r="T100" s="255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91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customHeight="1" x14ac:dyDescent="0.25">
      <c r="A101" s="64" t="s">
        <v>186</v>
      </c>
      <c r="B101" s="64" t="s">
        <v>187</v>
      </c>
      <c r="C101" s="37">
        <v>4301070945</v>
      </c>
      <c r="D101" s="252">
        <v>4607111037435</v>
      </c>
      <c r="E101" s="252"/>
      <c r="F101" s="63">
        <v>0.8</v>
      </c>
      <c r="G101" s="38">
        <v>8</v>
      </c>
      <c r="H101" s="63">
        <v>6.4</v>
      </c>
      <c r="I101" s="63">
        <v>6.6859999999999999</v>
      </c>
      <c r="J101" s="38">
        <v>84</v>
      </c>
      <c r="K101" s="38" t="s">
        <v>89</v>
      </c>
      <c r="L101" s="38" t="s">
        <v>90</v>
      </c>
      <c r="M101" s="39" t="s">
        <v>88</v>
      </c>
      <c r="N101" s="39"/>
      <c r="O101" s="38">
        <v>150</v>
      </c>
      <c r="P101" s="31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254"/>
      <c r="R101" s="254"/>
      <c r="S101" s="254"/>
      <c r="T101" s="255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91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customHeight="1" x14ac:dyDescent="0.25">
      <c r="A102" s="64" t="s">
        <v>188</v>
      </c>
      <c r="B102" s="64" t="s">
        <v>189</v>
      </c>
      <c r="C102" s="37">
        <v>4301070958</v>
      </c>
      <c r="D102" s="252">
        <v>4607111038098</v>
      </c>
      <c r="E102" s="252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54"/>
      <c r="R102" s="254"/>
      <c r="S102" s="254"/>
      <c r="T102" s="255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x14ac:dyDescent="0.2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60"/>
      <c r="P103" s="256" t="s">
        <v>43</v>
      </c>
      <c r="Q103" s="257"/>
      <c r="R103" s="257"/>
      <c r="S103" s="257"/>
      <c r="T103" s="257"/>
      <c r="U103" s="257"/>
      <c r="V103" s="258"/>
      <c r="W103" s="43" t="s">
        <v>42</v>
      </c>
      <c r="X103" s="44">
        <f>IFERROR(SUM(X97:X102),"0")</f>
        <v>0</v>
      </c>
      <c r="Y103" s="44">
        <f>IFERROR(SUM(Y97:Y102),"0")</f>
        <v>0</v>
      </c>
      <c r="Z103" s="44">
        <f>IFERROR(IF(Z97="",0,Z97),"0")+IFERROR(IF(Z98="",0,Z98),"0")+IFERROR(IF(Z99="",0,Z99),"0")+IFERROR(IF(Z100="",0,Z100),"0")+IFERROR(IF(Z101="",0,Z101),"0")+IFERROR(IF(Z102="",0,Z102),"0")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60"/>
      <c r="P104" s="256" t="s">
        <v>43</v>
      </c>
      <c r="Q104" s="257"/>
      <c r="R104" s="257"/>
      <c r="S104" s="257"/>
      <c r="T104" s="257"/>
      <c r="U104" s="257"/>
      <c r="V104" s="258"/>
      <c r="W104" s="43" t="s">
        <v>0</v>
      </c>
      <c r="X104" s="44">
        <f>IFERROR(SUMPRODUCT(X97:X102*H97:H102),"0")</f>
        <v>0</v>
      </c>
      <c r="Y104" s="44">
        <f>IFERROR(SUMPRODUCT(Y97:Y102*H97:H102),"0")</f>
        <v>0</v>
      </c>
      <c r="Z104" s="43"/>
      <c r="AA104" s="68"/>
      <c r="AB104" s="68"/>
      <c r="AC104" s="68"/>
    </row>
    <row r="105" spans="1:68" ht="16.5" customHeight="1" x14ac:dyDescent="0.25">
      <c r="A105" s="250" t="s">
        <v>190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66"/>
      <c r="AB105" s="66"/>
      <c r="AC105" s="83"/>
    </row>
    <row r="106" spans="1:68" ht="14.25" customHeight="1" x14ac:dyDescent="0.25">
      <c r="A106" s="251" t="s">
        <v>147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67"/>
      <c r="AB106" s="67"/>
      <c r="AC106" s="84"/>
    </row>
    <row r="107" spans="1:68" ht="27" customHeight="1" x14ac:dyDescent="0.25">
      <c r="A107" s="64" t="s">
        <v>191</v>
      </c>
      <c r="B107" s="64" t="s">
        <v>192</v>
      </c>
      <c r="C107" s="37">
        <v>4301135289</v>
      </c>
      <c r="D107" s="252">
        <v>4607111034014</v>
      </c>
      <c r="E107" s="252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97</v>
      </c>
      <c r="L107" s="38" t="s">
        <v>90</v>
      </c>
      <c r="M107" s="39" t="s">
        <v>88</v>
      </c>
      <c r="N107" s="39"/>
      <c r="O107" s="38">
        <v>180</v>
      </c>
      <c r="P107" s="31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54"/>
      <c r="R107" s="254"/>
      <c r="S107" s="254"/>
      <c r="T107" s="255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28" t="s">
        <v>96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193</v>
      </c>
      <c r="B108" s="64" t="s">
        <v>194</v>
      </c>
      <c r="C108" s="37">
        <v>4301135299</v>
      </c>
      <c r="D108" s="252">
        <v>4607111033994</v>
      </c>
      <c r="E108" s="25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97</v>
      </c>
      <c r="L108" s="38" t="s">
        <v>90</v>
      </c>
      <c r="M108" s="39" t="s">
        <v>88</v>
      </c>
      <c r="N108" s="39"/>
      <c r="O108" s="38">
        <v>180</v>
      </c>
      <c r="P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54"/>
      <c r="R108" s="254"/>
      <c r="S108" s="254"/>
      <c r="T108" s="255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29" t="s">
        <v>96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60"/>
      <c r="P109" s="256" t="s">
        <v>43</v>
      </c>
      <c r="Q109" s="257"/>
      <c r="R109" s="257"/>
      <c r="S109" s="257"/>
      <c r="T109" s="257"/>
      <c r="U109" s="257"/>
      <c r="V109" s="258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60"/>
      <c r="P110" s="256" t="s">
        <v>43</v>
      </c>
      <c r="Q110" s="257"/>
      <c r="R110" s="257"/>
      <c r="S110" s="257"/>
      <c r="T110" s="257"/>
      <c r="U110" s="257"/>
      <c r="V110" s="258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50" t="s">
        <v>195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66"/>
      <c r="AB111" s="66"/>
      <c r="AC111" s="83"/>
    </row>
    <row r="112" spans="1:68" ht="14.25" customHeight="1" x14ac:dyDescent="0.25">
      <c r="A112" s="251" t="s">
        <v>147</v>
      </c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67"/>
      <c r="AB112" s="67"/>
      <c r="AC112" s="84"/>
    </row>
    <row r="113" spans="1:68" ht="27" customHeight="1" x14ac:dyDescent="0.25">
      <c r="A113" s="64" t="s">
        <v>196</v>
      </c>
      <c r="B113" s="64" t="s">
        <v>197</v>
      </c>
      <c r="C113" s="37">
        <v>4301135311</v>
      </c>
      <c r="D113" s="252">
        <v>4607111039095</v>
      </c>
      <c r="E113" s="252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97</v>
      </c>
      <c r="L113" s="38" t="s">
        <v>90</v>
      </c>
      <c r="M113" s="39" t="s">
        <v>88</v>
      </c>
      <c r="N113" s="39"/>
      <c r="O113" s="38">
        <v>180</v>
      </c>
      <c r="P113" s="314" t="s">
        <v>198</v>
      </c>
      <c r="Q113" s="254"/>
      <c r="R113" s="254"/>
      <c r="S113" s="254"/>
      <c r="T113" s="255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91</v>
      </c>
      <c r="AK113" s="87">
        <v>1</v>
      </c>
      <c r="BB113" s="130" t="s">
        <v>96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199</v>
      </c>
      <c r="B114" s="64" t="s">
        <v>200</v>
      </c>
      <c r="C114" s="37">
        <v>4301135282</v>
      </c>
      <c r="D114" s="252">
        <v>4607111034199</v>
      </c>
      <c r="E114" s="252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97</v>
      </c>
      <c r="L114" s="38" t="s">
        <v>90</v>
      </c>
      <c r="M114" s="39" t="s">
        <v>88</v>
      </c>
      <c r="N114" s="39"/>
      <c r="O114" s="38">
        <v>180</v>
      </c>
      <c r="P114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54"/>
      <c r="R114" s="254"/>
      <c r="S114" s="254"/>
      <c r="T114" s="255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91</v>
      </c>
      <c r="AK114" s="87">
        <v>1</v>
      </c>
      <c r="BB114" s="131" t="s">
        <v>96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60"/>
      <c r="P115" s="256" t="s">
        <v>43</v>
      </c>
      <c r="Q115" s="257"/>
      <c r="R115" s="257"/>
      <c r="S115" s="257"/>
      <c r="T115" s="257"/>
      <c r="U115" s="257"/>
      <c r="V115" s="258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60"/>
      <c r="P116" s="256" t="s">
        <v>43</v>
      </c>
      <c r="Q116" s="257"/>
      <c r="R116" s="257"/>
      <c r="S116" s="257"/>
      <c r="T116" s="257"/>
      <c r="U116" s="257"/>
      <c r="V116" s="258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0" t="s">
        <v>201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66"/>
      <c r="AB117" s="66"/>
      <c r="AC117" s="83"/>
    </row>
    <row r="118" spans="1:68" ht="14.25" customHeight="1" x14ac:dyDescent="0.25">
      <c r="A118" s="251" t="s">
        <v>147</v>
      </c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67"/>
      <c r="AB118" s="67"/>
      <c r="AC118" s="84"/>
    </row>
    <row r="119" spans="1:68" ht="27" customHeight="1" x14ac:dyDescent="0.25">
      <c r="A119" s="64" t="s">
        <v>202</v>
      </c>
      <c r="B119" s="64" t="s">
        <v>203</v>
      </c>
      <c r="C119" s="37">
        <v>4301135275</v>
      </c>
      <c r="D119" s="252">
        <v>4607111034380</v>
      </c>
      <c r="E119" s="252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97</v>
      </c>
      <c r="L119" s="38" t="s">
        <v>90</v>
      </c>
      <c r="M119" s="39" t="s">
        <v>88</v>
      </c>
      <c r="N119" s="39"/>
      <c r="O119" s="38">
        <v>180</v>
      </c>
      <c r="P119" s="3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54"/>
      <c r="R119" s="254"/>
      <c r="S119" s="254"/>
      <c r="T119" s="255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91</v>
      </c>
      <c r="AK119" s="87">
        <v>1</v>
      </c>
      <c r="BB119" s="132" t="s">
        <v>96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204</v>
      </c>
      <c r="B120" s="64" t="s">
        <v>205</v>
      </c>
      <c r="C120" s="37">
        <v>4301135277</v>
      </c>
      <c r="D120" s="252">
        <v>4607111034397</v>
      </c>
      <c r="E120" s="252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97</v>
      </c>
      <c r="L120" s="38" t="s">
        <v>90</v>
      </c>
      <c r="M120" s="39" t="s">
        <v>88</v>
      </c>
      <c r="N120" s="39"/>
      <c r="O120" s="38">
        <v>180</v>
      </c>
      <c r="P120" s="31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54"/>
      <c r="R120" s="254"/>
      <c r="S120" s="254"/>
      <c r="T120" s="255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91</v>
      </c>
      <c r="AK120" s="87">
        <v>1</v>
      </c>
      <c r="BB120" s="133" t="s">
        <v>96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60"/>
      <c r="P121" s="256" t="s">
        <v>43</v>
      </c>
      <c r="Q121" s="257"/>
      <c r="R121" s="257"/>
      <c r="S121" s="257"/>
      <c r="T121" s="257"/>
      <c r="U121" s="257"/>
      <c r="V121" s="258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60"/>
      <c r="P122" s="256" t="s">
        <v>43</v>
      </c>
      <c r="Q122" s="257"/>
      <c r="R122" s="257"/>
      <c r="S122" s="257"/>
      <c r="T122" s="257"/>
      <c r="U122" s="257"/>
      <c r="V122" s="258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0" t="s">
        <v>206</v>
      </c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66"/>
      <c r="AB123" s="66"/>
      <c r="AC123" s="83"/>
    </row>
    <row r="124" spans="1:68" ht="14.25" customHeight="1" x14ac:dyDescent="0.25">
      <c r="A124" s="251" t="s">
        <v>147</v>
      </c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67"/>
      <c r="AB124" s="67"/>
      <c r="AC124" s="84"/>
    </row>
    <row r="125" spans="1:68" ht="27" customHeight="1" x14ac:dyDescent="0.25">
      <c r="A125" s="64" t="s">
        <v>207</v>
      </c>
      <c r="B125" s="64" t="s">
        <v>208</v>
      </c>
      <c r="C125" s="37">
        <v>4301135279</v>
      </c>
      <c r="D125" s="252">
        <v>4607111035806</v>
      </c>
      <c r="E125" s="252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97</v>
      </c>
      <c r="L125" s="38" t="s">
        <v>90</v>
      </c>
      <c r="M125" s="39" t="s">
        <v>88</v>
      </c>
      <c r="N125" s="39"/>
      <c r="O125" s="38">
        <v>180</v>
      </c>
      <c r="P125" s="3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54"/>
      <c r="R125" s="254"/>
      <c r="S125" s="254"/>
      <c r="T125" s="255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 t="s">
        <v>91</v>
      </c>
      <c r="AK125" s="87">
        <v>1</v>
      </c>
      <c r="BB125" s="134" t="s">
        <v>96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60"/>
      <c r="P126" s="256" t="s">
        <v>43</v>
      </c>
      <c r="Q126" s="257"/>
      <c r="R126" s="257"/>
      <c r="S126" s="257"/>
      <c r="T126" s="257"/>
      <c r="U126" s="257"/>
      <c r="V126" s="258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60"/>
      <c r="P127" s="256" t="s">
        <v>43</v>
      </c>
      <c r="Q127" s="257"/>
      <c r="R127" s="257"/>
      <c r="S127" s="257"/>
      <c r="T127" s="257"/>
      <c r="U127" s="257"/>
      <c r="V127" s="258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50" t="s">
        <v>209</v>
      </c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66"/>
      <c r="AB128" s="66"/>
      <c r="AC128" s="83"/>
    </row>
    <row r="129" spans="1:68" ht="14.25" customHeight="1" x14ac:dyDescent="0.25">
      <c r="A129" s="251" t="s">
        <v>210</v>
      </c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67"/>
      <c r="AB129" s="67"/>
      <c r="AC129" s="84"/>
    </row>
    <row r="130" spans="1:68" ht="27" customHeight="1" x14ac:dyDescent="0.25">
      <c r="A130" s="64" t="s">
        <v>211</v>
      </c>
      <c r="B130" s="64" t="s">
        <v>212</v>
      </c>
      <c r="C130" s="37">
        <v>4301070768</v>
      </c>
      <c r="D130" s="252">
        <v>4607111035639</v>
      </c>
      <c r="E130" s="252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213</v>
      </c>
      <c r="L130" s="38" t="s">
        <v>90</v>
      </c>
      <c r="M130" s="39" t="s">
        <v>88</v>
      </c>
      <c r="N130" s="39"/>
      <c r="O130" s="38">
        <v>180</v>
      </c>
      <c r="P130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54"/>
      <c r="R130" s="254"/>
      <c r="S130" s="254"/>
      <c r="T130" s="255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IFERROR(IF(X130="","",X130*0.01786),"")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35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214</v>
      </c>
      <c r="B131" s="64" t="s">
        <v>215</v>
      </c>
      <c r="C131" s="37">
        <v>4301135540</v>
      </c>
      <c r="D131" s="252">
        <v>4607111035646</v>
      </c>
      <c r="E131" s="252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217</v>
      </c>
      <c r="L131" s="38" t="s">
        <v>90</v>
      </c>
      <c r="M131" s="39" t="s">
        <v>88</v>
      </c>
      <c r="N131" s="39"/>
      <c r="O131" s="38">
        <v>180</v>
      </c>
      <c r="P131" s="320" t="s">
        <v>216</v>
      </c>
      <c r="Q131" s="254"/>
      <c r="R131" s="254"/>
      <c r="S131" s="254"/>
      <c r="T131" s="255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 t="s">
        <v>91</v>
      </c>
      <c r="AK131" s="87">
        <v>1</v>
      </c>
      <c r="BB131" s="136" t="s">
        <v>96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60"/>
      <c r="P132" s="256" t="s">
        <v>43</v>
      </c>
      <c r="Q132" s="257"/>
      <c r="R132" s="257"/>
      <c r="S132" s="257"/>
      <c r="T132" s="257"/>
      <c r="U132" s="257"/>
      <c r="V132" s="258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60"/>
      <c r="P133" s="256" t="s">
        <v>43</v>
      </c>
      <c r="Q133" s="257"/>
      <c r="R133" s="257"/>
      <c r="S133" s="257"/>
      <c r="T133" s="257"/>
      <c r="U133" s="257"/>
      <c r="V133" s="258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50" t="s">
        <v>218</v>
      </c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66"/>
      <c r="AB134" s="66"/>
      <c r="AC134" s="83"/>
    </row>
    <row r="135" spans="1:68" ht="14.25" customHeight="1" x14ac:dyDescent="0.25">
      <c r="A135" s="251" t="s">
        <v>147</v>
      </c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67"/>
      <c r="AB135" s="67"/>
      <c r="AC135" s="84"/>
    </row>
    <row r="136" spans="1:68" ht="27" customHeight="1" x14ac:dyDescent="0.25">
      <c r="A136" s="64" t="s">
        <v>219</v>
      </c>
      <c r="B136" s="64" t="s">
        <v>220</v>
      </c>
      <c r="C136" s="37">
        <v>4301135281</v>
      </c>
      <c r="D136" s="252">
        <v>4607111036568</v>
      </c>
      <c r="E136" s="252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97</v>
      </c>
      <c r="L136" s="38" t="s">
        <v>90</v>
      </c>
      <c r="M136" s="39" t="s">
        <v>88</v>
      </c>
      <c r="N136" s="39"/>
      <c r="O136" s="38">
        <v>180</v>
      </c>
      <c r="P136" s="32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54"/>
      <c r="R136" s="254"/>
      <c r="S136" s="254"/>
      <c r="T136" s="255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 t="s">
        <v>91</v>
      </c>
      <c r="AK136" s="87">
        <v>1</v>
      </c>
      <c r="BB136" s="137" t="s">
        <v>96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60"/>
      <c r="P137" s="256" t="s">
        <v>43</v>
      </c>
      <c r="Q137" s="257"/>
      <c r="R137" s="257"/>
      <c r="S137" s="257"/>
      <c r="T137" s="257"/>
      <c r="U137" s="257"/>
      <c r="V137" s="258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60"/>
      <c r="P138" s="256" t="s">
        <v>43</v>
      </c>
      <c r="Q138" s="257"/>
      <c r="R138" s="257"/>
      <c r="S138" s="257"/>
      <c r="T138" s="257"/>
      <c r="U138" s="257"/>
      <c r="V138" s="258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49" t="s">
        <v>221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55"/>
      <c r="AB139" s="55"/>
      <c r="AC139" s="55"/>
    </row>
    <row r="140" spans="1:68" ht="16.5" customHeight="1" x14ac:dyDescent="0.25">
      <c r="A140" s="250" t="s">
        <v>222</v>
      </c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66"/>
      <c r="AB140" s="66"/>
      <c r="AC140" s="83"/>
    </row>
    <row r="141" spans="1:68" ht="14.25" customHeight="1" x14ac:dyDescent="0.25">
      <c r="A141" s="251" t="s">
        <v>147</v>
      </c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67"/>
      <c r="AB141" s="67"/>
      <c r="AC141" s="84"/>
    </row>
    <row r="142" spans="1:68" ht="27" customHeight="1" x14ac:dyDescent="0.25">
      <c r="A142" s="64" t="s">
        <v>223</v>
      </c>
      <c r="B142" s="64" t="s">
        <v>224</v>
      </c>
      <c r="C142" s="37">
        <v>4301135398</v>
      </c>
      <c r="D142" s="252">
        <v>4607111039187</v>
      </c>
      <c r="E142" s="252"/>
      <c r="F142" s="63">
        <v>3</v>
      </c>
      <c r="G142" s="38">
        <v>1</v>
      </c>
      <c r="H142" s="63">
        <v>3</v>
      </c>
      <c r="I142" s="63">
        <v>3.1920000000000002</v>
      </c>
      <c r="J142" s="38">
        <v>126</v>
      </c>
      <c r="K142" s="38" t="s">
        <v>97</v>
      </c>
      <c r="L142" s="38" t="s">
        <v>90</v>
      </c>
      <c r="M142" s="39" t="s">
        <v>88</v>
      </c>
      <c r="N142" s="39"/>
      <c r="O142" s="38">
        <v>180</v>
      </c>
      <c r="P142" s="322" t="s">
        <v>225</v>
      </c>
      <c r="Q142" s="254"/>
      <c r="R142" s="254"/>
      <c r="S142" s="254"/>
      <c r="T142" s="255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IFERROR(IF(X142="","",X142*0.00936),"")</f>
        <v>0</v>
      </c>
      <c r="AA142" s="69" t="s">
        <v>49</v>
      </c>
      <c r="AB142" s="70" t="s">
        <v>49</v>
      </c>
      <c r="AC142" s="85"/>
      <c r="AG142" s="82"/>
      <c r="AJ142" s="87" t="s">
        <v>91</v>
      </c>
      <c r="AK142" s="87">
        <v>1</v>
      </c>
      <c r="BB142" s="138" t="s">
        <v>96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ht="27" customHeight="1" x14ac:dyDescent="0.25">
      <c r="A143" s="64" t="s">
        <v>226</v>
      </c>
      <c r="B143" s="64" t="s">
        <v>227</v>
      </c>
      <c r="C143" s="37">
        <v>4301135317</v>
      </c>
      <c r="D143" s="252">
        <v>4607111039057</v>
      </c>
      <c r="E143" s="252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143</v>
      </c>
      <c r="L143" s="38" t="s">
        <v>90</v>
      </c>
      <c r="M143" s="39" t="s">
        <v>88</v>
      </c>
      <c r="N143" s="39"/>
      <c r="O143" s="38">
        <v>180</v>
      </c>
      <c r="P143" s="323" t="s">
        <v>228</v>
      </c>
      <c r="Q143" s="254"/>
      <c r="R143" s="254"/>
      <c r="S143" s="254"/>
      <c r="T143" s="255"/>
      <c r="U143" s="40" t="s">
        <v>49</v>
      </c>
      <c r="V143" s="40" t="s">
        <v>49</v>
      </c>
      <c r="W143" s="41" t="s">
        <v>42</v>
      </c>
      <c r="X143" s="59">
        <v>0</v>
      </c>
      <c r="Y143" s="56">
        <f>IFERROR(IF(X143="","",X143),"")</f>
        <v>0</v>
      </c>
      <c r="Z143" s="42">
        <f>IFERROR(IF(X143="","",X143*0.00502),"")</f>
        <v>0</v>
      </c>
      <c r="AA143" s="69" t="s">
        <v>49</v>
      </c>
      <c r="AB143" s="70" t="s">
        <v>49</v>
      </c>
      <c r="AC143" s="85"/>
      <c r="AG143" s="82"/>
      <c r="AJ143" s="87" t="s">
        <v>91</v>
      </c>
      <c r="AK143" s="87">
        <v>1</v>
      </c>
      <c r="BB143" s="139" t="s">
        <v>96</v>
      </c>
      <c r="BM143" s="82">
        <f>IFERROR(X143*I143,"0")</f>
        <v>0</v>
      </c>
      <c r="BN143" s="82">
        <f>IFERROR(Y143*I143,"0")</f>
        <v>0</v>
      </c>
      <c r="BO143" s="82">
        <f>IFERROR(X143/J143,"0")</f>
        <v>0</v>
      </c>
      <c r="BP143" s="82">
        <f>IFERROR(Y143/J143,"0")</f>
        <v>0</v>
      </c>
    </row>
    <row r="144" spans="1:68" x14ac:dyDescent="0.2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60"/>
      <c r="P144" s="256" t="s">
        <v>43</v>
      </c>
      <c r="Q144" s="257"/>
      <c r="R144" s="257"/>
      <c r="S144" s="257"/>
      <c r="T144" s="257"/>
      <c r="U144" s="257"/>
      <c r="V144" s="258"/>
      <c r="W144" s="43" t="s">
        <v>42</v>
      </c>
      <c r="X144" s="44">
        <f>IFERROR(SUM(X142:X143),"0")</f>
        <v>0</v>
      </c>
      <c r="Y144" s="44">
        <f>IFERROR(SUM(Y142:Y143),"0")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259"/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60"/>
      <c r="P145" s="256" t="s">
        <v>43</v>
      </c>
      <c r="Q145" s="257"/>
      <c r="R145" s="257"/>
      <c r="S145" s="257"/>
      <c r="T145" s="257"/>
      <c r="U145" s="257"/>
      <c r="V145" s="258"/>
      <c r="W145" s="43" t="s">
        <v>0</v>
      </c>
      <c r="X145" s="44">
        <f>IFERROR(SUMPRODUCT(X142:X143*H142:H143),"0")</f>
        <v>0</v>
      </c>
      <c r="Y145" s="44">
        <f>IFERROR(SUMPRODUCT(Y142:Y143*H142:H143),"0")</f>
        <v>0</v>
      </c>
      <c r="Z145" s="43"/>
      <c r="AA145" s="68"/>
      <c r="AB145" s="68"/>
      <c r="AC145" s="68"/>
    </row>
    <row r="146" spans="1:68" ht="14.25" customHeight="1" x14ac:dyDescent="0.25">
      <c r="A146" s="251" t="s">
        <v>210</v>
      </c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67"/>
      <c r="AB146" s="67"/>
      <c r="AC146" s="84"/>
    </row>
    <row r="147" spans="1:68" ht="27" customHeight="1" x14ac:dyDescent="0.25">
      <c r="A147" s="64" t="s">
        <v>229</v>
      </c>
      <c r="B147" s="64" t="s">
        <v>230</v>
      </c>
      <c r="C147" s="37">
        <v>4301071010</v>
      </c>
      <c r="D147" s="252">
        <v>4607111037701</v>
      </c>
      <c r="E147" s="252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89</v>
      </c>
      <c r="L147" s="38" t="s">
        <v>90</v>
      </c>
      <c r="M147" s="39" t="s">
        <v>88</v>
      </c>
      <c r="N147" s="39"/>
      <c r="O147" s="38">
        <v>180</v>
      </c>
      <c r="P147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54"/>
      <c r="R147" s="254"/>
      <c r="S147" s="254"/>
      <c r="T147" s="255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IFERROR(IF(X147="","",X147*0.00866),"")</f>
        <v>0</v>
      </c>
      <c r="AA147" s="69" t="s">
        <v>49</v>
      </c>
      <c r="AB147" s="70" t="s">
        <v>49</v>
      </c>
      <c r="AC147" s="85"/>
      <c r="AG147" s="82"/>
      <c r="AJ147" s="87" t="s">
        <v>91</v>
      </c>
      <c r="AK147" s="87">
        <v>1</v>
      </c>
      <c r="BB147" s="140" t="s">
        <v>96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x14ac:dyDescent="0.2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60"/>
      <c r="P148" s="256" t="s">
        <v>43</v>
      </c>
      <c r="Q148" s="257"/>
      <c r="R148" s="257"/>
      <c r="S148" s="257"/>
      <c r="T148" s="257"/>
      <c r="U148" s="257"/>
      <c r="V148" s="258"/>
      <c r="W148" s="43" t="s">
        <v>42</v>
      </c>
      <c r="X148" s="44">
        <f>IFERROR(SUM(X147:X147),"0")</f>
        <v>0</v>
      </c>
      <c r="Y148" s="44">
        <f>IFERROR(SUM(Y147:Y147),"0")</f>
        <v>0</v>
      </c>
      <c r="Z148" s="44">
        <f>IFERROR(IF(Z147="",0,Z147),"0")</f>
        <v>0</v>
      </c>
      <c r="AA148" s="68"/>
      <c r="AB148" s="68"/>
      <c r="AC148" s="68"/>
    </row>
    <row r="149" spans="1:68" x14ac:dyDescent="0.2">
      <c r="A149" s="259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60"/>
      <c r="P149" s="256" t="s">
        <v>43</v>
      </c>
      <c r="Q149" s="257"/>
      <c r="R149" s="257"/>
      <c r="S149" s="257"/>
      <c r="T149" s="257"/>
      <c r="U149" s="257"/>
      <c r="V149" s="258"/>
      <c r="W149" s="43" t="s">
        <v>0</v>
      </c>
      <c r="X149" s="44">
        <f>IFERROR(SUMPRODUCT(X147:X147*H147:H147),"0")</f>
        <v>0</v>
      </c>
      <c r="Y149" s="44">
        <f>IFERROR(SUMPRODUCT(Y147:Y147*H147:H147),"0")</f>
        <v>0</v>
      </c>
      <c r="Z149" s="43"/>
      <c r="AA149" s="68"/>
      <c r="AB149" s="68"/>
      <c r="AC149" s="68"/>
    </row>
    <row r="150" spans="1:68" ht="16.5" customHeight="1" x14ac:dyDescent="0.25">
      <c r="A150" s="250" t="s">
        <v>231</v>
      </c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  <c r="AA150" s="66"/>
      <c r="AB150" s="66"/>
      <c r="AC150" s="83"/>
    </row>
    <row r="151" spans="1:68" ht="14.25" customHeight="1" x14ac:dyDescent="0.25">
      <c r="A151" s="251" t="s">
        <v>85</v>
      </c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67"/>
      <c r="AB151" s="67"/>
      <c r="AC151" s="84"/>
    </row>
    <row r="152" spans="1:68" ht="16.5" customHeight="1" x14ac:dyDescent="0.25">
      <c r="A152" s="64" t="s">
        <v>232</v>
      </c>
      <c r="B152" s="64" t="s">
        <v>233</v>
      </c>
      <c r="C152" s="37">
        <v>4301071062</v>
      </c>
      <c r="D152" s="252">
        <v>4607111036384</v>
      </c>
      <c r="E152" s="252"/>
      <c r="F152" s="63">
        <v>5</v>
      </c>
      <c r="G152" s="38">
        <v>1</v>
      </c>
      <c r="H152" s="63">
        <v>5</v>
      </c>
      <c r="I152" s="63">
        <v>5.2106000000000003</v>
      </c>
      <c r="J152" s="38">
        <v>144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325" t="s">
        <v>234</v>
      </c>
      <c r="Q152" s="254"/>
      <c r="R152" s="254"/>
      <c r="S152" s="254"/>
      <c r="T152" s="25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 t="s">
        <v>91</v>
      </c>
      <c r="AK152" s="87">
        <v>1</v>
      </c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16.5" customHeight="1" x14ac:dyDescent="0.25">
      <c r="A153" s="64" t="s">
        <v>235</v>
      </c>
      <c r="B153" s="64" t="s">
        <v>236</v>
      </c>
      <c r="C153" s="37">
        <v>4301070956</v>
      </c>
      <c r="D153" s="252">
        <v>4640242180250</v>
      </c>
      <c r="E153" s="252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89</v>
      </c>
      <c r="L153" s="38" t="s">
        <v>90</v>
      </c>
      <c r="M153" s="39" t="s">
        <v>88</v>
      </c>
      <c r="N153" s="39"/>
      <c r="O153" s="38">
        <v>180</v>
      </c>
      <c r="P153" s="326" t="s">
        <v>237</v>
      </c>
      <c r="Q153" s="254"/>
      <c r="R153" s="254"/>
      <c r="S153" s="254"/>
      <c r="T153" s="25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IFERROR(IF(X153="","",X153*0.00866),"")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2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ht="27" customHeight="1" x14ac:dyDescent="0.25">
      <c r="A154" s="64" t="s">
        <v>238</v>
      </c>
      <c r="B154" s="64" t="s">
        <v>239</v>
      </c>
      <c r="C154" s="37">
        <v>4301071050</v>
      </c>
      <c r="D154" s="252">
        <v>4607111036216</v>
      </c>
      <c r="E154" s="252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89</v>
      </c>
      <c r="L154" s="38" t="s">
        <v>90</v>
      </c>
      <c r="M154" s="39" t="s">
        <v>88</v>
      </c>
      <c r="N154" s="39"/>
      <c r="O154" s="38">
        <v>180</v>
      </c>
      <c r="P154" s="327" t="s">
        <v>240</v>
      </c>
      <c r="Q154" s="254"/>
      <c r="R154" s="254"/>
      <c r="S154" s="254"/>
      <c r="T154" s="255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91</v>
      </c>
      <c r="AK154" s="87">
        <v>1</v>
      </c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27" customHeight="1" x14ac:dyDescent="0.25">
      <c r="A155" s="64" t="s">
        <v>241</v>
      </c>
      <c r="B155" s="64" t="s">
        <v>242</v>
      </c>
      <c r="C155" s="37">
        <v>4301071027</v>
      </c>
      <c r="D155" s="252">
        <v>4607111036278</v>
      </c>
      <c r="E155" s="252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89</v>
      </c>
      <c r="L155" s="38" t="s">
        <v>90</v>
      </c>
      <c r="M155" s="39" t="s">
        <v>88</v>
      </c>
      <c r="N155" s="39"/>
      <c r="O155" s="38">
        <v>180</v>
      </c>
      <c r="P155" s="328" t="s">
        <v>243</v>
      </c>
      <c r="Q155" s="254"/>
      <c r="R155" s="254"/>
      <c r="S155" s="254"/>
      <c r="T155" s="255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IFERROR(IF(X155="","",X155*0.0155),"")</f>
        <v>0</v>
      </c>
      <c r="AA155" s="69" t="s">
        <v>49</v>
      </c>
      <c r="AB155" s="70" t="s">
        <v>49</v>
      </c>
      <c r="AC155" s="85"/>
      <c r="AG155" s="82"/>
      <c r="AJ155" s="87" t="s">
        <v>91</v>
      </c>
      <c r="AK155" s="87">
        <v>1</v>
      </c>
      <c r="BB155" s="144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x14ac:dyDescent="0.2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60"/>
      <c r="P156" s="256" t="s">
        <v>43</v>
      </c>
      <c r="Q156" s="257"/>
      <c r="R156" s="257"/>
      <c r="S156" s="257"/>
      <c r="T156" s="257"/>
      <c r="U156" s="257"/>
      <c r="V156" s="258"/>
      <c r="W156" s="43" t="s">
        <v>42</v>
      </c>
      <c r="X156" s="44">
        <f>IFERROR(SUM(X152:X155),"0")</f>
        <v>0</v>
      </c>
      <c r="Y156" s="44">
        <f>IFERROR(SUM(Y152:Y155),"0")</f>
        <v>0</v>
      </c>
      <c r="Z156" s="44">
        <f>IFERROR(IF(Z152="",0,Z152),"0")+IFERROR(IF(Z153="",0,Z153),"0")+IFERROR(IF(Z154="",0,Z154),"0")+IFERROR(IF(Z155="",0,Z155),"0")</f>
        <v>0</v>
      </c>
      <c r="AA156" s="68"/>
      <c r="AB156" s="68"/>
      <c r="AC156" s="68"/>
    </row>
    <row r="157" spans="1:68" x14ac:dyDescent="0.2">
      <c r="A157" s="259"/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60"/>
      <c r="P157" s="256" t="s">
        <v>43</v>
      </c>
      <c r="Q157" s="257"/>
      <c r="R157" s="257"/>
      <c r="S157" s="257"/>
      <c r="T157" s="257"/>
      <c r="U157" s="257"/>
      <c r="V157" s="258"/>
      <c r="W157" s="43" t="s">
        <v>0</v>
      </c>
      <c r="X157" s="44">
        <f>IFERROR(SUMPRODUCT(X152:X155*H152:H155),"0")</f>
        <v>0</v>
      </c>
      <c r="Y157" s="44">
        <f>IFERROR(SUMPRODUCT(Y152:Y155*H152:H155),"0")</f>
        <v>0</v>
      </c>
      <c r="Z157" s="43"/>
      <c r="AA157" s="68"/>
      <c r="AB157" s="68"/>
      <c r="AC157" s="68"/>
    </row>
    <row r="158" spans="1:68" ht="14.25" customHeight="1" x14ac:dyDescent="0.25">
      <c r="A158" s="251" t="s">
        <v>244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67"/>
      <c r="AB158" s="67"/>
      <c r="AC158" s="84"/>
    </row>
    <row r="159" spans="1:68" ht="27" customHeight="1" x14ac:dyDescent="0.25">
      <c r="A159" s="64" t="s">
        <v>245</v>
      </c>
      <c r="B159" s="64" t="s">
        <v>246</v>
      </c>
      <c r="C159" s="37">
        <v>4301080153</v>
      </c>
      <c r="D159" s="252">
        <v>4607111036827</v>
      </c>
      <c r="E159" s="252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89</v>
      </c>
      <c r="L159" s="38" t="s">
        <v>90</v>
      </c>
      <c r="M159" s="39" t="s">
        <v>88</v>
      </c>
      <c r="N159" s="39"/>
      <c r="O159" s="38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54"/>
      <c r="R159" s="254"/>
      <c r="S159" s="254"/>
      <c r="T159" s="25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91</v>
      </c>
      <c r="AK159" s="87">
        <v>1</v>
      </c>
      <c r="BB159" s="145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247</v>
      </c>
      <c r="B160" s="64" t="s">
        <v>248</v>
      </c>
      <c r="C160" s="37">
        <v>4301080154</v>
      </c>
      <c r="D160" s="252">
        <v>4607111036834</v>
      </c>
      <c r="E160" s="252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89</v>
      </c>
      <c r="L160" s="38" t="s">
        <v>90</v>
      </c>
      <c r="M160" s="39" t="s">
        <v>88</v>
      </c>
      <c r="N160" s="39"/>
      <c r="O160" s="38">
        <v>90</v>
      </c>
      <c r="P160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54"/>
      <c r="R160" s="254"/>
      <c r="S160" s="254"/>
      <c r="T160" s="255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91</v>
      </c>
      <c r="AK160" s="87">
        <v>1</v>
      </c>
      <c r="BB160" s="146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60"/>
      <c r="P161" s="256" t="s">
        <v>43</v>
      </c>
      <c r="Q161" s="257"/>
      <c r="R161" s="257"/>
      <c r="S161" s="257"/>
      <c r="T161" s="257"/>
      <c r="U161" s="257"/>
      <c r="V161" s="258"/>
      <c r="W161" s="43" t="s">
        <v>42</v>
      </c>
      <c r="X161" s="44">
        <f>IFERROR(SUM(X159:X160),"0")</f>
        <v>0</v>
      </c>
      <c r="Y161" s="44">
        <f>IFERROR(SUM(Y159:Y160),"0")</f>
        <v>0</v>
      </c>
      <c r="Z161" s="44">
        <f>IFERROR(IF(Z159="",0,Z159),"0")+IFERROR(IF(Z160="",0,Z160),"0")</f>
        <v>0</v>
      </c>
      <c r="AA161" s="68"/>
      <c r="AB161" s="68"/>
      <c r="AC161" s="68"/>
    </row>
    <row r="162" spans="1:68" x14ac:dyDescent="0.2">
      <c r="A162" s="259"/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60"/>
      <c r="P162" s="256" t="s">
        <v>43</v>
      </c>
      <c r="Q162" s="257"/>
      <c r="R162" s="257"/>
      <c r="S162" s="257"/>
      <c r="T162" s="257"/>
      <c r="U162" s="257"/>
      <c r="V162" s="258"/>
      <c r="W162" s="43" t="s">
        <v>0</v>
      </c>
      <c r="X162" s="44">
        <f>IFERROR(SUMPRODUCT(X159:X160*H159:H160),"0")</f>
        <v>0</v>
      </c>
      <c r="Y162" s="44">
        <f>IFERROR(SUMPRODUCT(Y159:Y160*H159:H160),"0")</f>
        <v>0</v>
      </c>
      <c r="Z162" s="43"/>
      <c r="AA162" s="68"/>
      <c r="AB162" s="68"/>
      <c r="AC162" s="68"/>
    </row>
    <row r="163" spans="1:68" ht="27.75" customHeight="1" x14ac:dyDescent="0.2">
      <c r="A163" s="249" t="s">
        <v>249</v>
      </c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49"/>
      <c r="Z163" s="249"/>
      <c r="AA163" s="55"/>
      <c r="AB163" s="55"/>
      <c r="AC163" s="55"/>
    </row>
    <row r="164" spans="1:68" ht="16.5" customHeight="1" x14ac:dyDescent="0.25">
      <c r="A164" s="250" t="s">
        <v>250</v>
      </c>
      <c r="B164" s="250"/>
      <c r="C164" s="250"/>
      <c r="D164" s="250"/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U164" s="250"/>
      <c r="V164" s="250"/>
      <c r="W164" s="250"/>
      <c r="X164" s="250"/>
      <c r="Y164" s="250"/>
      <c r="Z164" s="250"/>
      <c r="AA164" s="66"/>
      <c r="AB164" s="66"/>
      <c r="AC164" s="83"/>
    </row>
    <row r="165" spans="1:68" ht="14.25" customHeight="1" x14ac:dyDescent="0.25">
      <c r="A165" s="251" t="s">
        <v>93</v>
      </c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67"/>
      <c r="AB165" s="67"/>
      <c r="AC165" s="84"/>
    </row>
    <row r="166" spans="1:68" ht="16.5" customHeight="1" x14ac:dyDescent="0.25">
      <c r="A166" s="64" t="s">
        <v>251</v>
      </c>
      <c r="B166" s="64" t="s">
        <v>252</v>
      </c>
      <c r="C166" s="37">
        <v>4301132097</v>
      </c>
      <c r="D166" s="252">
        <v>4607111035721</v>
      </c>
      <c r="E166" s="252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97</v>
      </c>
      <c r="L166" s="38" t="s">
        <v>90</v>
      </c>
      <c r="M166" s="39" t="s">
        <v>88</v>
      </c>
      <c r="N166" s="39"/>
      <c r="O166" s="38">
        <v>365</v>
      </c>
      <c r="P166" s="33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54"/>
      <c r="R166" s="254"/>
      <c r="S166" s="254"/>
      <c r="T166" s="25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47" t="s">
        <v>96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ht="27" customHeight="1" x14ac:dyDescent="0.25">
      <c r="A167" s="64" t="s">
        <v>253</v>
      </c>
      <c r="B167" s="64" t="s">
        <v>254</v>
      </c>
      <c r="C167" s="37">
        <v>4301132100</v>
      </c>
      <c r="D167" s="252">
        <v>4607111035691</v>
      </c>
      <c r="E167" s="252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97</v>
      </c>
      <c r="L167" s="38" t="s">
        <v>90</v>
      </c>
      <c r="M167" s="39" t="s">
        <v>88</v>
      </c>
      <c r="N167" s="39"/>
      <c r="O167" s="38">
        <v>365</v>
      </c>
      <c r="P167" s="33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54"/>
      <c r="R167" s="254"/>
      <c r="S167" s="254"/>
      <c r="T167" s="255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IFERROR(IF(X167="","",X167*0.01788),"")</f>
        <v>0</v>
      </c>
      <c r="AA167" s="69" t="s">
        <v>49</v>
      </c>
      <c r="AB167" s="70" t="s">
        <v>49</v>
      </c>
      <c r="AC167" s="85"/>
      <c r="AG167" s="82"/>
      <c r="AJ167" s="87" t="s">
        <v>91</v>
      </c>
      <c r="AK167" s="87">
        <v>1</v>
      </c>
      <c r="BB167" s="148" t="s">
        <v>96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ht="27" customHeight="1" x14ac:dyDescent="0.25">
      <c r="A168" s="64" t="s">
        <v>255</v>
      </c>
      <c r="B168" s="64" t="s">
        <v>256</v>
      </c>
      <c r="C168" s="37">
        <v>4301132079</v>
      </c>
      <c r="D168" s="252">
        <v>4607111038487</v>
      </c>
      <c r="E168" s="252"/>
      <c r="F168" s="63">
        <v>0.25</v>
      </c>
      <c r="G168" s="38">
        <v>12</v>
      </c>
      <c r="H168" s="63">
        <v>3</v>
      </c>
      <c r="I168" s="63">
        <v>3.7360000000000002</v>
      </c>
      <c r="J168" s="38">
        <v>70</v>
      </c>
      <c r="K168" s="38" t="s">
        <v>97</v>
      </c>
      <c r="L168" s="38" t="s">
        <v>90</v>
      </c>
      <c r="M168" s="39" t="s">
        <v>88</v>
      </c>
      <c r="N168" s="39"/>
      <c r="O168" s="38">
        <v>180</v>
      </c>
      <c r="P168" s="33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54"/>
      <c r="R168" s="254"/>
      <c r="S168" s="254"/>
      <c r="T168" s="255"/>
      <c r="U168" s="40" t="s">
        <v>49</v>
      </c>
      <c r="V168" s="40" t="s">
        <v>49</v>
      </c>
      <c r="W168" s="41" t="s">
        <v>42</v>
      </c>
      <c r="X168" s="59">
        <v>0</v>
      </c>
      <c r="Y168" s="56">
        <f>IFERROR(IF(X168="","",X168),"")</f>
        <v>0</v>
      </c>
      <c r="Z168" s="42">
        <f>IFERROR(IF(X168="","",X168*0.01788),"")</f>
        <v>0</v>
      </c>
      <c r="AA168" s="69" t="s">
        <v>49</v>
      </c>
      <c r="AB168" s="70" t="s">
        <v>49</v>
      </c>
      <c r="AC168" s="85"/>
      <c r="AG168" s="82"/>
      <c r="AJ168" s="87" t="s">
        <v>91</v>
      </c>
      <c r="AK168" s="87">
        <v>1</v>
      </c>
      <c r="BB168" s="149" t="s">
        <v>96</v>
      </c>
      <c r="BM168" s="82">
        <f>IFERROR(X168*I168,"0")</f>
        <v>0</v>
      </c>
      <c r="BN168" s="82">
        <f>IFERROR(Y168*I168,"0")</f>
        <v>0</v>
      </c>
      <c r="BO168" s="82">
        <f>IFERROR(X168/J168,"0")</f>
        <v>0</v>
      </c>
      <c r="BP168" s="82">
        <f>IFERROR(Y168/J168,"0")</f>
        <v>0</v>
      </c>
    </row>
    <row r="169" spans="1:68" x14ac:dyDescent="0.2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60"/>
      <c r="P169" s="256" t="s">
        <v>43</v>
      </c>
      <c r="Q169" s="257"/>
      <c r="R169" s="257"/>
      <c r="S169" s="257"/>
      <c r="T169" s="257"/>
      <c r="U169" s="257"/>
      <c r="V169" s="258"/>
      <c r="W169" s="43" t="s">
        <v>42</v>
      </c>
      <c r="X169" s="44">
        <f>IFERROR(SUM(X166:X168),"0")</f>
        <v>0</v>
      </c>
      <c r="Y169" s="44">
        <f>IFERROR(SUM(Y166:Y168),"0")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60"/>
      <c r="P170" s="256" t="s">
        <v>43</v>
      </c>
      <c r="Q170" s="257"/>
      <c r="R170" s="257"/>
      <c r="S170" s="257"/>
      <c r="T170" s="257"/>
      <c r="U170" s="257"/>
      <c r="V170" s="258"/>
      <c r="W170" s="43" t="s">
        <v>0</v>
      </c>
      <c r="X170" s="44">
        <f>IFERROR(SUMPRODUCT(X166:X168*H166:H168),"0")</f>
        <v>0</v>
      </c>
      <c r="Y170" s="44">
        <f>IFERROR(SUMPRODUCT(Y166:Y168*H166:H168),"0")</f>
        <v>0</v>
      </c>
      <c r="Z170" s="43"/>
      <c r="AA170" s="68"/>
      <c r="AB170" s="68"/>
      <c r="AC170" s="68"/>
    </row>
    <row r="171" spans="1:68" ht="14.25" customHeight="1" x14ac:dyDescent="0.25">
      <c r="A171" s="251" t="s">
        <v>257</v>
      </c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67"/>
      <c r="AB171" s="67"/>
      <c r="AC171" s="84"/>
    </row>
    <row r="172" spans="1:68" ht="27" customHeight="1" x14ac:dyDescent="0.25">
      <c r="A172" s="64" t="s">
        <v>258</v>
      </c>
      <c r="B172" s="64" t="s">
        <v>259</v>
      </c>
      <c r="C172" s="37">
        <v>4301051319</v>
      </c>
      <c r="D172" s="252">
        <v>4680115881204</v>
      </c>
      <c r="E172" s="252"/>
      <c r="F172" s="63">
        <v>0.33</v>
      </c>
      <c r="G172" s="38">
        <v>6</v>
      </c>
      <c r="H172" s="63">
        <v>1.98</v>
      </c>
      <c r="I172" s="63">
        <v>2.246</v>
      </c>
      <c r="J172" s="38">
        <v>156</v>
      </c>
      <c r="K172" s="38" t="s">
        <v>89</v>
      </c>
      <c r="L172" s="38" t="s">
        <v>90</v>
      </c>
      <c r="M172" s="39" t="s">
        <v>261</v>
      </c>
      <c r="N172" s="39"/>
      <c r="O172" s="38">
        <v>365</v>
      </c>
      <c r="P172" s="3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54"/>
      <c r="R172" s="254"/>
      <c r="S172" s="254"/>
      <c r="T172" s="255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IFERROR(IF(X172="","",X172*0.00753),"")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0" t="s">
        <v>260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x14ac:dyDescent="0.2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60"/>
      <c r="P173" s="256" t="s">
        <v>43</v>
      </c>
      <c r="Q173" s="257"/>
      <c r="R173" s="257"/>
      <c r="S173" s="257"/>
      <c r="T173" s="257"/>
      <c r="U173" s="257"/>
      <c r="V173" s="258"/>
      <c r="W173" s="43" t="s">
        <v>42</v>
      </c>
      <c r="X173" s="44">
        <f>IFERROR(SUM(X172:X172),"0")</f>
        <v>0</v>
      </c>
      <c r="Y173" s="44">
        <f>IFERROR(SUM(Y172:Y172),"0")</f>
        <v>0</v>
      </c>
      <c r="Z173" s="44">
        <f>IFERROR(IF(Z172="",0,Z172),"0")</f>
        <v>0</v>
      </c>
      <c r="AA173" s="68"/>
      <c r="AB173" s="68"/>
      <c r="AC173" s="68"/>
    </row>
    <row r="174" spans="1:68" x14ac:dyDescent="0.2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60"/>
      <c r="P174" s="256" t="s">
        <v>43</v>
      </c>
      <c r="Q174" s="257"/>
      <c r="R174" s="257"/>
      <c r="S174" s="257"/>
      <c r="T174" s="257"/>
      <c r="U174" s="257"/>
      <c r="V174" s="258"/>
      <c r="W174" s="43" t="s">
        <v>0</v>
      </c>
      <c r="X174" s="44">
        <f>IFERROR(SUMPRODUCT(X172:X172*H172:H172),"0")</f>
        <v>0</v>
      </c>
      <c r="Y174" s="44">
        <f>IFERROR(SUMPRODUCT(Y172:Y172*H172:H172),"0")</f>
        <v>0</v>
      </c>
      <c r="Z174" s="43"/>
      <c r="AA174" s="68"/>
      <c r="AB174" s="68"/>
      <c r="AC174" s="68"/>
    </row>
    <row r="175" spans="1:68" ht="16.5" customHeight="1" x14ac:dyDescent="0.25">
      <c r="A175" s="250" t="s">
        <v>262</v>
      </c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66"/>
      <c r="AB175" s="66"/>
      <c r="AC175" s="83"/>
    </row>
    <row r="176" spans="1:68" ht="14.25" customHeight="1" x14ac:dyDescent="0.25">
      <c r="A176" s="251" t="s">
        <v>262</v>
      </c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67"/>
      <c r="AB176" s="67"/>
      <c r="AC176" s="84"/>
    </row>
    <row r="177" spans="1:68" ht="27" customHeight="1" x14ac:dyDescent="0.25">
      <c r="A177" s="64" t="s">
        <v>263</v>
      </c>
      <c r="B177" s="64" t="s">
        <v>264</v>
      </c>
      <c r="C177" s="37">
        <v>4301133002</v>
      </c>
      <c r="D177" s="252">
        <v>4607111035783</v>
      </c>
      <c r="E177" s="252"/>
      <c r="F177" s="63">
        <v>0.2</v>
      </c>
      <c r="G177" s="38">
        <v>8</v>
      </c>
      <c r="H177" s="63">
        <v>1.6</v>
      </c>
      <c r="I177" s="63">
        <v>2.12</v>
      </c>
      <c r="J177" s="38">
        <v>72</v>
      </c>
      <c r="K177" s="38" t="s">
        <v>217</v>
      </c>
      <c r="L177" s="38" t="s">
        <v>90</v>
      </c>
      <c r="M177" s="39" t="s">
        <v>88</v>
      </c>
      <c r="N177" s="39"/>
      <c r="O177" s="38">
        <v>180</v>
      </c>
      <c r="P177" s="3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54"/>
      <c r="R177" s="254"/>
      <c r="S177" s="254"/>
      <c r="T177" s="255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IFERROR(IF(X177="","",X177*0.01157),"")</f>
        <v>0</v>
      </c>
      <c r="AA177" s="69" t="s">
        <v>49</v>
      </c>
      <c r="AB177" s="70" t="s">
        <v>49</v>
      </c>
      <c r="AC177" s="85"/>
      <c r="AG177" s="82"/>
      <c r="AJ177" s="87" t="s">
        <v>91</v>
      </c>
      <c r="AK177" s="87">
        <v>1</v>
      </c>
      <c r="BB177" s="151" t="s">
        <v>96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60"/>
      <c r="P178" s="256" t="s">
        <v>43</v>
      </c>
      <c r="Q178" s="257"/>
      <c r="R178" s="257"/>
      <c r="S178" s="257"/>
      <c r="T178" s="257"/>
      <c r="U178" s="257"/>
      <c r="V178" s="258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60"/>
      <c r="P179" s="256" t="s">
        <v>43</v>
      </c>
      <c r="Q179" s="257"/>
      <c r="R179" s="257"/>
      <c r="S179" s="257"/>
      <c r="T179" s="257"/>
      <c r="U179" s="257"/>
      <c r="V179" s="258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27.75" customHeight="1" x14ac:dyDescent="0.2">
      <c r="A180" s="249" t="s">
        <v>265</v>
      </c>
      <c r="B180" s="249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249"/>
      <c r="AA180" s="55"/>
      <c r="AB180" s="55"/>
      <c r="AC180" s="55"/>
    </row>
    <row r="181" spans="1:68" ht="16.5" customHeight="1" x14ac:dyDescent="0.25">
      <c r="A181" s="250" t="s">
        <v>266</v>
      </c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  <c r="AA181" s="66"/>
      <c r="AB181" s="66"/>
      <c r="AC181" s="83"/>
    </row>
    <row r="182" spans="1:68" ht="14.25" customHeight="1" x14ac:dyDescent="0.25">
      <c r="A182" s="251" t="s">
        <v>85</v>
      </c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67"/>
      <c r="AB182" s="67"/>
      <c r="AC182" s="84"/>
    </row>
    <row r="183" spans="1:68" ht="16.5" customHeight="1" x14ac:dyDescent="0.25">
      <c r="A183" s="64" t="s">
        <v>267</v>
      </c>
      <c r="B183" s="64" t="s">
        <v>268</v>
      </c>
      <c r="C183" s="37">
        <v>4301070948</v>
      </c>
      <c r="D183" s="252">
        <v>4607111037022</v>
      </c>
      <c r="E183" s="252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3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54"/>
      <c r="R183" s="254"/>
      <c r="S183" s="254"/>
      <c r="T183" s="255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2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269</v>
      </c>
      <c r="B184" s="64" t="s">
        <v>270</v>
      </c>
      <c r="C184" s="37">
        <v>4301070990</v>
      </c>
      <c r="D184" s="252">
        <v>4607111038494</v>
      </c>
      <c r="E184" s="252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3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54"/>
      <c r="R184" s="254"/>
      <c r="S184" s="254"/>
      <c r="T184" s="255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53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271</v>
      </c>
      <c r="B185" s="64" t="s">
        <v>272</v>
      </c>
      <c r="C185" s="37">
        <v>4301070966</v>
      </c>
      <c r="D185" s="252">
        <v>4607111038135</v>
      </c>
      <c r="E185" s="252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54"/>
      <c r="R185" s="254"/>
      <c r="S185" s="254"/>
      <c r="T185" s="255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54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60"/>
      <c r="P186" s="256" t="s">
        <v>43</v>
      </c>
      <c r="Q186" s="257"/>
      <c r="R186" s="257"/>
      <c r="S186" s="257"/>
      <c r="T186" s="257"/>
      <c r="U186" s="257"/>
      <c r="V186" s="258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60"/>
      <c r="P187" s="256" t="s">
        <v>43</v>
      </c>
      <c r="Q187" s="257"/>
      <c r="R187" s="257"/>
      <c r="S187" s="257"/>
      <c r="T187" s="257"/>
      <c r="U187" s="257"/>
      <c r="V187" s="258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</row>
    <row r="188" spans="1:68" ht="16.5" customHeight="1" x14ac:dyDescent="0.25">
      <c r="A188" s="250" t="s">
        <v>273</v>
      </c>
      <c r="B188" s="250"/>
      <c r="C188" s="250"/>
      <c r="D188" s="250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/>
      <c r="Y188" s="250"/>
      <c r="Z188" s="250"/>
      <c r="AA188" s="66"/>
      <c r="AB188" s="66"/>
      <c r="AC188" s="83"/>
    </row>
    <row r="189" spans="1:68" ht="14.25" customHeight="1" x14ac:dyDescent="0.25">
      <c r="A189" s="251" t="s">
        <v>85</v>
      </c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67"/>
      <c r="AB189" s="67"/>
      <c r="AC189" s="84"/>
    </row>
    <row r="190" spans="1:68" ht="27" customHeight="1" x14ac:dyDescent="0.25">
      <c r="A190" s="64" t="s">
        <v>274</v>
      </c>
      <c r="B190" s="64" t="s">
        <v>275</v>
      </c>
      <c r="C190" s="37">
        <v>4301070996</v>
      </c>
      <c r="D190" s="252">
        <v>4607111038654</v>
      </c>
      <c r="E190" s="252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33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54"/>
      <c r="R190" s="254"/>
      <c r="S190" s="254"/>
      <c r="T190" s="255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91</v>
      </c>
      <c r="AK190" s="87">
        <v>1</v>
      </c>
      <c r="BB190" s="155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276</v>
      </c>
      <c r="B191" s="64" t="s">
        <v>277</v>
      </c>
      <c r="C191" s="37">
        <v>4301070997</v>
      </c>
      <c r="D191" s="252">
        <v>4607111038586</v>
      </c>
      <c r="E191" s="252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3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54"/>
      <c r="R191" s="254"/>
      <c r="S191" s="254"/>
      <c r="T191" s="255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56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278</v>
      </c>
      <c r="B192" s="64" t="s">
        <v>279</v>
      </c>
      <c r="C192" s="37">
        <v>4301070962</v>
      </c>
      <c r="D192" s="252">
        <v>4607111038609</v>
      </c>
      <c r="E192" s="252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54"/>
      <c r="R192" s="254"/>
      <c r="S192" s="254"/>
      <c r="T192" s="255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57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280</v>
      </c>
      <c r="B193" s="64" t="s">
        <v>281</v>
      </c>
      <c r="C193" s="37">
        <v>4301070963</v>
      </c>
      <c r="D193" s="252">
        <v>4607111038630</v>
      </c>
      <c r="E193" s="252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54"/>
      <c r="R193" s="254"/>
      <c r="S193" s="254"/>
      <c r="T193" s="255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58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282</v>
      </c>
      <c r="B194" s="64" t="s">
        <v>283</v>
      </c>
      <c r="C194" s="37">
        <v>4301070959</v>
      </c>
      <c r="D194" s="252">
        <v>4607111038616</v>
      </c>
      <c r="E194" s="252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54"/>
      <c r="R194" s="254"/>
      <c r="S194" s="254"/>
      <c r="T194" s="25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59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284</v>
      </c>
      <c r="B195" s="64" t="s">
        <v>285</v>
      </c>
      <c r="C195" s="37">
        <v>4301070960</v>
      </c>
      <c r="D195" s="252">
        <v>4607111038623</v>
      </c>
      <c r="E195" s="252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54"/>
      <c r="R195" s="254"/>
      <c r="S195" s="254"/>
      <c r="T195" s="25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0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60"/>
      <c r="P196" s="256" t="s">
        <v>43</v>
      </c>
      <c r="Q196" s="257"/>
      <c r="R196" s="257"/>
      <c r="S196" s="257"/>
      <c r="T196" s="257"/>
      <c r="U196" s="257"/>
      <c r="V196" s="258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259"/>
      <c r="B197" s="259"/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60"/>
      <c r="P197" s="256" t="s">
        <v>43</v>
      </c>
      <c r="Q197" s="257"/>
      <c r="R197" s="257"/>
      <c r="S197" s="257"/>
      <c r="T197" s="257"/>
      <c r="U197" s="257"/>
      <c r="V197" s="258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</row>
    <row r="198" spans="1:68" ht="16.5" customHeight="1" x14ac:dyDescent="0.25">
      <c r="A198" s="250" t="s">
        <v>286</v>
      </c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250"/>
      <c r="AA198" s="66"/>
      <c r="AB198" s="66"/>
      <c r="AC198" s="83"/>
    </row>
    <row r="199" spans="1:68" ht="14.25" customHeight="1" x14ac:dyDescent="0.25">
      <c r="A199" s="251" t="s">
        <v>85</v>
      </c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67"/>
      <c r="AB199" s="67"/>
      <c r="AC199" s="84"/>
    </row>
    <row r="200" spans="1:68" ht="27" customHeight="1" x14ac:dyDescent="0.25">
      <c r="A200" s="64" t="s">
        <v>287</v>
      </c>
      <c r="B200" s="64" t="s">
        <v>288</v>
      </c>
      <c r="C200" s="37">
        <v>4301070915</v>
      </c>
      <c r="D200" s="252">
        <v>4607111035882</v>
      </c>
      <c r="E200" s="252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3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54"/>
      <c r="R200" s="254"/>
      <c r="S200" s="254"/>
      <c r="T200" s="255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91</v>
      </c>
      <c r="AK200" s="87">
        <v>1</v>
      </c>
      <c r="BB200" s="161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289</v>
      </c>
      <c r="B201" s="64" t="s">
        <v>290</v>
      </c>
      <c r="C201" s="37">
        <v>4301070921</v>
      </c>
      <c r="D201" s="252">
        <v>4607111035905</v>
      </c>
      <c r="E201" s="252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4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54"/>
      <c r="R201" s="254"/>
      <c r="S201" s="254"/>
      <c r="T201" s="25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2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291</v>
      </c>
      <c r="B202" s="64" t="s">
        <v>292</v>
      </c>
      <c r="C202" s="37">
        <v>4301070917</v>
      </c>
      <c r="D202" s="252">
        <v>4607111035912</v>
      </c>
      <c r="E202" s="252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54"/>
      <c r="R202" s="254"/>
      <c r="S202" s="254"/>
      <c r="T202" s="25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63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293</v>
      </c>
      <c r="B203" s="64" t="s">
        <v>294</v>
      </c>
      <c r="C203" s="37">
        <v>4301070920</v>
      </c>
      <c r="D203" s="252">
        <v>4607111035929</v>
      </c>
      <c r="E203" s="252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3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54"/>
      <c r="R203" s="254"/>
      <c r="S203" s="254"/>
      <c r="T203" s="255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64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60"/>
      <c r="P204" s="256" t="s">
        <v>43</v>
      </c>
      <c r="Q204" s="257"/>
      <c r="R204" s="257"/>
      <c r="S204" s="257"/>
      <c r="T204" s="257"/>
      <c r="U204" s="257"/>
      <c r="V204" s="258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</row>
    <row r="205" spans="1:68" x14ac:dyDescent="0.2">
      <c r="A205" s="259"/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60"/>
      <c r="P205" s="256" t="s">
        <v>43</v>
      </c>
      <c r="Q205" s="257"/>
      <c r="R205" s="257"/>
      <c r="S205" s="257"/>
      <c r="T205" s="257"/>
      <c r="U205" s="257"/>
      <c r="V205" s="258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</row>
    <row r="206" spans="1:68" ht="16.5" customHeight="1" x14ac:dyDescent="0.25">
      <c r="A206" s="250" t="s">
        <v>295</v>
      </c>
      <c r="B206" s="250"/>
      <c r="C206" s="250"/>
      <c r="D206" s="250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  <c r="AA206" s="66"/>
      <c r="AB206" s="66"/>
      <c r="AC206" s="83"/>
    </row>
    <row r="207" spans="1:68" ht="14.25" customHeight="1" x14ac:dyDescent="0.25">
      <c r="A207" s="251" t="s">
        <v>85</v>
      </c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67"/>
      <c r="AB207" s="67"/>
      <c r="AC207" s="84"/>
    </row>
    <row r="208" spans="1:68" ht="16.5" customHeight="1" x14ac:dyDescent="0.25">
      <c r="A208" s="64" t="s">
        <v>296</v>
      </c>
      <c r="B208" s="64" t="s">
        <v>297</v>
      </c>
      <c r="C208" s="37">
        <v>4301071033</v>
      </c>
      <c r="D208" s="252">
        <v>4607111035332</v>
      </c>
      <c r="E208" s="252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180</v>
      </c>
      <c r="P208" s="349" t="s">
        <v>298</v>
      </c>
      <c r="Q208" s="254"/>
      <c r="R208" s="254"/>
      <c r="S208" s="254"/>
      <c r="T208" s="255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91</v>
      </c>
      <c r="AK208" s="87">
        <v>1</v>
      </c>
      <c r="BB208" s="165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299</v>
      </c>
      <c r="B209" s="64" t="s">
        <v>300</v>
      </c>
      <c r="C209" s="37">
        <v>4301071000</v>
      </c>
      <c r="D209" s="252">
        <v>4607111038708</v>
      </c>
      <c r="E209" s="252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54"/>
      <c r="R209" s="254"/>
      <c r="S209" s="254"/>
      <c r="T209" s="255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66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59"/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60"/>
      <c r="P210" s="256" t="s">
        <v>43</v>
      </c>
      <c r="Q210" s="257"/>
      <c r="R210" s="257"/>
      <c r="S210" s="257"/>
      <c r="T210" s="257"/>
      <c r="U210" s="257"/>
      <c r="V210" s="258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259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60"/>
      <c r="P211" s="256" t="s">
        <v>43</v>
      </c>
      <c r="Q211" s="257"/>
      <c r="R211" s="257"/>
      <c r="S211" s="257"/>
      <c r="T211" s="257"/>
      <c r="U211" s="257"/>
      <c r="V211" s="258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</row>
    <row r="212" spans="1:68" ht="27.75" customHeight="1" x14ac:dyDescent="0.2">
      <c r="A212" s="249" t="s">
        <v>301</v>
      </c>
      <c r="B212" s="249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  <c r="AA212" s="55"/>
      <c r="AB212" s="55"/>
      <c r="AC212" s="55"/>
    </row>
    <row r="213" spans="1:68" ht="16.5" customHeight="1" x14ac:dyDescent="0.25">
      <c r="A213" s="250" t="s">
        <v>302</v>
      </c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  <c r="AA213" s="66"/>
      <c r="AB213" s="66"/>
      <c r="AC213" s="83"/>
    </row>
    <row r="214" spans="1:68" ht="14.25" customHeight="1" x14ac:dyDescent="0.25">
      <c r="A214" s="251" t="s">
        <v>85</v>
      </c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67"/>
      <c r="AB214" s="67"/>
      <c r="AC214" s="84"/>
    </row>
    <row r="215" spans="1:68" ht="27" customHeight="1" x14ac:dyDescent="0.25">
      <c r="A215" s="64" t="s">
        <v>303</v>
      </c>
      <c r="B215" s="64" t="s">
        <v>304</v>
      </c>
      <c r="C215" s="37">
        <v>4301071036</v>
      </c>
      <c r="D215" s="252">
        <v>4607111036162</v>
      </c>
      <c r="E215" s="252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90</v>
      </c>
      <c r="P215" s="351" t="s">
        <v>305</v>
      </c>
      <c r="Q215" s="254"/>
      <c r="R215" s="254"/>
      <c r="S215" s="254"/>
      <c r="T215" s="255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91</v>
      </c>
      <c r="AK215" s="87">
        <v>1</v>
      </c>
      <c r="BB215" s="167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59"/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60"/>
      <c r="P216" s="256" t="s">
        <v>43</v>
      </c>
      <c r="Q216" s="257"/>
      <c r="R216" s="257"/>
      <c r="S216" s="257"/>
      <c r="T216" s="257"/>
      <c r="U216" s="257"/>
      <c r="V216" s="258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</row>
    <row r="217" spans="1:68" x14ac:dyDescent="0.2">
      <c r="A217" s="259"/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60"/>
      <c r="P217" s="256" t="s">
        <v>43</v>
      </c>
      <c r="Q217" s="257"/>
      <c r="R217" s="257"/>
      <c r="S217" s="257"/>
      <c r="T217" s="257"/>
      <c r="U217" s="257"/>
      <c r="V217" s="258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</row>
    <row r="218" spans="1:68" ht="27.75" customHeight="1" x14ac:dyDescent="0.2">
      <c r="A218" s="249" t="s">
        <v>306</v>
      </c>
      <c r="B218" s="249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  <c r="AA218" s="55"/>
      <c r="AB218" s="55"/>
      <c r="AC218" s="55"/>
    </row>
    <row r="219" spans="1:68" ht="16.5" customHeight="1" x14ac:dyDescent="0.25">
      <c r="A219" s="250" t="s">
        <v>307</v>
      </c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  <c r="AA219" s="66"/>
      <c r="AB219" s="66"/>
      <c r="AC219" s="83"/>
    </row>
    <row r="220" spans="1:68" ht="14.25" customHeight="1" x14ac:dyDescent="0.25">
      <c r="A220" s="251" t="s">
        <v>85</v>
      </c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67"/>
      <c r="AB220" s="67"/>
      <c r="AC220" s="84"/>
    </row>
    <row r="221" spans="1:68" ht="27" customHeight="1" x14ac:dyDescent="0.25">
      <c r="A221" s="64" t="s">
        <v>308</v>
      </c>
      <c r="B221" s="64" t="s">
        <v>309</v>
      </c>
      <c r="C221" s="37">
        <v>4301071029</v>
      </c>
      <c r="D221" s="252">
        <v>4607111035899</v>
      </c>
      <c r="E221" s="252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352" t="s">
        <v>310</v>
      </c>
      <c r="Q221" s="254"/>
      <c r="R221" s="254"/>
      <c r="S221" s="254"/>
      <c r="T221" s="255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91</v>
      </c>
      <c r="AK221" s="87">
        <v>1</v>
      </c>
      <c r="BB221" s="168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311</v>
      </c>
      <c r="B222" s="64" t="s">
        <v>312</v>
      </c>
      <c r="C222" s="37">
        <v>4301070991</v>
      </c>
      <c r="D222" s="252">
        <v>4607111038180</v>
      </c>
      <c r="E222" s="252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53" t="s">
        <v>313</v>
      </c>
      <c r="Q222" s="254"/>
      <c r="R222" s="254"/>
      <c r="S222" s="254"/>
      <c r="T222" s="25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69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59"/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60"/>
      <c r="P223" s="256" t="s">
        <v>43</v>
      </c>
      <c r="Q223" s="257"/>
      <c r="R223" s="257"/>
      <c r="S223" s="257"/>
      <c r="T223" s="257"/>
      <c r="U223" s="257"/>
      <c r="V223" s="258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</row>
    <row r="224" spans="1:68" x14ac:dyDescent="0.2">
      <c r="A224" s="259"/>
      <c r="B224" s="259"/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60"/>
      <c r="P224" s="256" t="s">
        <v>43</v>
      </c>
      <c r="Q224" s="257"/>
      <c r="R224" s="257"/>
      <c r="S224" s="257"/>
      <c r="T224" s="257"/>
      <c r="U224" s="257"/>
      <c r="V224" s="258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</row>
    <row r="225" spans="1:68" ht="27.75" customHeight="1" x14ac:dyDescent="0.2">
      <c r="A225" s="249" t="s">
        <v>222</v>
      </c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  <c r="AA225" s="55"/>
      <c r="AB225" s="55"/>
      <c r="AC225" s="55"/>
    </row>
    <row r="226" spans="1:68" ht="16.5" customHeight="1" x14ac:dyDescent="0.25">
      <c r="A226" s="250" t="s">
        <v>222</v>
      </c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  <c r="AA226" s="66"/>
      <c r="AB226" s="66"/>
      <c r="AC226" s="83"/>
    </row>
    <row r="227" spans="1:68" ht="14.25" customHeight="1" x14ac:dyDescent="0.25">
      <c r="A227" s="251" t="s">
        <v>85</v>
      </c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67"/>
      <c r="AB227" s="67"/>
      <c r="AC227" s="84"/>
    </row>
    <row r="228" spans="1:68" ht="27" customHeight="1" x14ac:dyDescent="0.25">
      <c r="A228" s="64" t="s">
        <v>314</v>
      </c>
      <c r="B228" s="64" t="s">
        <v>315</v>
      </c>
      <c r="C228" s="37">
        <v>4301071014</v>
      </c>
      <c r="D228" s="252">
        <v>4640242181264</v>
      </c>
      <c r="E228" s="252"/>
      <c r="F228" s="63">
        <v>0.7</v>
      </c>
      <c r="G228" s="38">
        <v>10</v>
      </c>
      <c r="H228" s="63">
        <v>7</v>
      </c>
      <c r="I228" s="63">
        <v>7.28</v>
      </c>
      <c r="J228" s="38">
        <v>84</v>
      </c>
      <c r="K228" s="38" t="s">
        <v>89</v>
      </c>
      <c r="L228" s="38" t="s">
        <v>90</v>
      </c>
      <c r="M228" s="39" t="s">
        <v>88</v>
      </c>
      <c r="N228" s="39"/>
      <c r="O228" s="38">
        <v>180</v>
      </c>
      <c r="P228" s="354" t="s">
        <v>316</v>
      </c>
      <c r="Q228" s="254"/>
      <c r="R228" s="254"/>
      <c r="S228" s="254"/>
      <c r="T228" s="255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91</v>
      </c>
      <c r="AK228" s="87">
        <v>1</v>
      </c>
      <c r="BB228" s="170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317</v>
      </c>
      <c r="B229" s="64" t="s">
        <v>318</v>
      </c>
      <c r="C229" s="37">
        <v>4301071021</v>
      </c>
      <c r="D229" s="252">
        <v>4640242181325</v>
      </c>
      <c r="E229" s="252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89</v>
      </c>
      <c r="L229" s="38" t="s">
        <v>90</v>
      </c>
      <c r="M229" s="39" t="s">
        <v>88</v>
      </c>
      <c r="N229" s="39"/>
      <c r="O229" s="38">
        <v>180</v>
      </c>
      <c r="P229" s="355" t="s">
        <v>319</v>
      </c>
      <c r="Q229" s="254"/>
      <c r="R229" s="254"/>
      <c r="S229" s="254"/>
      <c r="T229" s="255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91</v>
      </c>
      <c r="AK229" s="87">
        <v>1</v>
      </c>
      <c r="BB229" s="171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320</v>
      </c>
      <c r="B230" s="64" t="s">
        <v>321</v>
      </c>
      <c r="C230" s="37">
        <v>4301070993</v>
      </c>
      <c r="D230" s="252">
        <v>4640242180670</v>
      </c>
      <c r="E230" s="252"/>
      <c r="F230" s="63">
        <v>1</v>
      </c>
      <c r="G230" s="38">
        <v>6</v>
      </c>
      <c r="H230" s="63">
        <v>6</v>
      </c>
      <c r="I230" s="63">
        <v>6.23</v>
      </c>
      <c r="J230" s="38">
        <v>84</v>
      </c>
      <c r="K230" s="38" t="s">
        <v>89</v>
      </c>
      <c r="L230" s="38" t="s">
        <v>90</v>
      </c>
      <c r="M230" s="39" t="s">
        <v>88</v>
      </c>
      <c r="N230" s="39"/>
      <c r="O230" s="38">
        <v>180</v>
      </c>
      <c r="P230" s="356" t="s">
        <v>322</v>
      </c>
      <c r="Q230" s="254"/>
      <c r="R230" s="254"/>
      <c r="S230" s="254"/>
      <c r="T230" s="255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91</v>
      </c>
      <c r="AK230" s="87">
        <v>1</v>
      </c>
      <c r="BB230" s="172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x14ac:dyDescent="0.2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60"/>
      <c r="P231" s="256" t="s">
        <v>43</v>
      </c>
      <c r="Q231" s="257"/>
      <c r="R231" s="257"/>
      <c r="S231" s="257"/>
      <c r="T231" s="257"/>
      <c r="U231" s="257"/>
      <c r="V231" s="258"/>
      <c r="W231" s="43" t="s">
        <v>42</v>
      </c>
      <c r="X231" s="44">
        <f>IFERROR(SUM(X228:X230),"0")</f>
        <v>0</v>
      </c>
      <c r="Y231" s="44">
        <f>IFERROR(SUM(Y228:Y230),"0")</f>
        <v>0</v>
      </c>
      <c r="Z231" s="44">
        <f>IFERROR(IF(Z228="",0,Z228),"0")+IFERROR(IF(Z229="",0,Z229),"0")+IFERROR(IF(Z230="",0,Z230),"0")</f>
        <v>0</v>
      </c>
      <c r="AA231" s="68"/>
      <c r="AB231" s="68"/>
      <c r="AC231" s="68"/>
    </row>
    <row r="232" spans="1:68" x14ac:dyDescent="0.2">
      <c r="A232" s="259"/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60"/>
      <c r="P232" s="256" t="s">
        <v>43</v>
      </c>
      <c r="Q232" s="257"/>
      <c r="R232" s="257"/>
      <c r="S232" s="257"/>
      <c r="T232" s="257"/>
      <c r="U232" s="257"/>
      <c r="V232" s="258"/>
      <c r="W232" s="43" t="s">
        <v>0</v>
      </c>
      <c r="X232" s="44">
        <f>IFERROR(SUMPRODUCT(X228:X230*H228:H230),"0")</f>
        <v>0</v>
      </c>
      <c r="Y232" s="44">
        <f>IFERROR(SUMPRODUCT(Y228:Y230*H228:H230),"0")</f>
        <v>0</v>
      </c>
      <c r="Z232" s="43"/>
      <c r="AA232" s="68"/>
      <c r="AB232" s="68"/>
      <c r="AC232" s="68"/>
    </row>
    <row r="233" spans="1:68" ht="14.25" customHeight="1" x14ac:dyDescent="0.25">
      <c r="A233" s="251" t="s">
        <v>151</v>
      </c>
      <c r="B233" s="251"/>
      <c r="C233" s="251"/>
      <c r="D233" s="251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67"/>
      <c r="AB233" s="67"/>
      <c r="AC233" s="84"/>
    </row>
    <row r="234" spans="1:68" ht="27" customHeight="1" x14ac:dyDescent="0.25">
      <c r="A234" s="64" t="s">
        <v>323</v>
      </c>
      <c r="B234" s="64" t="s">
        <v>324</v>
      </c>
      <c r="C234" s="37">
        <v>4301131019</v>
      </c>
      <c r="D234" s="252">
        <v>4640242180427</v>
      </c>
      <c r="E234" s="252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143</v>
      </c>
      <c r="L234" s="38" t="s">
        <v>90</v>
      </c>
      <c r="M234" s="39" t="s">
        <v>88</v>
      </c>
      <c r="N234" s="39"/>
      <c r="O234" s="38">
        <v>180</v>
      </c>
      <c r="P234" s="357" t="s">
        <v>325</v>
      </c>
      <c r="Q234" s="254"/>
      <c r="R234" s="254"/>
      <c r="S234" s="254"/>
      <c r="T234" s="255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IFERROR(IF(X234="","",X234*0.00502),"")</f>
        <v>0</v>
      </c>
      <c r="AA234" s="69" t="s">
        <v>49</v>
      </c>
      <c r="AB234" s="70" t="s">
        <v>49</v>
      </c>
      <c r="AC234" s="85"/>
      <c r="AG234" s="82"/>
      <c r="AJ234" s="87" t="s">
        <v>91</v>
      </c>
      <c r="AK234" s="87">
        <v>1</v>
      </c>
      <c r="BB234" s="173" t="s">
        <v>96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x14ac:dyDescent="0.2">
      <c r="A235" s="259"/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60"/>
      <c r="P235" s="256" t="s">
        <v>43</v>
      </c>
      <c r="Q235" s="257"/>
      <c r="R235" s="257"/>
      <c r="S235" s="257"/>
      <c r="T235" s="257"/>
      <c r="U235" s="257"/>
      <c r="V235" s="258"/>
      <c r="W235" s="43" t="s">
        <v>42</v>
      </c>
      <c r="X235" s="44">
        <f>IFERROR(SUM(X234:X234),"0")</f>
        <v>0</v>
      </c>
      <c r="Y235" s="44">
        <f>IFERROR(SUM(Y234:Y234),"0")</f>
        <v>0</v>
      </c>
      <c r="Z235" s="44">
        <f>IFERROR(IF(Z234="",0,Z234),"0")</f>
        <v>0</v>
      </c>
      <c r="AA235" s="68"/>
      <c r="AB235" s="68"/>
      <c r="AC235" s="68"/>
    </row>
    <row r="236" spans="1:68" x14ac:dyDescent="0.2">
      <c r="A236" s="259"/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60"/>
      <c r="P236" s="256" t="s">
        <v>43</v>
      </c>
      <c r="Q236" s="257"/>
      <c r="R236" s="257"/>
      <c r="S236" s="257"/>
      <c r="T236" s="257"/>
      <c r="U236" s="257"/>
      <c r="V236" s="258"/>
      <c r="W236" s="43" t="s">
        <v>0</v>
      </c>
      <c r="X236" s="44">
        <f>IFERROR(SUMPRODUCT(X234:X234*H234:H234),"0")</f>
        <v>0</v>
      </c>
      <c r="Y236" s="44">
        <f>IFERROR(SUMPRODUCT(Y234:Y234*H234:H234),"0")</f>
        <v>0</v>
      </c>
      <c r="Z236" s="43"/>
      <c r="AA236" s="68"/>
      <c r="AB236" s="68"/>
      <c r="AC236" s="68"/>
    </row>
    <row r="237" spans="1:68" ht="14.25" customHeight="1" x14ac:dyDescent="0.25">
      <c r="A237" s="251" t="s">
        <v>93</v>
      </c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67"/>
      <c r="AB237" s="67"/>
      <c r="AC237" s="84"/>
    </row>
    <row r="238" spans="1:68" ht="27" customHeight="1" x14ac:dyDescent="0.25">
      <c r="A238" s="64" t="s">
        <v>326</v>
      </c>
      <c r="B238" s="64" t="s">
        <v>327</v>
      </c>
      <c r="C238" s="37">
        <v>4301132080</v>
      </c>
      <c r="D238" s="252">
        <v>4640242180397</v>
      </c>
      <c r="E238" s="252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89</v>
      </c>
      <c r="L238" s="38" t="s">
        <v>90</v>
      </c>
      <c r="M238" s="39" t="s">
        <v>88</v>
      </c>
      <c r="N238" s="39"/>
      <c r="O238" s="38">
        <v>180</v>
      </c>
      <c r="P238" s="358" t="s">
        <v>328</v>
      </c>
      <c r="Q238" s="254"/>
      <c r="R238" s="254"/>
      <c r="S238" s="254"/>
      <c r="T238" s="255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74" t="s">
        <v>96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329</v>
      </c>
      <c r="B239" s="64" t="s">
        <v>330</v>
      </c>
      <c r="C239" s="37">
        <v>4301132104</v>
      </c>
      <c r="D239" s="252">
        <v>4640242181219</v>
      </c>
      <c r="E239" s="252"/>
      <c r="F239" s="63">
        <v>0.3</v>
      </c>
      <c r="G239" s="38">
        <v>9</v>
      </c>
      <c r="H239" s="63">
        <v>2.7</v>
      </c>
      <c r="I239" s="63">
        <v>2.8450000000000002</v>
      </c>
      <c r="J239" s="38">
        <v>234</v>
      </c>
      <c r="K239" s="38" t="s">
        <v>143</v>
      </c>
      <c r="L239" s="38" t="s">
        <v>90</v>
      </c>
      <c r="M239" s="39" t="s">
        <v>88</v>
      </c>
      <c r="N239" s="39"/>
      <c r="O239" s="38">
        <v>180</v>
      </c>
      <c r="P239" s="359" t="s">
        <v>331</v>
      </c>
      <c r="Q239" s="254"/>
      <c r="R239" s="254"/>
      <c r="S239" s="254"/>
      <c r="T239" s="255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IFERROR(IF(X239="","",X239*0.00502),"")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75" t="s">
        <v>96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59"/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60"/>
      <c r="P240" s="256" t="s">
        <v>43</v>
      </c>
      <c r="Q240" s="257"/>
      <c r="R240" s="257"/>
      <c r="S240" s="257"/>
      <c r="T240" s="257"/>
      <c r="U240" s="257"/>
      <c r="V240" s="258"/>
      <c r="W240" s="43" t="s">
        <v>42</v>
      </c>
      <c r="X240" s="44">
        <f>IFERROR(SUM(X238:X239),"0")</f>
        <v>0</v>
      </c>
      <c r="Y240" s="44">
        <f>IFERROR(SUM(Y238:Y239),"0")</f>
        <v>0</v>
      </c>
      <c r="Z240" s="44">
        <f>IFERROR(IF(Z238="",0,Z238),"0")+IFERROR(IF(Z239="",0,Z239),"0")</f>
        <v>0</v>
      </c>
      <c r="AA240" s="68"/>
      <c r="AB240" s="68"/>
      <c r="AC240" s="68"/>
    </row>
    <row r="241" spans="1:68" x14ac:dyDescent="0.2">
      <c r="A241" s="259"/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60"/>
      <c r="P241" s="256" t="s">
        <v>43</v>
      </c>
      <c r="Q241" s="257"/>
      <c r="R241" s="257"/>
      <c r="S241" s="257"/>
      <c r="T241" s="257"/>
      <c r="U241" s="257"/>
      <c r="V241" s="258"/>
      <c r="W241" s="43" t="s">
        <v>0</v>
      </c>
      <c r="X241" s="44">
        <f>IFERROR(SUMPRODUCT(X238:X239*H238:H239),"0")</f>
        <v>0</v>
      </c>
      <c r="Y241" s="44">
        <f>IFERROR(SUMPRODUCT(Y238:Y239*H238:H239),"0")</f>
        <v>0</v>
      </c>
      <c r="Z241" s="43"/>
      <c r="AA241" s="68"/>
      <c r="AB241" s="68"/>
      <c r="AC241" s="68"/>
    </row>
    <row r="242" spans="1:68" ht="14.25" customHeight="1" x14ac:dyDescent="0.25">
      <c r="A242" s="251" t="s">
        <v>170</v>
      </c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67"/>
      <c r="AB242" s="67"/>
      <c r="AC242" s="84"/>
    </row>
    <row r="243" spans="1:68" ht="27" customHeight="1" x14ac:dyDescent="0.25">
      <c r="A243" s="64" t="s">
        <v>332</v>
      </c>
      <c r="B243" s="64" t="s">
        <v>333</v>
      </c>
      <c r="C243" s="37">
        <v>4301136028</v>
      </c>
      <c r="D243" s="252">
        <v>4640242180304</v>
      </c>
      <c r="E243" s="252"/>
      <c r="F243" s="63">
        <v>2.7</v>
      </c>
      <c r="G243" s="38">
        <v>1</v>
      </c>
      <c r="H243" s="63">
        <v>2.7</v>
      </c>
      <c r="I243" s="63">
        <v>2.8906000000000001</v>
      </c>
      <c r="J243" s="38">
        <v>126</v>
      </c>
      <c r="K243" s="38" t="s">
        <v>97</v>
      </c>
      <c r="L243" s="38" t="s">
        <v>90</v>
      </c>
      <c r="M243" s="39" t="s">
        <v>88</v>
      </c>
      <c r="N243" s="39"/>
      <c r="O243" s="38">
        <v>180</v>
      </c>
      <c r="P243" s="360" t="s">
        <v>334</v>
      </c>
      <c r="Q243" s="254"/>
      <c r="R243" s="254"/>
      <c r="S243" s="254"/>
      <c r="T243" s="255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76" t="s">
        <v>96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335</v>
      </c>
      <c r="B244" s="64" t="s">
        <v>336</v>
      </c>
      <c r="C244" s="37">
        <v>4301136027</v>
      </c>
      <c r="D244" s="252">
        <v>4640242180298</v>
      </c>
      <c r="E244" s="252"/>
      <c r="F244" s="63">
        <v>2.7</v>
      </c>
      <c r="G244" s="38">
        <v>1</v>
      </c>
      <c r="H244" s="63">
        <v>2.7</v>
      </c>
      <c r="I244" s="63">
        <v>2.8919999999999999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361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54"/>
      <c r="R244" s="254"/>
      <c r="S244" s="254"/>
      <c r="T244" s="255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77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337</v>
      </c>
      <c r="B245" s="64" t="s">
        <v>338</v>
      </c>
      <c r="C245" s="37">
        <v>4301136026</v>
      </c>
      <c r="D245" s="252">
        <v>4640242180236</v>
      </c>
      <c r="E245" s="252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362" t="s">
        <v>339</v>
      </c>
      <c r="Q245" s="254"/>
      <c r="R245" s="254"/>
      <c r="S245" s="254"/>
      <c r="T245" s="25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78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340</v>
      </c>
      <c r="B246" s="64" t="s">
        <v>341</v>
      </c>
      <c r="C246" s="37">
        <v>4301136029</v>
      </c>
      <c r="D246" s="252">
        <v>4640242180410</v>
      </c>
      <c r="E246" s="252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3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54"/>
      <c r="R246" s="254"/>
      <c r="S246" s="254"/>
      <c r="T246" s="255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79" t="s">
        <v>96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60"/>
      <c r="P247" s="256" t="s">
        <v>43</v>
      </c>
      <c r="Q247" s="257"/>
      <c r="R247" s="257"/>
      <c r="S247" s="257"/>
      <c r="T247" s="257"/>
      <c r="U247" s="257"/>
      <c r="V247" s="258"/>
      <c r="W247" s="43" t="s">
        <v>42</v>
      </c>
      <c r="X247" s="44">
        <f>IFERROR(SUM(X243:X246),"0")</f>
        <v>0</v>
      </c>
      <c r="Y247" s="44">
        <f>IFERROR(SUM(Y243:Y246),"0")</f>
        <v>0</v>
      </c>
      <c r="Z247" s="44">
        <f>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60"/>
      <c r="P248" s="256" t="s">
        <v>43</v>
      </c>
      <c r="Q248" s="257"/>
      <c r="R248" s="257"/>
      <c r="S248" s="257"/>
      <c r="T248" s="257"/>
      <c r="U248" s="257"/>
      <c r="V248" s="258"/>
      <c r="W248" s="43" t="s">
        <v>0</v>
      </c>
      <c r="X248" s="44">
        <f>IFERROR(SUMPRODUCT(X243:X246*H243:H246),"0")</f>
        <v>0</v>
      </c>
      <c r="Y248" s="44">
        <f>IFERROR(SUMPRODUCT(Y243:Y246*H243:H246),"0")</f>
        <v>0</v>
      </c>
      <c r="Z248" s="43"/>
      <c r="AA248" s="68"/>
      <c r="AB248" s="68"/>
      <c r="AC248" s="68"/>
    </row>
    <row r="249" spans="1:68" ht="14.25" customHeight="1" x14ac:dyDescent="0.25">
      <c r="A249" s="251" t="s">
        <v>147</v>
      </c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67"/>
      <c r="AB249" s="67"/>
      <c r="AC249" s="84"/>
    </row>
    <row r="250" spans="1:68" ht="27" customHeight="1" x14ac:dyDescent="0.25">
      <c r="A250" s="64" t="s">
        <v>342</v>
      </c>
      <c r="B250" s="64" t="s">
        <v>343</v>
      </c>
      <c r="C250" s="37">
        <v>4301135193</v>
      </c>
      <c r="D250" s="252">
        <v>4640242180403</v>
      </c>
      <c r="E250" s="252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364" t="s">
        <v>344</v>
      </c>
      <c r="Q250" s="254"/>
      <c r="R250" s="254"/>
      <c r="S250" s="254"/>
      <c r="T250" s="255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ref="Y250:Y268" si="24"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0" t="s">
        <v>96</v>
      </c>
      <c r="BM250" s="82">
        <f t="shared" ref="BM250:BM268" si="25">IFERROR(X250*I250,"0")</f>
        <v>0</v>
      </c>
      <c r="BN250" s="82">
        <f t="shared" ref="BN250:BN268" si="26">IFERROR(Y250*I250,"0")</f>
        <v>0</v>
      </c>
      <c r="BO250" s="82">
        <f t="shared" ref="BO250:BO268" si="27">IFERROR(X250/J250,"0")</f>
        <v>0</v>
      </c>
      <c r="BP250" s="82">
        <f t="shared" ref="BP250:BP268" si="28">IFERROR(Y250/J250,"0")</f>
        <v>0</v>
      </c>
    </row>
    <row r="251" spans="1:68" ht="27" customHeight="1" x14ac:dyDescent="0.25">
      <c r="A251" s="64" t="s">
        <v>345</v>
      </c>
      <c r="B251" s="64" t="s">
        <v>346</v>
      </c>
      <c r="C251" s="37">
        <v>4301135394</v>
      </c>
      <c r="D251" s="252">
        <v>4640242181561</v>
      </c>
      <c r="E251" s="252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365" t="s">
        <v>347</v>
      </c>
      <c r="Q251" s="254"/>
      <c r="R251" s="254"/>
      <c r="S251" s="254"/>
      <c r="T251" s="255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1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37.5" customHeight="1" x14ac:dyDescent="0.25">
      <c r="A252" s="64" t="s">
        <v>348</v>
      </c>
      <c r="B252" s="64" t="s">
        <v>349</v>
      </c>
      <c r="C252" s="37">
        <v>4301135187</v>
      </c>
      <c r="D252" s="252">
        <v>4640242180328</v>
      </c>
      <c r="E252" s="252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366" t="s">
        <v>350</v>
      </c>
      <c r="Q252" s="254"/>
      <c r="R252" s="254"/>
      <c r="S252" s="254"/>
      <c r="T252" s="255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2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351</v>
      </c>
      <c r="B253" s="64" t="s">
        <v>352</v>
      </c>
      <c r="C253" s="37">
        <v>4301135186</v>
      </c>
      <c r="D253" s="252">
        <v>4640242180311</v>
      </c>
      <c r="E253" s="252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89</v>
      </c>
      <c r="L253" s="38" t="s">
        <v>90</v>
      </c>
      <c r="M253" s="39" t="s">
        <v>88</v>
      </c>
      <c r="N253" s="39"/>
      <c r="O253" s="38">
        <v>180</v>
      </c>
      <c r="P253" s="367" t="s">
        <v>353</v>
      </c>
      <c r="Q253" s="254"/>
      <c r="R253" s="254"/>
      <c r="S253" s="254"/>
      <c r="T253" s="255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83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354</v>
      </c>
      <c r="B254" s="64" t="s">
        <v>355</v>
      </c>
      <c r="C254" s="37">
        <v>4301135320</v>
      </c>
      <c r="D254" s="252">
        <v>4640242181592</v>
      </c>
      <c r="E254" s="252"/>
      <c r="F254" s="63">
        <v>3.5</v>
      </c>
      <c r="G254" s="38">
        <v>1</v>
      </c>
      <c r="H254" s="63">
        <v>3.5</v>
      </c>
      <c r="I254" s="63">
        <v>3.6850000000000001</v>
      </c>
      <c r="J254" s="38">
        <v>126</v>
      </c>
      <c r="K254" s="38" t="s">
        <v>97</v>
      </c>
      <c r="L254" s="38" t="s">
        <v>90</v>
      </c>
      <c r="M254" s="39" t="s">
        <v>88</v>
      </c>
      <c r="N254" s="39"/>
      <c r="O254" s="38">
        <v>180</v>
      </c>
      <c r="P254" s="368" t="s">
        <v>356</v>
      </c>
      <c r="Q254" s="254"/>
      <c r="R254" s="254"/>
      <c r="S254" s="254"/>
      <c r="T254" s="255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ref="Z254:Z261" si="29"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84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357</v>
      </c>
      <c r="B255" s="64" t="s">
        <v>358</v>
      </c>
      <c r="C255" s="37">
        <v>4301135405</v>
      </c>
      <c r="D255" s="252">
        <v>4640242181523</v>
      </c>
      <c r="E255" s="252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369" t="s">
        <v>359</v>
      </c>
      <c r="Q255" s="254"/>
      <c r="R255" s="254"/>
      <c r="S255" s="254"/>
      <c r="T255" s="255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85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360</v>
      </c>
      <c r="B256" s="64" t="s">
        <v>361</v>
      </c>
      <c r="C256" s="37">
        <v>4301135404</v>
      </c>
      <c r="D256" s="252">
        <v>4640242181516</v>
      </c>
      <c r="E256" s="252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370" t="s">
        <v>362</v>
      </c>
      <c r="Q256" s="254"/>
      <c r="R256" s="254"/>
      <c r="S256" s="254"/>
      <c r="T256" s="25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86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37.5" customHeight="1" x14ac:dyDescent="0.25">
      <c r="A257" s="64" t="s">
        <v>363</v>
      </c>
      <c r="B257" s="64" t="s">
        <v>364</v>
      </c>
      <c r="C257" s="37">
        <v>4301135402</v>
      </c>
      <c r="D257" s="252">
        <v>4640242181493</v>
      </c>
      <c r="E257" s="252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371" t="s">
        <v>365</v>
      </c>
      <c r="Q257" s="254"/>
      <c r="R257" s="254"/>
      <c r="S257" s="254"/>
      <c r="T257" s="25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87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366</v>
      </c>
      <c r="B258" s="64" t="s">
        <v>367</v>
      </c>
      <c r="C258" s="37">
        <v>4301135375</v>
      </c>
      <c r="D258" s="252">
        <v>4640242181486</v>
      </c>
      <c r="E258" s="25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372" t="s">
        <v>368</v>
      </c>
      <c r="Q258" s="254"/>
      <c r="R258" s="254"/>
      <c r="S258" s="254"/>
      <c r="T258" s="25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88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369</v>
      </c>
      <c r="B259" s="64" t="s">
        <v>370</v>
      </c>
      <c r="C259" s="37">
        <v>4301135403</v>
      </c>
      <c r="D259" s="252">
        <v>4640242181509</v>
      </c>
      <c r="E259" s="252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373" t="s">
        <v>371</v>
      </c>
      <c r="Q259" s="254"/>
      <c r="R259" s="254"/>
      <c r="S259" s="254"/>
      <c r="T259" s="25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89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372</v>
      </c>
      <c r="B260" s="64" t="s">
        <v>373</v>
      </c>
      <c r="C260" s="37">
        <v>4301135304</v>
      </c>
      <c r="D260" s="252">
        <v>4640242181240</v>
      </c>
      <c r="E260" s="252"/>
      <c r="F260" s="63">
        <v>0.3</v>
      </c>
      <c r="G260" s="38">
        <v>9</v>
      </c>
      <c r="H260" s="63">
        <v>2.7</v>
      </c>
      <c r="I260" s="63">
        <v>2.88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374" t="s">
        <v>374</v>
      </c>
      <c r="Q260" s="254"/>
      <c r="R260" s="254"/>
      <c r="S260" s="254"/>
      <c r="T260" s="25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0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375</v>
      </c>
      <c r="B261" s="64" t="s">
        <v>376</v>
      </c>
      <c r="C261" s="37">
        <v>4301135310</v>
      </c>
      <c r="D261" s="252">
        <v>4640242181318</v>
      </c>
      <c r="E261" s="252"/>
      <c r="F261" s="63">
        <v>0.3</v>
      </c>
      <c r="G261" s="38">
        <v>9</v>
      </c>
      <c r="H261" s="63">
        <v>2.7</v>
      </c>
      <c r="I261" s="63">
        <v>2.988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375" t="s">
        <v>377</v>
      </c>
      <c r="Q261" s="254"/>
      <c r="R261" s="254"/>
      <c r="S261" s="254"/>
      <c r="T261" s="25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1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378</v>
      </c>
      <c r="B262" s="64" t="s">
        <v>379</v>
      </c>
      <c r="C262" s="37">
        <v>4301135306</v>
      </c>
      <c r="D262" s="252">
        <v>4640242181578</v>
      </c>
      <c r="E262" s="252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143</v>
      </c>
      <c r="L262" s="38" t="s">
        <v>90</v>
      </c>
      <c r="M262" s="39" t="s">
        <v>88</v>
      </c>
      <c r="N262" s="39"/>
      <c r="O262" s="38">
        <v>180</v>
      </c>
      <c r="P262" s="376" t="s">
        <v>380</v>
      </c>
      <c r="Q262" s="254"/>
      <c r="R262" s="254"/>
      <c r="S262" s="254"/>
      <c r="T262" s="25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2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381</v>
      </c>
      <c r="B263" s="64" t="s">
        <v>382</v>
      </c>
      <c r="C263" s="37">
        <v>4301135305</v>
      </c>
      <c r="D263" s="252">
        <v>4640242181394</v>
      </c>
      <c r="E263" s="252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143</v>
      </c>
      <c r="L263" s="38" t="s">
        <v>90</v>
      </c>
      <c r="M263" s="39" t="s">
        <v>88</v>
      </c>
      <c r="N263" s="39"/>
      <c r="O263" s="38">
        <v>180</v>
      </c>
      <c r="P263" s="377" t="s">
        <v>383</v>
      </c>
      <c r="Q263" s="254"/>
      <c r="R263" s="254"/>
      <c r="S263" s="254"/>
      <c r="T263" s="25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3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384</v>
      </c>
      <c r="B264" s="64" t="s">
        <v>385</v>
      </c>
      <c r="C264" s="37">
        <v>4301135309</v>
      </c>
      <c r="D264" s="252">
        <v>4640242181332</v>
      </c>
      <c r="E264" s="252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143</v>
      </c>
      <c r="L264" s="38" t="s">
        <v>90</v>
      </c>
      <c r="M264" s="39" t="s">
        <v>88</v>
      </c>
      <c r="N264" s="39"/>
      <c r="O264" s="38">
        <v>180</v>
      </c>
      <c r="P264" s="378" t="s">
        <v>386</v>
      </c>
      <c r="Q264" s="254"/>
      <c r="R264" s="254"/>
      <c r="S264" s="254"/>
      <c r="T264" s="25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4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387</v>
      </c>
      <c r="B265" s="64" t="s">
        <v>388</v>
      </c>
      <c r="C265" s="37">
        <v>4301135308</v>
      </c>
      <c r="D265" s="252">
        <v>4640242181349</v>
      </c>
      <c r="E265" s="252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143</v>
      </c>
      <c r="L265" s="38" t="s">
        <v>90</v>
      </c>
      <c r="M265" s="39" t="s">
        <v>88</v>
      </c>
      <c r="N265" s="39"/>
      <c r="O265" s="38">
        <v>180</v>
      </c>
      <c r="P265" s="379" t="s">
        <v>389</v>
      </c>
      <c r="Q265" s="254"/>
      <c r="R265" s="254"/>
      <c r="S265" s="254"/>
      <c r="T265" s="25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5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390</v>
      </c>
      <c r="B266" s="64" t="s">
        <v>391</v>
      </c>
      <c r="C266" s="37">
        <v>4301135307</v>
      </c>
      <c r="D266" s="252">
        <v>4640242181370</v>
      </c>
      <c r="E266" s="252"/>
      <c r="F266" s="63">
        <v>0.3</v>
      </c>
      <c r="G266" s="38">
        <v>9</v>
      </c>
      <c r="H266" s="63">
        <v>2.7</v>
      </c>
      <c r="I266" s="63">
        <v>2.9079999999999999</v>
      </c>
      <c r="J266" s="38">
        <v>234</v>
      </c>
      <c r="K266" s="38" t="s">
        <v>143</v>
      </c>
      <c r="L266" s="38" t="s">
        <v>90</v>
      </c>
      <c r="M266" s="39" t="s">
        <v>88</v>
      </c>
      <c r="N266" s="39"/>
      <c r="O266" s="38">
        <v>180</v>
      </c>
      <c r="P266" s="380" t="s">
        <v>392</v>
      </c>
      <c r="Q266" s="254"/>
      <c r="R266" s="254"/>
      <c r="S266" s="254"/>
      <c r="T266" s="25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IFERROR(IF(X266="","",X266*0.00502),"")</f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6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393</v>
      </c>
      <c r="B267" s="64" t="s">
        <v>394</v>
      </c>
      <c r="C267" s="37">
        <v>4301135319</v>
      </c>
      <c r="D267" s="252">
        <v>4607111037473</v>
      </c>
      <c r="E267" s="252"/>
      <c r="F267" s="63">
        <v>1</v>
      </c>
      <c r="G267" s="38">
        <v>4</v>
      </c>
      <c r="H267" s="63">
        <v>4</v>
      </c>
      <c r="I267" s="63">
        <v>4.2300000000000004</v>
      </c>
      <c r="J267" s="38">
        <v>84</v>
      </c>
      <c r="K267" s="38" t="s">
        <v>89</v>
      </c>
      <c r="L267" s="38" t="s">
        <v>90</v>
      </c>
      <c r="M267" s="39" t="s">
        <v>88</v>
      </c>
      <c r="N267" s="39"/>
      <c r="O267" s="38">
        <v>180</v>
      </c>
      <c r="P267" s="381" t="s">
        <v>395</v>
      </c>
      <c r="Q267" s="254"/>
      <c r="R267" s="254"/>
      <c r="S267" s="254"/>
      <c r="T267" s="25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7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396</v>
      </c>
      <c r="B268" s="64" t="s">
        <v>397</v>
      </c>
      <c r="C268" s="37">
        <v>4301135198</v>
      </c>
      <c r="D268" s="252">
        <v>4640242180663</v>
      </c>
      <c r="E268" s="252"/>
      <c r="F268" s="63">
        <v>0.9</v>
      </c>
      <c r="G268" s="38">
        <v>4</v>
      </c>
      <c r="H268" s="63">
        <v>3.6</v>
      </c>
      <c r="I268" s="63">
        <v>3.83</v>
      </c>
      <c r="J268" s="38">
        <v>84</v>
      </c>
      <c r="K268" s="38" t="s">
        <v>89</v>
      </c>
      <c r="L268" s="38" t="s">
        <v>90</v>
      </c>
      <c r="M268" s="39" t="s">
        <v>88</v>
      </c>
      <c r="N268" s="39"/>
      <c r="O268" s="38">
        <v>180</v>
      </c>
      <c r="P268" s="382" t="s">
        <v>398</v>
      </c>
      <c r="Q268" s="254"/>
      <c r="R268" s="254"/>
      <c r="S268" s="254"/>
      <c r="T268" s="25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198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x14ac:dyDescent="0.2">
      <c r="A269" s="259"/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60"/>
      <c r="P269" s="256" t="s">
        <v>43</v>
      </c>
      <c r="Q269" s="257"/>
      <c r="R269" s="257"/>
      <c r="S269" s="257"/>
      <c r="T269" s="257"/>
      <c r="U269" s="257"/>
      <c r="V269" s="258"/>
      <c r="W269" s="43" t="s">
        <v>42</v>
      </c>
      <c r="X269" s="44">
        <f>IFERROR(SUM(X250:X268),"0")</f>
        <v>0</v>
      </c>
      <c r="Y269" s="44">
        <f>IFERROR(SUM(Y250:Y268),"0")</f>
        <v>0</v>
      </c>
      <c r="Z269" s="44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259"/>
      <c r="B270" s="259"/>
      <c r="C270" s="25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60"/>
      <c r="P270" s="256" t="s">
        <v>43</v>
      </c>
      <c r="Q270" s="257"/>
      <c r="R270" s="257"/>
      <c r="S270" s="257"/>
      <c r="T270" s="257"/>
      <c r="U270" s="257"/>
      <c r="V270" s="258"/>
      <c r="W270" s="43" t="s">
        <v>0</v>
      </c>
      <c r="X270" s="44">
        <f>IFERROR(SUMPRODUCT(X250:X268*H250:H268),"0")</f>
        <v>0</v>
      </c>
      <c r="Y270" s="44">
        <f>IFERROR(SUMPRODUCT(Y250:Y268*H250:H268),"0")</f>
        <v>0</v>
      </c>
      <c r="Z270" s="43"/>
      <c r="AA270" s="68"/>
      <c r="AB270" s="68"/>
      <c r="AC270" s="68"/>
    </row>
    <row r="271" spans="1:68" ht="15" customHeight="1" x14ac:dyDescent="0.2">
      <c r="A271" s="259"/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386"/>
      <c r="P271" s="383" t="s">
        <v>36</v>
      </c>
      <c r="Q271" s="384"/>
      <c r="R271" s="384"/>
      <c r="S271" s="384"/>
      <c r="T271" s="384"/>
      <c r="U271" s="384"/>
      <c r="V271" s="385"/>
      <c r="W271" s="43" t="s">
        <v>0</v>
      </c>
      <c r="X271" s="44">
        <f>IFERROR(X24+X33+X40+X49+X60+X66+X71+X77+X87+X94+X104+X110+X116+X122+X127+X133+X138+X145+X149+X157+X162+X170+X174+X179+X187+X197+X205+X211+X217+X224+X232+X236+X241+X248+X270,"0")</f>
        <v>0</v>
      </c>
      <c r="Y271" s="44">
        <f>IFERROR(Y24+Y33+Y40+Y49+Y60+Y66+Y71+Y77+Y87+Y94+Y104+Y110+Y116+Y122+Y127+Y133+Y138+Y145+Y149+Y157+Y162+Y170+Y174+Y179+Y187+Y197+Y205+Y211+Y217+Y224+Y232+Y236+Y241+Y248+Y270,"0")</f>
        <v>0</v>
      </c>
      <c r="Z271" s="43"/>
      <c r="AA271" s="68"/>
      <c r="AB271" s="68"/>
      <c r="AC271" s="68"/>
    </row>
    <row r="272" spans="1:68" x14ac:dyDescent="0.2">
      <c r="A272" s="259"/>
      <c r="B272" s="259"/>
      <c r="C272" s="25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386"/>
      <c r="P272" s="383" t="s">
        <v>37</v>
      </c>
      <c r="Q272" s="384"/>
      <c r="R272" s="384"/>
      <c r="S272" s="384"/>
      <c r="T272" s="384"/>
      <c r="U272" s="384"/>
      <c r="V272" s="385"/>
      <c r="W272" s="43" t="s">
        <v>0</v>
      </c>
      <c r="X272" s="44">
        <f>IFERROR(SUM(BM22:BM268),"0")</f>
        <v>0</v>
      </c>
      <c r="Y272" s="44">
        <f>IFERROR(SUM(BN22:BN268),"0")</f>
        <v>0</v>
      </c>
      <c r="Z272" s="43"/>
      <c r="AA272" s="68"/>
      <c r="AB272" s="68"/>
      <c r="AC272" s="68"/>
    </row>
    <row r="273" spans="1:32" x14ac:dyDescent="0.2">
      <c r="A273" s="259"/>
      <c r="B273" s="259"/>
      <c r="C273" s="25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386"/>
      <c r="P273" s="383" t="s">
        <v>38</v>
      </c>
      <c r="Q273" s="384"/>
      <c r="R273" s="384"/>
      <c r="S273" s="384"/>
      <c r="T273" s="384"/>
      <c r="U273" s="384"/>
      <c r="V273" s="385"/>
      <c r="W273" s="43" t="s">
        <v>23</v>
      </c>
      <c r="X273" s="45">
        <f>ROUNDUP(SUM(BO22:BO268),0)</f>
        <v>0</v>
      </c>
      <c r="Y273" s="45">
        <f>ROUNDUP(SUM(BP22:BP268),0)</f>
        <v>0</v>
      </c>
      <c r="Z273" s="43"/>
      <c r="AA273" s="68"/>
      <c r="AB273" s="68"/>
      <c r="AC273" s="68"/>
    </row>
    <row r="274" spans="1:32" x14ac:dyDescent="0.2">
      <c r="A274" s="259"/>
      <c r="B274" s="259"/>
      <c r="C274" s="25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386"/>
      <c r="P274" s="383" t="s">
        <v>39</v>
      </c>
      <c r="Q274" s="384"/>
      <c r="R274" s="384"/>
      <c r="S274" s="384"/>
      <c r="T274" s="384"/>
      <c r="U274" s="384"/>
      <c r="V274" s="385"/>
      <c r="W274" s="43" t="s">
        <v>0</v>
      </c>
      <c r="X274" s="44">
        <f>GrossWeightTotal+PalletQtyTotal*25</f>
        <v>0</v>
      </c>
      <c r="Y274" s="44">
        <f>GrossWeightTotalR+PalletQtyTotalR*25</f>
        <v>0</v>
      </c>
      <c r="Z274" s="43"/>
      <c r="AA274" s="68"/>
      <c r="AB274" s="68"/>
      <c r="AC274" s="68"/>
    </row>
    <row r="275" spans="1:32" x14ac:dyDescent="0.2">
      <c r="A275" s="259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386"/>
      <c r="P275" s="383" t="s">
        <v>40</v>
      </c>
      <c r="Q275" s="384"/>
      <c r="R275" s="384"/>
      <c r="S275" s="384"/>
      <c r="T275" s="384"/>
      <c r="U275" s="384"/>
      <c r="V275" s="385"/>
      <c r="W275" s="43" t="s">
        <v>23</v>
      </c>
      <c r="X275" s="44">
        <f>IFERROR(X23+X32+X39+X48+X59+X65+X70+X76+X86+X93+X103+X109+X115+X121+X126+X132+X137+X144+X148+X156+X161+X169+X173+X178+X186+X196+X204+X210+X216+X223+X231+X235+X240+X247+X269,"0")</f>
        <v>0</v>
      </c>
      <c r="Y275" s="44">
        <f>IFERROR(Y23+Y32+Y39+Y48+Y59+Y65+Y70+Y76+Y86+Y93+Y103+Y109+Y115+Y121+Y126+Y132+Y137+Y144+Y148+Y156+Y161+Y169+Y173+Y178+Y186+Y196+Y204+Y210+Y216+Y223+Y231+Y235+Y240+Y247+Y269,"0")</f>
        <v>0</v>
      </c>
      <c r="Z275" s="43"/>
      <c r="AA275" s="68"/>
      <c r="AB275" s="68"/>
      <c r="AC275" s="68"/>
    </row>
    <row r="276" spans="1:32" ht="14.25" x14ac:dyDescent="0.2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386"/>
      <c r="P276" s="383" t="s">
        <v>41</v>
      </c>
      <c r="Q276" s="384"/>
      <c r="R276" s="384"/>
      <c r="S276" s="384"/>
      <c r="T276" s="384"/>
      <c r="U276" s="384"/>
      <c r="V276" s="385"/>
      <c r="W276" s="46" t="s">
        <v>55</v>
      </c>
      <c r="X276" s="43"/>
      <c r="Y276" s="43"/>
      <c r="Z276" s="43">
        <f>IFERROR(Z23+Z32+Z39+Z48+Z59+Z65+Z70+Z76+Z86+Z93+Z103+Z109+Z115+Z121+Z126+Z132+Z137+Z144+Z148+Z156+Z161+Z169+Z173+Z178+Z186+Z196+Z204+Z210+Z216+Z223+Z231+Z235+Z240+Z247+Z269,"0")</f>
        <v>0</v>
      </c>
      <c r="AA276" s="68"/>
      <c r="AB276" s="68"/>
      <c r="AC276" s="68"/>
    </row>
    <row r="277" spans="1:32" ht="13.5" thickBot="1" x14ac:dyDescent="0.25"/>
    <row r="278" spans="1:32" ht="27" thickTop="1" thickBot="1" x14ac:dyDescent="0.25">
      <c r="A278" s="47" t="s">
        <v>9</v>
      </c>
      <c r="B278" s="86" t="s">
        <v>84</v>
      </c>
      <c r="C278" s="387" t="s">
        <v>48</v>
      </c>
      <c r="D278" s="387" t="s">
        <v>48</v>
      </c>
      <c r="E278" s="387" t="s">
        <v>48</v>
      </c>
      <c r="F278" s="387" t="s">
        <v>48</v>
      </c>
      <c r="G278" s="387" t="s">
        <v>48</v>
      </c>
      <c r="H278" s="387" t="s">
        <v>48</v>
      </c>
      <c r="I278" s="387" t="s">
        <v>48</v>
      </c>
      <c r="J278" s="387" t="s">
        <v>48</v>
      </c>
      <c r="K278" s="387" t="s">
        <v>48</v>
      </c>
      <c r="L278" s="387" t="s">
        <v>48</v>
      </c>
      <c r="M278" s="387" t="s">
        <v>48</v>
      </c>
      <c r="N278" s="388"/>
      <c r="O278" s="387" t="s">
        <v>48</v>
      </c>
      <c r="P278" s="387" t="s">
        <v>48</v>
      </c>
      <c r="Q278" s="387" t="s">
        <v>48</v>
      </c>
      <c r="R278" s="387" t="s">
        <v>48</v>
      </c>
      <c r="S278" s="387" t="s">
        <v>48</v>
      </c>
      <c r="T278" s="387" t="s">
        <v>221</v>
      </c>
      <c r="U278" s="387" t="s">
        <v>221</v>
      </c>
      <c r="V278" s="387" t="s">
        <v>249</v>
      </c>
      <c r="W278" s="387" t="s">
        <v>249</v>
      </c>
      <c r="X278" s="387" t="s">
        <v>265</v>
      </c>
      <c r="Y278" s="387" t="s">
        <v>265</v>
      </c>
      <c r="Z278" s="387" t="s">
        <v>265</v>
      </c>
      <c r="AA278" s="387" t="s">
        <v>265</v>
      </c>
      <c r="AB278" s="86" t="s">
        <v>301</v>
      </c>
      <c r="AC278" s="86" t="s">
        <v>306</v>
      </c>
      <c r="AD278" s="86" t="s">
        <v>222</v>
      </c>
      <c r="AF278" s="1"/>
    </row>
    <row r="279" spans="1:32" ht="14.25" customHeight="1" thickTop="1" x14ac:dyDescent="0.2">
      <c r="A279" s="389" t="s">
        <v>10</v>
      </c>
      <c r="B279" s="387" t="s">
        <v>84</v>
      </c>
      <c r="C279" s="387" t="s">
        <v>92</v>
      </c>
      <c r="D279" s="387" t="s">
        <v>104</v>
      </c>
      <c r="E279" s="387" t="s">
        <v>112</v>
      </c>
      <c r="F279" s="387" t="s">
        <v>125</v>
      </c>
      <c r="G279" s="387" t="s">
        <v>140</v>
      </c>
      <c r="H279" s="387" t="s">
        <v>146</v>
      </c>
      <c r="I279" s="387" t="s">
        <v>150</v>
      </c>
      <c r="J279" s="387" t="s">
        <v>156</v>
      </c>
      <c r="K279" s="387" t="s">
        <v>169</v>
      </c>
      <c r="L279" s="387" t="s">
        <v>177</v>
      </c>
      <c r="M279" s="387" t="s">
        <v>190</v>
      </c>
      <c r="N279" s="1"/>
      <c r="O279" s="387" t="s">
        <v>195</v>
      </c>
      <c r="P279" s="387" t="s">
        <v>201</v>
      </c>
      <c r="Q279" s="387" t="s">
        <v>206</v>
      </c>
      <c r="R279" s="387" t="s">
        <v>209</v>
      </c>
      <c r="S279" s="387" t="s">
        <v>218</v>
      </c>
      <c r="T279" s="387" t="s">
        <v>222</v>
      </c>
      <c r="U279" s="387" t="s">
        <v>231</v>
      </c>
      <c r="V279" s="387" t="s">
        <v>250</v>
      </c>
      <c r="W279" s="387" t="s">
        <v>262</v>
      </c>
      <c r="X279" s="387" t="s">
        <v>266</v>
      </c>
      <c r="Y279" s="387" t="s">
        <v>273</v>
      </c>
      <c r="Z279" s="387" t="s">
        <v>286</v>
      </c>
      <c r="AA279" s="387" t="s">
        <v>295</v>
      </c>
      <c r="AB279" s="387" t="s">
        <v>302</v>
      </c>
      <c r="AC279" s="387" t="s">
        <v>307</v>
      </c>
      <c r="AD279" s="387" t="s">
        <v>222</v>
      </c>
      <c r="AF279" s="1"/>
    </row>
    <row r="280" spans="1:32" ht="13.5" thickBot="1" x14ac:dyDescent="0.25">
      <c r="A280" s="390"/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1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387"/>
      <c r="Z280" s="387"/>
      <c r="AA280" s="387"/>
      <c r="AB280" s="387"/>
      <c r="AC280" s="387"/>
      <c r="AD280" s="387"/>
      <c r="AF280" s="1"/>
    </row>
    <row r="281" spans="1:32" ht="18" thickTop="1" thickBot="1" x14ac:dyDescent="0.25">
      <c r="A281" s="47" t="s">
        <v>13</v>
      </c>
      <c r="B281" s="53">
        <f>IFERROR(X22*H22,"0")</f>
        <v>0</v>
      </c>
      <c r="C281" s="53">
        <f>IFERROR(X28*H28,"0")+IFERROR(X29*H29,"0")+IFERROR(X30*H30,"0")+IFERROR(X31*H31,"0")</f>
        <v>0</v>
      </c>
      <c r="D281" s="53">
        <f>IFERROR(X36*H36,"0")+IFERROR(X37*H37,"0")+IFERROR(X38*H38,"0")</f>
        <v>0</v>
      </c>
      <c r="E281" s="53">
        <f>IFERROR(X43*H43,"0")+IFERROR(X44*H44,"0")+IFERROR(X45*H45,"0")+IFERROR(X46*H46,"0")+IFERROR(X47*H47,"0")</f>
        <v>0</v>
      </c>
      <c r="F281" s="53">
        <f>IFERROR(X52*H52,"0")+IFERROR(X53*H53,"0")+IFERROR(X54*H54,"0")+IFERROR(X55*H55,"0")+IFERROR(X56*H56,"0")+IFERROR(X57*H57,"0")+IFERROR(X58*H58,"0")</f>
        <v>0</v>
      </c>
      <c r="G281" s="53">
        <f>IFERROR(X63*H63,"0")+IFERROR(X64*H64,"0")</f>
        <v>0</v>
      </c>
      <c r="H281" s="53">
        <f>IFERROR(X69*H69,"0")</f>
        <v>0</v>
      </c>
      <c r="I281" s="53">
        <f>IFERROR(X74*H74,"0")+IFERROR(X75*H75,"0")</f>
        <v>0</v>
      </c>
      <c r="J281" s="53">
        <f>IFERROR(X80*H80,"0")+IFERROR(X81*H81,"0")+IFERROR(X82*H82,"0")+IFERROR(X83*H83,"0")+IFERROR(X84*H84,"0")+IFERROR(X85*H85,"0")</f>
        <v>0</v>
      </c>
      <c r="K281" s="53">
        <f>IFERROR(X90*H90,"0")+IFERROR(X91*H91,"0")+IFERROR(X92*H92,"0")</f>
        <v>0</v>
      </c>
      <c r="L281" s="53">
        <f>IFERROR(X97*H97,"0")+IFERROR(X98*H98,"0")+IFERROR(X99*H99,"0")+IFERROR(X100*H100,"0")+IFERROR(X101*H101,"0")+IFERROR(X102*H102,"0")</f>
        <v>0</v>
      </c>
      <c r="M281" s="53">
        <f>IFERROR(X107*H107,"0")+IFERROR(X108*H108,"0")</f>
        <v>0</v>
      </c>
      <c r="N281" s="1"/>
      <c r="O281" s="53">
        <f>IFERROR(X113*H113,"0")+IFERROR(X114*H114,"0")</f>
        <v>0</v>
      </c>
      <c r="P281" s="53">
        <f>IFERROR(X119*H119,"0")+IFERROR(X120*H120,"0")</f>
        <v>0</v>
      </c>
      <c r="Q281" s="53">
        <f>IFERROR(X125*H125,"0")</f>
        <v>0</v>
      </c>
      <c r="R281" s="53">
        <f>IFERROR(X130*H130,"0")+IFERROR(X131*H131,"0")</f>
        <v>0</v>
      </c>
      <c r="S281" s="53">
        <f>IFERROR(X136*H136,"0")</f>
        <v>0</v>
      </c>
      <c r="T281" s="53">
        <f>IFERROR(X142*H142,"0")+IFERROR(X143*H143,"0")+IFERROR(X147*H147,"0")</f>
        <v>0</v>
      </c>
      <c r="U281" s="53">
        <f>IFERROR(X152*H152,"0")+IFERROR(X153*H153,"0")+IFERROR(X154*H154,"0")+IFERROR(X155*H155,"0")+IFERROR(X159*H159,"0")+IFERROR(X160*H160,"0")</f>
        <v>0</v>
      </c>
      <c r="V281" s="53">
        <f>IFERROR(X166*H166,"0")+IFERROR(X167*H167,"0")+IFERROR(X168*H168,"0")+IFERROR(X172*H172,"0")</f>
        <v>0</v>
      </c>
      <c r="W281" s="53">
        <f>IFERROR(X177*H177,"0")</f>
        <v>0</v>
      </c>
      <c r="X281" s="53">
        <f>IFERROR(X183*H183,"0")+IFERROR(X184*H184,"0")+IFERROR(X185*H185,"0")</f>
        <v>0</v>
      </c>
      <c r="Y281" s="53">
        <f>IFERROR(X190*H190,"0")+IFERROR(X191*H191,"0")+IFERROR(X192*H192,"0")+IFERROR(X193*H193,"0")+IFERROR(X194*H194,"0")+IFERROR(X195*H195,"0")</f>
        <v>0</v>
      </c>
      <c r="Z281" s="53">
        <f>IFERROR(X200*H200,"0")+IFERROR(X201*H201,"0")+IFERROR(X202*H202,"0")+IFERROR(X203*H203,"0")</f>
        <v>0</v>
      </c>
      <c r="AA281" s="53">
        <f>IFERROR(X208*H208,"0")+IFERROR(X209*H209,"0")</f>
        <v>0</v>
      </c>
      <c r="AB281" s="53">
        <f>IFERROR(X215*H215,"0")</f>
        <v>0</v>
      </c>
      <c r="AC281" s="53">
        <f>IFERROR(X221*H221,"0")+IFERROR(X222*H222,"0")</f>
        <v>0</v>
      </c>
      <c r="AD281" s="53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"/>
    </row>
    <row r="282" spans="1:32" ht="13.5" thickTop="1" x14ac:dyDescent="0.2">
      <c r="C282" s="1"/>
    </row>
    <row r="283" spans="1:32" ht="19.5" customHeight="1" x14ac:dyDescent="0.2">
      <c r="A283" s="71" t="s">
        <v>65</v>
      </c>
      <c r="B283" s="71" t="s">
        <v>66</v>
      </c>
      <c r="C283" s="71" t="s">
        <v>68</v>
      </c>
    </row>
    <row r="284" spans="1:32" x14ac:dyDescent="0.2">
      <c r="A284" s="72">
        <f>SUMPRODUCT(--(BB:BB="ЗПФ"),--(W:W="кор"),H:H,Y:Y)+SUMPRODUCT(--(BB:BB="ЗПФ"),--(W:W="кг"),Y:Y)</f>
        <v>0</v>
      </c>
      <c r="B284" s="73">
        <f>SUMPRODUCT(--(BB:BB="ПГП"),--(W:W="кор"),H:H,Y:Y)+SUMPRODUCT(--(BB:BB="ПГП"),--(W:W="кг"),Y:Y)</f>
        <v>0</v>
      </c>
      <c r="C284" s="73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6">
    <mergeCell ref="V279:V280"/>
    <mergeCell ref="W279:W280"/>
    <mergeCell ref="X279:X280"/>
    <mergeCell ref="Y279:Y280"/>
    <mergeCell ref="Z279:Z280"/>
    <mergeCell ref="AA279:AA280"/>
    <mergeCell ref="AB279:AB280"/>
    <mergeCell ref="AC279:AC280"/>
    <mergeCell ref="AD279:AD280"/>
    <mergeCell ref="C278:S278"/>
    <mergeCell ref="T278:U278"/>
    <mergeCell ref="V278:W278"/>
    <mergeCell ref="X278:AA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K279:K280"/>
    <mergeCell ref="L279:L280"/>
    <mergeCell ref="M279:M280"/>
    <mergeCell ref="O279:O280"/>
    <mergeCell ref="P279:P280"/>
    <mergeCell ref="Q279:Q280"/>
    <mergeCell ref="R279:R280"/>
    <mergeCell ref="S279:S280"/>
    <mergeCell ref="T279:T280"/>
    <mergeCell ref="U279:U280"/>
    <mergeCell ref="P269:V269"/>
    <mergeCell ref="A269:O270"/>
    <mergeCell ref="P270:V270"/>
    <mergeCell ref="P271:V271"/>
    <mergeCell ref="A271:O276"/>
    <mergeCell ref="P272:V272"/>
    <mergeCell ref="P273:V273"/>
    <mergeCell ref="P274:V274"/>
    <mergeCell ref="P275:V275"/>
    <mergeCell ref="P276:V276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25:Z225"/>
    <mergeCell ref="A226:Z226"/>
    <mergeCell ref="A227:Z227"/>
    <mergeCell ref="D228:E228"/>
    <mergeCell ref="P228:T228"/>
    <mergeCell ref="D229:E229"/>
    <mergeCell ref="P229:T229"/>
    <mergeCell ref="D230:E230"/>
    <mergeCell ref="P230:T230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P169:V169"/>
    <mergeCell ref="A169:O170"/>
    <mergeCell ref="P170:V170"/>
    <mergeCell ref="A171:Z171"/>
    <mergeCell ref="D172:E172"/>
    <mergeCell ref="P172:T172"/>
    <mergeCell ref="P173:V173"/>
    <mergeCell ref="A173:O174"/>
    <mergeCell ref="P174:V174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44:V144"/>
    <mergeCell ref="A144:O145"/>
    <mergeCell ref="P145:V145"/>
    <mergeCell ref="A146:Z146"/>
    <mergeCell ref="D147:E147"/>
    <mergeCell ref="P147:T147"/>
    <mergeCell ref="P148:V148"/>
    <mergeCell ref="A148:O149"/>
    <mergeCell ref="P149:V149"/>
    <mergeCell ref="P137:V137"/>
    <mergeCell ref="A137:O138"/>
    <mergeCell ref="P138:V138"/>
    <mergeCell ref="A139:Z139"/>
    <mergeCell ref="A140:Z140"/>
    <mergeCell ref="A141:Z141"/>
    <mergeCell ref="D142:E142"/>
    <mergeCell ref="P142:T142"/>
    <mergeCell ref="D143:E143"/>
    <mergeCell ref="P143:T143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8 X243:X246 X238:X239 X234 X228:X230 X221:X222 X215 X208:X209 X200:X203 X190:X195 X183:X185 X177 X172 X166:X168 X159:X160 X152:X155 X147 X142:X143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9"/>
    </row>
    <row r="3" spans="2:8" x14ac:dyDescent="0.2">
      <c r="B3" s="54" t="s">
        <v>400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402</v>
      </c>
      <c r="D6" s="54" t="s">
        <v>403</v>
      </c>
      <c r="E6" s="54" t="s">
        <v>49</v>
      </c>
    </row>
    <row r="8" spans="2:8" x14ac:dyDescent="0.2">
      <c r="B8" s="54" t="s">
        <v>83</v>
      </c>
      <c r="C8" s="54" t="s">
        <v>402</v>
      </c>
      <c r="D8" s="54" t="s">
        <v>49</v>
      </c>
      <c r="E8" s="54" t="s">
        <v>49</v>
      </c>
    </row>
    <row r="10" spans="2:8" x14ac:dyDescent="0.2">
      <c r="B10" s="54" t="s">
        <v>404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410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411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414</v>
      </c>
      <c r="C20" s="54" t="s">
        <v>49</v>
      </c>
      <c r="D20" s="54" t="s">
        <v>49</v>
      </c>
      <c r="E20" s="54" t="s">
        <v>49</v>
      </c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