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5D6D2EBB-2E98-4EBB-AA5A-5878E9EFE3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заказа'!$B$146:$B$146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заказа'!$B$158:$B$158</definedName>
    <definedName name="ProductId58">'Бланк заказа'!$B$159:$B$159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заказа'!$B$171:$B$171</definedName>
    <definedName name="ProductId63">'Бланк заказа'!$B$176:$B$176</definedName>
    <definedName name="ProductId64">'Бланк заказа'!$B$182:$B$182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заказа'!$B$199:$B$199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заказа'!$B$224:$B$224</definedName>
    <definedName name="ProductId82">'Бланк заказа'!$B$229:$B$229</definedName>
    <definedName name="ProductId83">'Бланк заказа'!$B$235:$B$235</definedName>
    <definedName name="ProductId84">'Бланк заказа'!$B$236:$B$236</definedName>
    <definedName name="ProductId85">'Бланк заказа'!$B$237:$B$237</definedName>
    <definedName name="ProductId86">'Бланк заказа'!$B$241:$B$241</definedName>
    <definedName name="ProductId87">'Бланк заказа'!$B$245:$B$245</definedName>
    <definedName name="ProductId88">'Бланк заказа'!$B$246:$B$246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заказа'!$X$146:$X$146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заказа'!$X$158:$X$158</definedName>
    <definedName name="SalesQty58">'Бланк заказа'!$X$159:$X$159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заказа'!$X$171:$X$171</definedName>
    <definedName name="SalesQty63">'Бланк заказа'!$X$176:$X$176</definedName>
    <definedName name="SalesQty64">'Бланк заказа'!$X$182:$X$182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заказа'!$X$199:$X$199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заказа'!$X$212:$X$212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заказа'!$X$224:$X$224</definedName>
    <definedName name="SalesQty82">'Бланк заказа'!$X$229:$X$229</definedName>
    <definedName name="SalesQty83">'Бланк заказа'!$X$235:$X$235</definedName>
    <definedName name="SalesQty84">'Бланк заказа'!$X$236:$X$236</definedName>
    <definedName name="SalesQty85">'Бланк заказа'!$X$237:$X$237</definedName>
    <definedName name="SalesQty86">'Бланк заказа'!$X$241:$X$241</definedName>
    <definedName name="SalesQty87">'Бланк заказа'!$X$245:$X$245</definedName>
    <definedName name="SalesQty88">'Бланк заказа'!$X$246:$X$246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заказа'!$Y$146:$Y$146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заказа'!$Y$158:$Y$158</definedName>
    <definedName name="SalesRoundBox58">'Бланк заказа'!$Y$159:$Y$159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заказа'!$Y$171:$Y$171</definedName>
    <definedName name="SalesRoundBox63">'Бланк заказа'!$Y$176:$Y$176</definedName>
    <definedName name="SalesRoundBox64">'Бланк заказа'!$Y$182:$Y$182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заказа'!$Y$199:$Y$199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заказа'!$Y$212:$Y$212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заказа'!$Y$224:$Y$224</definedName>
    <definedName name="SalesRoundBox82">'Бланк заказа'!$Y$229:$Y$229</definedName>
    <definedName name="SalesRoundBox83">'Бланк заказа'!$Y$235:$Y$235</definedName>
    <definedName name="SalesRoundBox84">'Бланк заказа'!$Y$236:$Y$236</definedName>
    <definedName name="SalesRoundBox85">'Бланк заказа'!$Y$237:$Y$237</definedName>
    <definedName name="SalesRoundBox86">'Бланк заказа'!$Y$241:$Y$241</definedName>
    <definedName name="SalesRoundBox87">'Бланк заказа'!$Y$245:$Y$245</definedName>
    <definedName name="SalesRoundBox88">'Бланк заказа'!$Y$246:$Y$246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заказа'!$W$146:$W$146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заказа'!$W$158:$W$158</definedName>
    <definedName name="UnitOfMeasure58">'Бланк заказа'!$W$159:$W$159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заказа'!$W$171:$W$171</definedName>
    <definedName name="UnitOfMeasure63">'Бланк заказа'!$W$176:$W$176</definedName>
    <definedName name="UnitOfMeasure64">'Бланк заказа'!$W$182:$W$182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заказа'!$W$199:$W$199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заказа'!$W$212:$W$212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заказа'!$W$224:$W$224</definedName>
    <definedName name="UnitOfMeasure82">'Бланк заказа'!$W$229:$W$229</definedName>
    <definedName name="UnitOfMeasure83">'Бланк заказа'!$W$235:$W$235</definedName>
    <definedName name="UnitOfMeasure84">'Бланк заказа'!$W$236:$W$236</definedName>
    <definedName name="UnitOfMeasure85">'Бланк заказа'!$W$237:$W$237</definedName>
    <definedName name="UnitOfMeasure86">'Бланк заказа'!$W$241:$W$241</definedName>
    <definedName name="UnitOfMeasure87">'Бланк заказа'!$W$245:$W$245</definedName>
    <definedName name="UnitOfMeasure88">'Бланк заказа'!$W$246:$W$246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8" i="2" l="1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P275" i="2"/>
  <c r="BO275" i="2"/>
  <c r="BN275" i="2"/>
  <c r="BM275" i="2"/>
  <c r="Z275" i="2"/>
  <c r="Y275" i="2"/>
  <c r="BO274" i="2"/>
  <c r="BM274" i="2"/>
  <c r="Z274" i="2"/>
  <c r="Y274" i="2"/>
  <c r="BP274" i="2" s="1"/>
  <c r="BP273" i="2"/>
  <c r="BO273" i="2"/>
  <c r="BN273" i="2"/>
  <c r="BM273" i="2"/>
  <c r="Z273" i="2"/>
  <c r="Y273" i="2"/>
  <c r="BO272" i="2"/>
  <c r="BM272" i="2"/>
  <c r="Z272" i="2"/>
  <c r="Y272" i="2"/>
  <c r="BP272" i="2" s="1"/>
  <c r="BP271" i="2"/>
  <c r="BO271" i="2"/>
  <c r="BN271" i="2"/>
  <c r="BM271" i="2"/>
  <c r="Z271" i="2"/>
  <c r="Y271" i="2"/>
  <c r="BO270" i="2"/>
  <c r="BM270" i="2"/>
  <c r="Z270" i="2"/>
  <c r="Y270" i="2"/>
  <c r="BP270" i="2" s="1"/>
  <c r="BP269" i="2"/>
  <c r="BO269" i="2"/>
  <c r="BN269" i="2"/>
  <c r="BM269" i="2"/>
  <c r="Z269" i="2"/>
  <c r="Y269" i="2"/>
  <c r="BO268" i="2"/>
  <c r="BM268" i="2"/>
  <c r="Z268" i="2"/>
  <c r="Y268" i="2"/>
  <c r="BP268" i="2" s="1"/>
  <c r="BP267" i="2"/>
  <c r="BO267" i="2"/>
  <c r="BN267" i="2"/>
  <c r="BM267" i="2"/>
  <c r="Z267" i="2"/>
  <c r="Y267" i="2"/>
  <c r="BO266" i="2"/>
  <c r="BM266" i="2"/>
  <c r="Z266" i="2"/>
  <c r="Y266" i="2"/>
  <c r="BP266" i="2" s="1"/>
  <c r="BP265" i="2"/>
  <c r="BO265" i="2"/>
  <c r="BN265" i="2"/>
  <c r="BM265" i="2"/>
  <c r="Z265" i="2"/>
  <c r="Y265" i="2"/>
  <c r="BO264" i="2"/>
  <c r="BM264" i="2"/>
  <c r="Z264" i="2"/>
  <c r="Y264" i="2"/>
  <c r="BP264" i="2" s="1"/>
  <c r="BP263" i="2"/>
  <c r="BO263" i="2"/>
  <c r="BN263" i="2"/>
  <c r="BM263" i="2"/>
  <c r="Z263" i="2"/>
  <c r="Y263" i="2"/>
  <c r="BO262" i="2"/>
  <c r="BM262" i="2"/>
  <c r="Z262" i="2"/>
  <c r="Y262" i="2"/>
  <c r="BP262" i="2" s="1"/>
  <c r="BP261" i="2"/>
  <c r="BO261" i="2"/>
  <c r="BN261" i="2"/>
  <c r="BM261" i="2"/>
  <c r="Z261" i="2"/>
  <c r="Y261" i="2"/>
  <c r="BO260" i="2"/>
  <c r="BM260" i="2"/>
  <c r="Z260" i="2"/>
  <c r="Y260" i="2"/>
  <c r="BP260" i="2" s="1"/>
  <c r="BP259" i="2"/>
  <c r="BO259" i="2"/>
  <c r="BN259" i="2"/>
  <c r="BM259" i="2"/>
  <c r="Z259" i="2"/>
  <c r="Y259" i="2"/>
  <c r="BO258" i="2"/>
  <c r="BM258" i="2"/>
  <c r="Z258" i="2"/>
  <c r="Y258" i="2"/>
  <c r="BP258" i="2" s="1"/>
  <c r="BP257" i="2"/>
  <c r="BO257" i="2"/>
  <c r="BN257" i="2"/>
  <c r="BM257" i="2"/>
  <c r="Z257" i="2"/>
  <c r="Z276" i="2" s="1"/>
  <c r="Y257" i="2"/>
  <c r="Y277" i="2" s="1"/>
  <c r="X255" i="2"/>
  <c r="X254" i="2"/>
  <c r="BP253" i="2"/>
  <c r="BO253" i="2"/>
  <c r="BN253" i="2"/>
  <c r="BM253" i="2"/>
  <c r="Z253" i="2"/>
  <c r="Y253" i="2"/>
  <c r="P253" i="2"/>
  <c r="BO252" i="2"/>
  <c r="BM252" i="2"/>
  <c r="Z252" i="2"/>
  <c r="Y252" i="2"/>
  <c r="BP252" i="2" s="1"/>
  <c r="BO251" i="2"/>
  <c r="BM251" i="2"/>
  <c r="Z251" i="2"/>
  <c r="Y251" i="2"/>
  <c r="BP251" i="2" s="1"/>
  <c r="P251" i="2"/>
  <c r="BO250" i="2"/>
  <c r="BM250" i="2"/>
  <c r="Z250" i="2"/>
  <c r="Z254" i="2" s="1"/>
  <c r="Y250" i="2"/>
  <c r="X248" i="2"/>
  <c r="X247" i="2"/>
  <c r="BO246" i="2"/>
  <c r="BM246" i="2"/>
  <c r="Z246" i="2"/>
  <c r="Y246" i="2"/>
  <c r="BP246" i="2" s="1"/>
  <c r="BO245" i="2"/>
  <c r="BM245" i="2"/>
  <c r="Z245" i="2"/>
  <c r="Z247" i="2" s="1"/>
  <c r="Y245" i="2"/>
  <c r="Y247" i="2" s="1"/>
  <c r="X243" i="2"/>
  <c r="Y242" i="2"/>
  <c r="X242" i="2"/>
  <c r="BP241" i="2"/>
  <c r="BO241" i="2"/>
  <c r="BN241" i="2"/>
  <c r="BM241" i="2"/>
  <c r="Z241" i="2"/>
  <c r="Z242" i="2" s="1"/>
  <c r="Y241" i="2"/>
  <c r="Y243" i="2" s="1"/>
  <c r="X239" i="2"/>
  <c r="X238" i="2"/>
  <c r="BP237" i="2"/>
  <c r="BO237" i="2"/>
  <c r="BN237" i="2"/>
  <c r="BM237" i="2"/>
  <c r="Z237" i="2"/>
  <c r="Y237" i="2"/>
  <c r="BO236" i="2"/>
  <c r="BM236" i="2"/>
  <c r="Z236" i="2"/>
  <c r="Y236" i="2"/>
  <c r="BN236" i="2" s="1"/>
  <c r="BP235" i="2"/>
  <c r="BO235" i="2"/>
  <c r="BN235" i="2"/>
  <c r="BM235" i="2"/>
  <c r="Z235" i="2"/>
  <c r="Z238" i="2" s="1"/>
  <c r="Y235" i="2"/>
  <c r="X231" i="2"/>
  <c r="X230" i="2"/>
  <c r="BO229" i="2"/>
  <c r="BM229" i="2"/>
  <c r="Z229" i="2"/>
  <c r="Z230" i="2" s="1"/>
  <c r="Y229" i="2"/>
  <c r="X226" i="2"/>
  <c r="X225" i="2"/>
  <c r="BO224" i="2"/>
  <c r="BM224" i="2"/>
  <c r="Z224" i="2"/>
  <c r="Z225" i="2" s="1"/>
  <c r="Y224" i="2"/>
  <c r="X220" i="2"/>
  <c r="X219" i="2"/>
  <c r="BO218" i="2"/>
  <c r="BM218" i="2"/>
  <c r="Z218" i="2"/>
  <c r="Y218" i="2"/>
  <c r="P218" i="2"/>
  <c r="BO217" i="2"/>
  <c r="BM217" i="2"/>
  <c r="Z217" i="2"/>
  <c r="Z219" i="2" s="1"/>
  <c r="Y217" i="2"/>
  <c r="BN217" i="2" s="1"/>
  <c r="X214" i="2"/>
  <c r="X213" i="2"/>
  <c r="BO212" i="2"/>
  <c r="BM212" i="2"/>
  <c r="Z212" i="2"/>
  <c r="Z213" i="2" s="1"/>
  <c r="Y212" i="2"/>
  <c r="BN212" i="2" s="1"/>
  <c r="P212" i="2"/>
  <c r="X209" i="2"/>
  <c r="X208" i="2"/>
  <c r="BO207" i="2"/>
  <c r="BM207" i="2"/>
  <c r="Z207" i="2"/>
  <c r="Y207" i="2"/>
  <c r="BN207" i="2" s="1"/>
  <c r="P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X201" i="2"/>
  <c r="X200" i="2"/>
  <c r="BP199" i="2"/>
  <c r="BO199" i="2"/>
  <c r="BN199" i="2"/>
  <c r="BM199" i="2"/>
  <c r="Z199" i="2"/>
  <c r="Y199" i="2"/>
  <c r="P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N196" i="2" s="1"/>
  <c r="P196" i="2"/>
  <c r="BO195" i="2"/>
  <c r="BM195" i="2"/>
  <c r="Z195" i="2"/>
  <c r="Y195" i="2"/>
  <c r="BN195" i="2" s="1"/>
  <c r="P195" i="2"/>
  <c r="BO194" i="2"/>
  <c r="BM194" i="2"/>
  <c r="Z194" i="2"/>
  <c r="Z200" i="2" s="1"/>
  <c r="Y194" i="2"/>
  <c r="P194" i="2"/>
  <c r="X191" i="2"/>
  <c r="X190" i="2"/>
  <c r="BO189" i="2"/>
  <c r="BM189" i="2"/>
  <c r="Z189" i="2"/>
  <c r="Y189" i="2"/>
  <c r="P189" i="2"/>
  <c r="BO188" i="2"/>
  <c r="BM188" i="2"/>
  <c r="Z188" i="2"/>
  <c r="Y188" i="2"/>
  <c r="BP188" i="2" s="1"/>
  <c r="P188" i="2"/>
  <c r="BO187" i="2"/>
  <c r="BM187" i="2"/>
  <c r="Z187" i="2"/>
  <c r="Y187" i="2"/>
  <c r="Y191" i="2" s="1"/>
  <c r="P187" i="2"/>
  <c r="X184" i="2"/>
  <c r="Z183" i="2"/>
  <c r="X183" i="2"/>
  <c r="BO182" i="2"/>
  <c r="BM182" i="2"/>
  <c r="Z182" i="2"/>
  <c r="Y182" i="2"/>
  <c r="Y183" i="2" s="1"/>
  <c r="P182" i="2"/>
  <c r="X178" i="2"/>
  <c r="Z177" i="2"/>
  <c r="X177" i="2"/>
  <c r="BO176" i="2"/>
  <c r="BM176" i="2"/>
  <c r="Z176" i="2"/>
  <c r="Y176" i="2"/>
  <c r="Y177" i="2" s="1"/>
  <c r="P176" i="2"/>
  <c r="X173" i="2"/>
  <c r="Z172" i="2"/>
  <c r="X172" i="2"/>
  <c r="BO171" i="2"/>
  <c r="BM171" i="2"/>
  <c r="Z171" i="2"/>
  <c r="Y171" i="2"/>
  <c r="Y172" i="2" s="1"/>
  <c r="P171" i="2"/>
  <c r="X169" i="2"/>
  <c r="X168" i="2"/>
  <c r="BO167" i="2"/>
  <c r="BM167" i="2"/>
  <c r="Z167" i="2"/>
  <c r="Y167" i="2"/>
  <c r="BP167" i="2" s="1"/>
  <c r="P167" i="2"/>
  <c r="BO166" i="2"/>
  <c r="BM166" i="2"/>
  <c r="Z166" i="2"/>
  <c r="Y166" i="2"/>
  <c r="BP166" i="2" s="1"/>
  <c r="P166" i="2"/>
  <c r="BO165" i="2"/>
  <c r="BM165" i="2"/>
  <c r="Z165" i="2"/>
  <c r="Z168" i="2" s="1"/>
  <c r="Y165" i="2"/>
  <c r="BN165" i="2" s="1"/>
  <c r="P165" i="2"/>
  <c r="X161" i="2"/>
  <c r="X160" i="2"/>
  <c r="BO159" i="2"/>
  <c r="BM159" i="2"/>
  <c r="Z159" i="2"/>
  <c r="Y159" i="2"/>
  <c r="BN159" i="2" s="1"/>
  <c r="P159" i="2"/>
  <c r="BO158" i="2"/>
  <c r="BM158" i="2"/>
  <c r="Z158" i="2"/>
  <c r="Y158" i="2"/>
  <c r="P158" i="2"/>
  <c r="X156" i="2"/>
  <c r="X155" i="2"/>
  <c r="BO154" i="2"/>
  <c r="BM154" i="2"/>
  <c r="Z154" i="2"/>
  <c r="Y154" i="2"/>
  <c r="BP153" i="2"/>
  <c r="BO153" i="2"/>
  <c r="BM153" i="2"/>
  <c r="Z153" i="2"/>
  <c r="Y153" i="2"/>
  <c r="BN153" i="2" s="1"/>
  <c r="P153" i="2"/>
  <c r="BO152" i="2"/>
  <c r="BM152" i="2"/>
  <c r="Z152" i="2"/>
  <c r="Y152" i="2"/>
  <c r="BO151" i="2"/>
  <c r="BM151" i="2"/>
  <c r="Z151" i="2"/>
  <c r="Y151" i="2"/>
  <c r="Y148" i="2"/>
  <c r="X148" i="2"/>
  <c r="X147" i="2"/>
  <c r="BO146" i="2"/>
  <c r="BM146" i="2"/>
  <c r="Z146" i="2"/>
  <c r="Z147" i="2" s="1"/>
  <c r="Y146" i="2"/>
  <c r="BN146" i="2" s="1"/>
  <c r="P146" i="2"/>
  <c r="X144" i="2"/>
  <c r="X143" i="2"/>
  <c r="BO142" i="2"/>
  <c r="BM142" i="2"/>
  <c r="Z142" i="2"/>
  <c r="Z143" i="2" s="1"/>
  <c r="Y142" i="2"/>
  <c r="BN142" i="2" s="1"/>
  <c r="X138" i="2"/>
  <c r="X137" i="2"/>
  <c r="BO136" i="2"/>
  <c r="BM136" i="2"/>
  <c r="Z136" i="2"/>
  <c r="Z137" i="2" s="1"/>
  <c r="Y136" i="2"/>
  <c r="BN136" i="2" s="1"/>
  <c r="P136" i="2"/>
  <c r="X133" i="2"/>
  <c r="X132" i="2"/>
  <c r="BO131" i="2"/>
  <c r="BM131" i="2"/>
  <c r="Z131" i="2"/>
  <c r="Y131" i="2"/>
  <c r="BN131" i="2" s="1"/>
  <c r="BO130" i="2"/>
  <c r="BM130" i="2"/>
  <c r="Z130" i="2"/>
  <c r="Z132" i="2" s="1"/>
  <c r="Y130" i="2"/>
  <c r="BP130" i="2" s="1"/>
  <c r="P130" i="2"/>
  <c r="X127" i="2"/>
  <c r="X126" i="2"/>
  <c r="BO125" i="2"/>
  <c r="BM125" i="2"/>
  <c r="Z125" i="2"/>
  <c r="Z126" i="2" s="1"/>
  <c r="Y125" i="2"/>
  <c r="Y126" i="2" s="1"/>
  <c r="P125" i="2"/>
  <c r="X122" i="2"/>
  <c r="X121" i="2"/>
  <c r="BO120" i="2"/>
  <c r="BM120" i="2"/>
  <c r="Z120" i="2"/>
  <c r="Y120" i="2"/>
  <c r="P120" i="2"/>
  <c r="BO119" i="2"/>
  <c r="BM119" i="2"/>
  <c r="Z119" i="2"/>
  <c r="Z121" i="2" s="1"/>
  <c r="Y119" i="2"/>
  <c r="BN119" i="2" s="1"/>
  <c r="P119" i="2"/>
  <c r="X116" i="2"/>
  <c r="X115" i="2"/>
  <c r="BO114" i="2"/>
  <c r="BM114" i="2"/>
  <c r="Z114" i="2"/>
  <c r="Y114" i="2"/>
  <c r="BN114" i="2" s="1"/>
  <c r="P114" i="2"/>
  <c r="BO113" i="2"/>
  <c r="BM113" i="2"/>
  <c r="Z113" i="2"/>
  <c r="Y113" i="2"/>
  <c r="X110" i="2"/>
  <c r="X109" i="2"/>
  <c r="BO108" i="2"/>
  <c r="BM108" i="2"/>
  <c r="Z108" i="2"/>
  <c r="Y108" i="2"/>
  <c r="P108" i="2"/>
  <c r="BO107" i="2"/>
  <c r="BM107" i="2"/>
  <c r="Z107" i="2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P101" i="2"/>
  <c r="BO100" i="2"/>
  <c r="BM100" i="2"/>
  <c r="Z100" i="2"/>
  <c r="Y100" i="2"/>
  <c r="BP100" i="2" s="1"/>
  <c r="P100" i="2"/>
  <c r="BO99" i="2"/>
  <c r="BM99" i="2"/>
  <c r="Z99" i="2"/>
  <c r="Y99" i="2"/>
  <c r="P99" i="2"/>
  <c r="BO98" i="2"/>
  <c r="BM98" i="2"/>
  <c r="Z98" i="2"/>
  <c r="Y98" i="2"/>
  <c r="BP98" i="2" s="1"/>
  <c r="P98" i="2"/>
  <c r="X95" i="2"/>
  <c r="X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O91" i="2"/>
  <c r="BM91" i="2"/>
  <c r="Z91" i="2"/>
  <c r="Z94" i="2" s="1"/>
  <c r="Y91" i="2"/>
  <c r="P91" i="2"/>
  <c r="X88" i="2"/>
  <c r="X87" i="2"/>
  <c r="BO86" i="2"/>
  <c r="BM86" i="2"/>
  <c r="Z86" i="2"/>
  <c r="Y86" i="2"/>
  <c r="P86" i="2"/>
  <c r="BO85" i="2"/>
  <c r="BM85" i="2"/>
  <c r="Z85" i="2"/>
  <c r="Y85" i="2"/>
  <c r="BP85" i="2" s="1"/>
  <c r="P85" i="2"/>
  <c r="BO84" i="2"/>
  <c r="BM84" i="2"/>
  <c r="Z84" i="2"/>
  <c r="Y84" i="2"/>
  <c r="P84" i="2"/>
  <c r="BO83" i="2"/>
  <c r="BM83" i="2"/>
  <c r="Z83" i="2"/>
  <c r="Y83" i="2"/>
  <c r="BP83" i="2" s="1"/>
  <c r="P83" i="2"/>
  <c r="BO82" i="2"/>
  <c r="BM82" i="2"/>
  <c r="Z82" i="2"/>
  <c r="Y82" i="2"/>
  <c r="BN82" i="2" s="1"/>
  <c r="P82" i="2"/>
  <c r="BO81" i="2"/>
  <c r="BM81" i="2"/>
  <c r="Z81" i="2"/>
  <c r="Y81" i="2"/>
  <c r="P81" i="2"/>
  <c r="X78" i="2"/>
  <c r="X77" i="2"/>
  <c r="BO76" i="2"/>
  <c r="BM76" i="2"/>
  <c r="Z76" i="2"/>
  <c r="Z77" i="2" s="1"/>
  <c r="Y76" i="2"/>
  <c r="P76" i="2"/>
  <c r="BO75" i="2"/>
  <c r="BM75" i="2"/>
  <c r="Z75" i="2"/>
  <c r="Y75" i="2"/>
  <c r="Y78" i="2" s="1"/>
  <c r="P75" i="2"/>
  <c r="X72" i="2"/>
  <c r="Y71" i="2"/>
  <c r="X71" i="2"/>
  <c r="BO70" i="2"/>
  <c r="BM70" i="2"/>
  <c r="Z70" i="2"/>
  <c r="Z71" i="2" s="1"/>
  <c r="Y70" i="2"/>
  <c r="BP70" i="2" s="1"/>
  <c r="P70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P64" i="2"/>
  <c r="X61" i="2"/>
  <c r="X60" i="2"/>
  <c r="BP59" i="2"/>
  <c r="BO59" i="2"/>
  <c r="BN59" i="2"/>
  <c r="BM59" i="2"/>
  <c r="Z59" i="2"/>
  <c r="Y59" i="2"/>
  <c r="P59" i="2"/>
  <c r="BO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BO56" i="2"/>
  <c r="BM56" i="2"/>
  <c r="Z56" i="2"/>
  <c r="Y56" i="2"/>
  <c r="P56" i="2"/>
  <c r="BO55" i="2"/>
  <c r="BM55" i="2"/>
  <c r="Z55" i="2"/>
  <c r="Y55" i="2"/>
  <c r="BN55" i="2" s="1"/>
  <c r="P55" i="2"/>
  <c r="BO54" i="2"/>
  <c r="BM54" i="2"/>
  <c r="Z54" i="2"/>
  <c r="Y54" i="2"/>
  <c r="P54" i="2"/>
  <c r="BO53" i="2"/>
  <c r="BM53" i="2"/>
  <c r="Z53" i="2"/>
  <c r="Y53" i="2"/>
  <c r="P53" i="2"/>
  <c r="BP52" i="2"/>
  <c r="BO52" i="2"/>
  <c r="BN52" i="2"/>
  <c r="BM52" i="2"/>
  <c r="Z52" i="2"/>
  <c r="Y52" i="2"/>
  <c r="P52" i="2"/>
  <c r="X49" i="2"/>
  <c r="X48" i="2"/>
  <c r="BO47" i="2"/>
  <c r="BM47" i="2"/>
  <c r="Z47" i="2"/>
  <c r="Y47" i="2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P44" i="2"/>
  <c r="BO43" i="2"/>
  <c r="BM43" i="2"/>
  <c r="Z43" i="2"/>
  <c r="Y43" i="2"/>
  <c r="BP43" i="2" s="1"/>
  <c r="P43" i="2"/>
  <c r="X40" i="2"/>
  <c r="X39" i="2"/>
  <c r="BO38" i="2"/>
  <c r="BM38" i="2"/>
  <c r="Z38" i="2"/>
  <c r="Y38" i="2"/>
  <c r="BP38" i="2" s="1"/>
  <c r="P38" i="2"/>
  <c r="BO37" i="2"/>
  <c r="BM37" i="2"/>
  <c r="Z37" i="2"/>
  <c r="Y37" i="2"/>
  <c r="BO36" i="2"/>
  <c r="BM36" i="2"/>
  <c r="Z36" i="2"/>
  <c r="Y36" i="2"/>
  <c r="BP36" i="2" s="1"/>
  <c r="P36" i="2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Z32" i="2" s="1"/>
  <c r="Y30" i="2"/>
  <c r="P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Y24" i="2"/>
  <c r="X24" i="2"/>
  <c r="X23" i="2"/>
  <c r="BO22" i="2"/>
  <c r="X280" i="2" s="1"/>
  <c r="BM22" i="2"/>
  <c r="Z22" i="2"/>
  <c r="Z23" i="2" s="1"/>
  <c r="Y22" i="2"/>
  <c r="BN22" i="2" s="1"/>
  <c r="P22" i="2"/>
  <c r="H10" i="2"/>
  <c r="A9" i="2"/>
  <c r="D7" i="2"/>
  <c r="Q6" i="2"/>
  <c r="P2" i="2"/>
  <c r="BP47" i="2" l="1"/>
  <c r="BN47" i="2"/>
  <c r="BP55" i="2"/>
  <c r="BP64" i="2"/>
  <c r="BN64" i="2"/>
  <c r="Y66" i="2"/>
  <c r="BP84" i="2"/>
  <c r="BN84" i="2"/>
  <c r="BP92" i="2"/>
  <c r="BP99" i="2"/>
  <c r="BN99" i="2"/>
  <c r="Y103" i="2"/>
  <c r="BP101" i="2"/>
  <c r="BN101" i="2"/>
  <c r="BN28" i="2"/>
  <c r="Y32" i="2"/>
  <c r="Y33" i="2"/>
  <c r="BP37" i="2"/>
  <c r="BN37" i="2"/>
  <c r="Y39" i="2"/>
  <c r="BP142" i="2"/>
  <c r="Y143" i="2"/>
  <c r="Z155" i="2"/>
  <c r="Y173" i="2"/>
  <c r="Y178" i="2"/>
  <c r="Y184" i="2"/>
  <c r="BP195" i="2"/>
  <c r="BP217" i="2"/>
  <c r="Y219" i="2"/>
  <c r="Y220" i="2"/>
  <c r="Y248" i="2"/>
  <c r="BP22" i="2"/>
  <c r="Y23" i="2"/>
  <c r="Z39" i="2"/>
  <c r="Z48" i="2"/>
  <c r="BP45" i="2"/>
  <c r="Z66" i="2"/>
  <c r="Z87" i="2"/>
  <c r="BP82" i="2"/>
  <c r="Y95" i="2"/>
  <c r="Z103" i="2"/>
  <c r="Z109" i="2"/>
  <c r="Z115" i="2"/>
  <c r="BP114" i="2"/>
  <c r="BP119" i="2"/>
  <c r="Y121" i="2"/>
  <c r="Y122" i="2"/>
  <c r="Y127" i="2"/>
  <c r="BP131" i="2"/>
  <c r="BP136" i="2"/>
  <c r="Y137" i="2"/>
  <c r="Y144" i="2"/>
  <c r="BP146" i="2"/>
  <c r="Y147" i="2"/>
  <c r="Z160" i="2"/>
  <c r="BP159" i="2"/>
  <c r="BP165" i="2"/>
  <c r="BN167" i="2"/>
  <c r="BN171" i="2"/>
  <c r="BP171" i="2"/>
  <c r="BN176" i="2"/>
  <c r="BP176" i="2"/>
  <c r="BN182" i="2"/>
  <c r="BP182" i="2"/>
  <c r="BN187" i="2"/>
  <c r="BP187" i="2"/>
  <c r="Z190" i="2"/>
  <c r="Z208" i="2"/>
  <c r="BN204" i="2"/>
  <c r="BP207" i="2"/>
  <c r="BP212" i="2"/>
  <c r="Y213" i="2"/>
  <c r="BN245" i="2"/>
  <c r="BP245" i="2"/>
  <c r="Y255" i="2"/>
  <c r="BN251" i="2"/>
  <c r="BP54" i="2"/>
  <c r="BN54" i="2"/>
  <c r="BP113" i="2"/>
  <c r="Y116" i="2"/>
  <c r="Y115" i="2"/>
  <c r="BN113" i="2"/>
  <c r="BP189" i="2"/>
  <c r="BN189" i="2"/>
  <c r="F10" i="2"/>
  <c r="J9" i="2"/>
  <c r="A10" i="2"/>
  <c r="Y110" i="2"/>
  <c r="Y231" i="2"/>
  <c r="Y230" i="2"/>
  <c r="BP229" i="2"/>
  <c r="BN229" i="2"/>
  <c r="BP44" i="2"/>
  <c r="Y48" i="2"/>
  <c r="BN44" i="2"/>
  <c r="Y88" i="2"/>
  <c r="Y87" i="2"/>
  <c r="BP81" i="2"/>
  <c r="BN81" i="2"/>
  <c r="F9" i="2"/>
  <c r="X278" i="2"/>
  <c r="H9" i="2"/>
  <c r="Y161" i="2"/>
  <c r="BP158" i="2"/>
  <c r="BN158" i="2"/>
  <c r="Y160" i="2"/>
  <c r="X282" i="2"/>
  <c r="BN56" i="2"/>
  <c r="BP56" i="2"/>
  <c r="Y94" i="2"/>
  <c r="BP91" i="2"/>
  <c r="BN91" i="2"/>
  <c r="BP86" i="2"/>
  <c r="BN86" i="2"/>
  <c r="BP76" i="2"/>
  <c r="BN76" i="2"/>
  <c r="Y155" i="2"/>
  <c r="BP152" i="2"/>
  <c r="BN152" i="2"/>
  <c r="Y61" i="2"/>
  <c r="Y156" i="2"/>
  <c r="Z60" i="2"/>
  <c r="Z283" i="2" s="1"/>
  <c r="Y109" i="2"/>
  <c r="BP108" i="2"/>
  <c r="BN108" i="2"/>
  <c r="X279" i="2"/>
  <c r="X281" i="2" s="1"/>
  <c r="BP154" i="2"/>
  <c r="BN154" i="2"/>
  <c r="Y201" i="2"/>
  <c r="BP194" i="2"/>
  <c r="Y200" i="2"/>
  <c r="BN194" i="2"/>
  <c r="Y226" i="2"/>
  <c r="Y225" i="2"/>
  <c r="BP224" i="2"/>
  <c r="BN224" i="2"/>
  <c r="BP206" i="2"/>
  <c r="BN206" i="2"/>
  <c r="Y208" i="2"/>
  <c r="Y132" i="2"/>
  <c r="Y40" i="2"/>
  <c r="Y67" i="2"/>
  <c r="Y72" i="2"/>
  <c r="Y104" i="2"/>
  <c r="Y276" i="2"/>
  <c r="BN93" i="2"/>
  <c r="BN98" i="2"/>
  <c r="BN125" i="2"/>
  <c r="BN130" i="2"/>
  <c r="Y168" i="2"/>
  <c r="BN218" i="2"/>
  <c r="BN250" i="2"/>
  <c r="Y60" i="2"/>
  <c r="BN83" i="2"/>
  <c r="Y133" i="2"/>
  <c r="Y138" i="2"/>
  <c r="Y238" i="2"/>
  <c r="BN246" i="2"/>
  <c r="BN266" i="2"/>
  <c r="BN166" i="2"/>
  <c r="Y209" i="2"/>
  <c r="Y214" i="2"/>
  <c r="BN252" i="2"/>
  <c r="BN258" i="2"/>
  <c r="BN260" i="2"/>
  <c r="BN262" i="2"/>
  <c r="BN264" i="2"/>
  <c r="BN268" i="2"/>
  <c r="BN270" i="2"/>
  <c r="BN272" i="2"/>
  <c r="BN274" i="2"/>
  <c r="BN58" i="2"/>
  <c r="BN100" i="2"/>
  <c r="BP120" i="2"/>
  <c r="BP125" i="2"/>
  <c r="Y190" i="2"/>
  <c r="BP196" i="2"/>
  <c r="BN198" i="2"/>
  <c r="BP218" i="2"/>
  <c r="BP250" i="2"/>
  <c r="BN120" i="2"/>
  <c r="Y254" i="2"/>
  <c r="BN29" i="2"/>
  <c r="Y279" i="2" s="1"/>
  <c r="BN46" i="2"/>
  <c r="BN31" i="2"/>
  <c r="BN36" i="2"/>
  <c r="Y49" i="2"/>
  <c r="BN53" i="2"/>
  <c r="Y77" i="2"/>
  <c r="BN85" i="2"/>
  <c r="Y169" i="2"/>
  <c r="BN188" i="2"/>
  <c r="BN38" i="2"/>
  <c r="BN65" i="2"/>
  <c r="BN70" i="2"/>
  <c r="BN75" i="2"/>
  <c r="BN205" i="2"/>
  <c r="Y239" i="2"/>
  <c r="BP53" i="2"/>
  <c r="BP236" i="2"/>
  <c r="BN43" i="2"/>
  <c r="BN102" i="2"/>
  <c r="BN107" i="2"/>
  <c r="BN151" i="2"/>
  <c r="BP75" i="2"/>
  <c r="BP107" i="2"/>
  <c r="BP151" i="2"/>
  <c r="Y278" i="2" l="1"/>
  <c r="Y282" i="2"/>
  <c r="Y280" i="2"/>
  <c r="A291" i="2"/>
  <c r="Y281" i="2"/>
  <c r="B291" i="2" s="1"/>
  <c r="C291" i="2" l="1"/>
</calcChain>
</file>

<file path=xl/sharedStrings.xml><?xml version="1.0" encoding="utf-8"?>
<sst xmlns="http://schemas.openxmlformats.org/spreadsheetml/2006/main" count="1600" uniqueCount="421">
  <si>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</si>
  <si>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</si>
  <si>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</si>
  <si>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</si>
  <si>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</si>
  <si>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</si>
  <si>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</si>
  <si>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</si>
  <si>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</si>
  <si>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</si>
  <si>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</si>
  <si>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</si>
  <si>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</si>
  <si>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</si>
  <si>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</si>
  <si>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</si>
  <si>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</si>
  <si>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</si>
  <si>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</si>
  <si>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</si>
  <si>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</si>
  <si>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</si>
  <si>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</si>
  <si>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</si>
  <si>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</si>
  <si>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</si>
  <si>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</si>
  <si>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</si>
  <si>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</si>
  <si>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</si>
  <si>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</si>
  <si>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</si>
  <si>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</si>
  <si>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</si>
  <si>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</si>
  <si>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</si>
  <si>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</si>
  <si>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</si>
  <si>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</si>
  <si>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</si>
  <si>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</si>
  <si>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</si>
  <si>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</si>
  <si>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</si>
  <si>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</si>
  <si>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</si>
  <si>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</si>
  <si>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</si>
  <si>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</si>
  <si>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</si>
  <si>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</si>
  <si>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</si>
  <si>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</si>
  <si>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</si>
  <si>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</si>
  <si>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</si>
  <si>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</si>
  <si>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</si>
  <si>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</si>
  <si>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</si>
  <si>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</si>
  <si>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</si>
  <si>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</si>
  <si>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</si>
  <si>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</si>
  <si>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</si>
  <si>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</si>
  <si>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</si>
  <si>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</si>
  <si>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</si>
  <si>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</si>
  <si>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</si>
  <si>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</si>
  <si>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</si>
  <si>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30.07.2024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</si>
  <si>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</si>
  <si>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</si>
  <si>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</si>
  <si>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</si>
  <si>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</si>
  <si>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</si>
  <si>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</si>
  <si>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</si>
  <si>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</si>
  <si>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</si>
  <si>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</si>
  <si>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</si>
  <si>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</si>
  <si>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</si>
  <si>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</si>
  <si>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</si>
  <si>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</si>
  <si>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</si>
  <si>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</si>
  <si>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</si>
  <si>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</si>
  <si>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</si>
  <si>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</si>
  <si>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</si>
  <si>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</si>
  <si>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</si>
  <si>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</si>
  <si>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</si>
  <si>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</si>
  <si>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</si>
  <si>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</si>
  <si>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</si>
  <si>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</si>
  <si>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</si>
  <si>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</si>
  <si>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</si>
  <si>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</si>
  <si>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</si>
  <si>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</si>
  <si>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</si>
  <si>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</si>
  <si>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</si>
  <si>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</si>
  <si>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</si>
  <si>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</si>
  <si>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</si>
  <si>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</si>
  <si>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</si>
  <si>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</si>
  <si>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</si>
  <si>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</si>
  <si>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</si>
  <si>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</si>
  <si>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</si>
  <si>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</si>
  <si>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</si>
  <si>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</si>
  <si>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</si>
  <si>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</si>
  <si>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</si>
  <si>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</si>
  <si>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</si>
  <si>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</si>
  <si>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</si>
  <si>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</si>
  <si>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</si>
  <si>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</si>
  <si>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</si>
  <si>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</si>
  <si>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</si>
  <si>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</si>
  <si>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</si>
  <si>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</si>
  <si>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</si>
  <si>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</si>
  <si>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</si>
  <si>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</si>
  <si>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</si>
  <si>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</si>
  <si>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</si>
  <si>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</si>
  <si>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</si>
  <si>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</si>
  <si>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</si>
  <si>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</si>
  <si>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</si>
  <si>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</si>
  <si>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</si>
  <si>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</si>
  <si>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</si>
  <si>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</si>
  <si>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</si>
  <si>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</si>
  <si>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</si>
  <si>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</si>
  <si>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</si>
  <si>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</si>
  <si>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</si>
  <si>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</si>
  <si>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</si>
  <si>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</si>
  <si>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</si>
  <si>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</si>
  <si>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</si>
  <si>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</si>
  <si>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</si>
  <si>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</si>
  <si>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</si>
  <si>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</si>
  <si>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</si>
  <si>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</si>
  <si>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</si>
  <si>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</si>
  <si>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</si>
  <si>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</si>
  <si>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</si>
  <si>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</si>
  <si>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</si>
  <si>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</si>
  <si>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</si>
  <si>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</si>
  <si>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</si>
  <si>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</si>
  <si>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</si>
  <si>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</si>
  <si>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</si>
  <si>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</si>
  <si>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</si>
  <si>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</si>
  <si>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</si>
  <si>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</si>
  <si>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</si>
  <si>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</si>
  <si>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</si>
  <si>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</si>
  <si>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Пельмени ПГП «Супермени со сливочным маслом» 0,2 Сфера ТМ «Горячая штучка»</t>
  </si>
  <si>
    <t>6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</si>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</sst>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3" zoomScaleNormal="100" zoomScaleSheetLayoutView="100" workbookViewId="0">
      <selection activeCell="AB22" sqref="AB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199" t="s">
        <v>29</v>
      </c>
      <c r="E1" s="199"/>
      <c r="F1" s="199"/>
      <c r="G1" s="14" t="s">
        <v>73</v>
      </c>
      <c r="H1" s="199" t="s">
        <v>50</v>
      </c>
      <c r="I1" s="199"/>
      <c r="J1" s="199"/>
      <c r="K1" s="199"/>
      <c r="L1" s="199"/>
      <c r="M1" s="199"/>
      <c r="N1" s="199"/>
      <c r="O1" s="199"/>
      <c r="P1" s="199"/>
      <c r="Q1" s="199"/>
      <c r="R1" s="200" t="s">
        <v>74</v>
      </c>
      <c r="S1" s="201"/>
      <c r="T1" s="20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2"/>
      <c r="Q3" s="202"/>
      <c r="R3" s="202"/>
      <c r="S3" s="202"/>
      <c r="T3" s="202"/>
      <c r="U3" s="202"/>
      <c r="V3" s="202"/>
      <c r="W3" s="20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03" t="s">
        <v>8</v>
      </c>
      <c r="B5" s="203"/>
      <c r="C5" s="203"/>
      <c r="D5" s="204"/>
      <c r="E5" s="204"/>
      <c r="F5" s="205" t="s">
        <v>14</v>
      </c>
      <c r="G5" s="205"/>
      <c r="H5" s="204"/>
      <c r="I5" s="204"/>
      <c r="J5" s="204"/>
      <c r="K5" s="204"/>
      <c r="L5" s="204"/>
      <c r="M5" s="204"/>
      <c r="N5" s="76"/>
      <c r="P5" s="27" t="s">
        <v>4</v>
      </c>
      <c r="Q5" s="206">
        <v>45509</v>
      </c>
      <c r="R5" s="206"/>
      <c r="T5" s="207" t="s">
        <v>3</v>
      </c>
      <c r="U5" s="208"/>
      <c r="V5" s="209" t="s">
        <v>393</v>
      </c>
      <c r="W5" s="210"/>
      <c r="AB5" s="60"/>
      <c r="AC5" s="60"/>
      <c r="AD5" s="60"/>
      <c r="AE5" s="60"/>
    </row>
    <row r="6" spans="1:32" s="17" customFormat="1" ht="24" customHeight="1" x14ac:dyDescent="0.2">
      <c r="A6" s="203" t="s">
        <v>1</v>
      </c>
      <c r="B6" s="203"/>
      <c r="C6" s="203"/>
      <c r="D6" s="211" t="s">
        <v>400</v>
      </c>
      <c r="E6" s="211"/>
      <c r="F6" s="211"/>
      <c r="G6" s="211"/>
      <c r="H6" s="211"/>
      <c r="I6" s="211"/>
      <c r="J6" s="211"/>
      <c r="K6" s="211"/>
      <c r="L6" s="211"/>
      <c r="M6" s="211"/>
      <c r="N6" s="77"/>
      <c r="P6" s="27" t="s">
        <v>30</v>
      </c>
      <c r="Q6" s="212" t="str">
        <f>IF(Q5=0," ",CHOOSE(WEEKDAY(Q5,2),"Понедельник","Вторник","Среда","Четверг","Пятница","Суббота","Воскресенье"))</f>
        <v>Понедельник</v>
      </c>
      <c r="R6" s="212"/>
      <c r="T6" s="213" t="s">
        <v>5</v>
      </c>
      <c r="U6" s="214"/>
      <c r="V6" s="215" t="s">
        <v>75</v>
      </c>
      <c r="W6" s="21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1" t="str">
        <f>IFERROR(VLOOKUP(DeliveryAddress,Table,3,0),1)</f>
        <v>3</v>
      </c>
      <c r="E7" s="222"/>
      <c r="F7" s="222"/>
      <c r="G7" s="222"/>
      <c r="H7" s="222"/>
      <c r="I7" s="222"/>
      <c r="J7" s="222"/>
      <c r="K7" s="222"/>
      <c r="L7" s="222"/>
      <c r="M7" s="223"/>
      <c r="N7" s="78"/>
      <c r="P7" s="29"/>
      <c r="Q7" s="49"/>
      <c r="R7" s="49"/>
      <c r="T7" s="213"/>
      <c r="U7" s="214"/>
      <c r="V7" s="217"/>
      <c r="W7" s="218"/>
      <c r="AB7" s="60"/>
      <c r="AC7" s="60"/>
      <c r="AD7" s="60"/>
      <c r="AE7" s="60"/>
    </row>
    <row r="8" spans="1:32" s="17" customFormat="1" ht="25.5" customHeight="1" x14ac:dyDescent="0.2">
      <c r="A8" s="224" t="s">
        <v>61</v>
      </c>
      <c r="B8" s="224"/>
      <c r="C8" s="224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79"/>
      <c r="P8" s="27" t="s">
        <v>11</v>
      </c>
      <c r="Q8" s="226">
        <v>0.41666666666666669</v>
      </c>
      <c r="R8" s="226"/>
      <c r="T8" s="213"/>
      <c r="U8" s="214"/>
      <c r="V8" s="217"/>
      <c r="W8" s="218"/>
      <c r="AB8" s="60"/>
      <c r="AC8" s="60"/>
      <c r="AD8" s="60"/>
      <c r="AE8" s="60"/>
    </row>
    <row r="9" spans="1:32" s="17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7"/>
      <c r="C9" s="227"/>
      <c r="D9" s="228" t="s">
        <v>49</v>
      </c>
      <c r="E9" s="229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7"/>
      <c r="H9" s="230" t="str">
        <f>IF(AND($A$9="Тип доверенности/получателя при получении в адресе перегруза:",$D$9="Разовая доверенность"),"Введите ФИО","")</f>
        <v/>
      </c>
      <c r="I9" s="230"/>
      <c r="J9" s="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0"/>
      <c r="L9" s="230"/>
      <c r="M9" s="230"/>
      <c r="N9" s="74"/>
      <c r="P9" s="31" t="s">
        <v>15</v>
      </c>
      <c r="Q9" s="231"/>
      <c r="R9" s="231"/>
      <c r="T9" s="213"/>
      <c r="U9" s="214"/>
      <c r="V9" s="219"/>
      <c r="W9" s="22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7"/>
      <c r="C10" s="227"/>
      <c r="D10" s="228"/>
      <c r="E10" s="229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7"/>
      <c r="H10" s="232" t="str">
        <f>IFERROR(VLOOKUP($D$10,Proxy,2,FALSE),"")</f>
        <v/>
      </c>
      <c r="I10" s="232"/>
      <c r="J10" s="232"/>
      <c r="K10" s="232"/>
      <c r="L10" s="232"/>
      <c r="M10" s="232"/>
      <c r="N10" s="75"/>
      <c r="P10" s="31" t="s">
        <v>35</v>
      </c>
      <c r="Q10" s="233"/>
      <c r="R10" s="233"/>
      <c r="U10" s="29" t="s">
        <v>12</v>
      </c>
      <c r="V10" s="234" t="s">
        <v>76</v>
      </c>
      <c r="W10" s="235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36"/>
      <c r="R11" s="236"/>
      <c r="U11" s="29" t="s">
        <v>31</v>
      </c>
      <c r="V11" s="237" t="s">
        <v>58</v>
      </c>
      <c r="W11" s="237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38" t="s">
        <v>77</v>
      </c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80"/>
      <c r="P12" s="27" t="s">
        <v>33</v>
      </c>
      <c r="Q12" s="226"/>
      <c r="R12" s="226"/>
      <c r="S12" s="28"/>
      <c r="T12"/>
      <c r="U12" s="29" t="s">
        <v>49</v>
      </c>
      <c r="V12" s="239"/>
      <c r="W12" s="239"/>
      <c r="X12"/>
      <c r="AB12" s="60"/>
      <c r="AC12" s="60"/>
      <c r="AD12" s="60"/>
      <c r="AE12" s="60"/>
    </row>
    <row r="13" spans="1:32" s="17" customFormat="1" ht="23.25" customHeight="1" x14ac:dyDescent="0.2">
      <c r="A13" s="238" t="s">
        <v>78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80"/>
      <c r="O13" s="31"/>
      <c r="P13" s="31" t="s">
        <v>34</v>
      </c>
      <c r="Q13" s="237"/>
      <c r="R13" s="237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38" t="s">
        <v>79</v>
      </c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40" t="s">
        <v>80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81"/>
      <c r="O15"/>
      <c r="P15" s="241" t="s">
        <v>64</v>
      </c>
      <c r="Q15" s="241"/>
      <c r="R15" s="241"/>
      <c r="S15" s="241"/>
      <c r="T15" s="2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42"/>
      <c r="Q16" s="242"/>
      <c r="R16" s="242"/>
      <c r="S16" s="242"/>
      <c r="T16" s="2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44" t="s">
        <v>62</v>
      </c>
      <c r="B17" s="244" t="s">
        <v>52</v>
      </c>
      <c r="C17" s="245" t="s">
        <v>51</v>
      </c>
      <c r="D17" s="244" t="s">
        <v>53</v>
      </c>
      <c r="E17" s="244"/>
      <c r="F17" s="244" t="s">
        <v>24</v>
      </c>
      <c r="G17" s="244" t="s">
        <v>27</v>
      </c>
      <c r="H17" s="244" t="s">
        <v>25</v>
      </c>
      <c r="I17" s="244" t="s">
        <v>26</v>
      </c>
      <c r="J17" s="246" t="s">
        <v>16</v>
      </c>
      <c r="K17" s="246" t="s">
        <v>69</v>
      </c>
      <c r="L17" s="246" t="s">
        <v>71</v>
      </c>
      <c r="M17" s="246" t="s">
        <v>2</v>
      </c>
      <c r="N17" s="246" t="s">
        <v>70</v>
      </c>
      <c r="O17" s="244" t="s">
        <v>28</v>
      </c>
      <c r="P17" s="244" t="s">
        <v>17</v>
      </c>
      <c r="Q17" s="244"/>
      <c r="R17" s="244"/>
      <c r="S17" s="244"/>
      <c r="T17" s="244"/>
      <c r="U17" s="243" t="s">
        <v>59</v>
      </c>
      <c r="V17" s="244"/>
      <c r="W17" s="244" t="s">
        <v>6</v>
      </c>
      <c r="X17" s="244" t="s">
        <v>44</v>
      </c>
      <c r="Y17" s="261" t="s">
        <v>57</v>
      </c>
      <c r="Z17" s="244" t="s">
        <v>18</v>
      </c>
      <c r="AA17" s="263" t="s">
        <v>63</v>
      </c>
      <c r="AB17" s="263" t="s">
        <v>19</v>
      </c>
      <c r="AC17" s="264" t="s">
        <v>72</v>
      </c>
      <c r="AD17" s="266" t="s">
        <v>60</v>
      </c>
      <c r="AE17" s="267"/>
      <c r="AF17" s="268"/>
      <c r="AG17" s="272"/>
      <c r="BD17" s="248" t="s">
        <v>67</v>
      </c>
    </row>
    <row r="18" spans="1:68" ht="14.25" customHeight="1" x14ac:dyDescent="0.2">
      <c r="A18" s="244"/>
      <c r="B18" s="244"/>
      <c r="C18" s="245"/>
      <c r="D18" s="244"/>
      <c r="E18" s="244"/>
      <c r="F18" s="244" t="s">
        <v>20</v>
      </c>
      <c r="G18" s="244" t="s">
        <v>21</v>
      </c>
      <c r="H18" s="244" t="s">
        <v>22</v>
      </c>
      <c r="I18" s="244" t="s">
        <v>22</v>
      </c>
      <c r="J18" s="247"/>
      <c r="K18" s="247"/>
      <c r="L18" s="247"/>
      <c r="M18" s="247"/>
      <c r="N18" s="247"/>
      <c r="O18" s="244"/>
      <c r="P18" s="244"/>
      <c r="Q18" s="244"/>
      <c r="R18" s="244"/>
      <c r="S18" s="244"/>
      <c r="T18" s="244"/>
      <c r="U18" s="36" t="s">
        <v>47</v>
      </c>
      <c r="V18" s="36" t="s">
        <v>46</v>
      </c>
      <c r="W18" s="244"/>
      <c r="X18" s="244"/>
      <c r="Y18" s="262"/>
      <c r="Z18" s="244"/>
      <c r="AA18" s="263"/>
      <c r="AB18" s="263"/>
      <c r="AC18" s="265"/>
      <c r="AD18" s="269"/>
      <c r="AE18" s="270"/>
      <c r="AF18" s="271"/>
      <c r="AG18" s="272"/>
      <c r="BD18" s="248"/>
    </row>
    <row r="19" spans="1:68" ht="27.75" customHeight="1" x14ac:dyDescent="0.2">
      <c r="A19" s="249" t="s">
        <v>81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55"/>
      <c r="AB19" s="55"/>
      <c r="AC19" s="55"/>
    </row>
    <row r="20" spans="1:68" ht="16.5" customHeight="1" x14ac:dyDescent="0.25">
      <c r="A20" s="250" t="s">
        <v>81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66"/>
      <c r="AB20" s="66"/>
      <c r="AC20" s="83"/>
    </row>
    <row r="21" spans="1:68" ht="14.25" customHeight="1" x14ac:dyDescent="0.25">
      <c r="A21" s="251" t="s">
        <v>82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67"/>
      <c r="AB21" s="67"/>
      <c r="AC21" s="84"/>
    </row>
    <row r="22" spans="1:68" ht="27" customHeight="1" x14ac:dyDescent="0.25">
      <c r="A22" s="64" t="s">
        <v>83</v>
      </c>
      <c r="B22" s="64" t="s">
        <v>84</v>
      </c>
      <c r="C22" s="37">
        <v>4301070899</v>
      </c>
      <c r="D22" s="252">
        <v>4607111035752</v>
      </c>
      <c r="E22" s="25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8"/>
      <c r="M22" s="39" t="s">
        <v>85</v>
      </c>
      <c r="N22" s="39"/>
      <c r="O22" s="38">
        <v>180</v>
      </c>
      <c r="P22" s="25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54"/>
      <c r="R22" s="254"/>
      <c r="S22" s="254"/>
      <c r="T22" s="25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/>
      <c r="AK22" s="87"/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59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60"/>
      <c r="P23" s="256" t="s">
        <v>43</v>
      </c>
      <c r="Q23" s="257"/>
      <c r="R23" s="257"/>
      <c r="S23" s="257"/>
      <c r="T23" s="257"/>
      <c r="U23" s="257"/>
      <c r="V23" s="258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5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60"/>
      <c r="P24" s="256" t="s">
        <v>43</v>
      </c>
      <c r="Q24" s="257"/>
      <c r="R24" s="257"/>
      <c r="S24" s="257"/>
      <c r="T24" s="257"/>
      <c r="U24" s="257"/>
      <c r="V24" s="258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9" t="s">
        <v>48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55"/>
      <c r="AB25" s="55"/>
      <c r="AC25" s="55"/>
    </row>
    <row r="26" spans="1:68" ht="16.5" customHeight="1" x14ac:dyDescent="0.25">
      <c r="A26" s="250" t="s">
        <v>87</v>
      </c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66"/>
      <c r="AB26" s="66"/>
      <c r="AC26" s="83"/>
    </row>
    <row r="27" spans="1:68" ht="14.25" customHeight="1" x14ac:dyDescent="0.25">
      <c r="A27" s="251" t="s">
        <v>88</v>
      </c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67"/>
      <c r="AB27" s="67"/>
      <c r="AC27" s="84"/>
    </row>
    <row r="28" spans="1:68" ht="27" customHeight="1" x14ac:dyDescent="0.25">
      <c r="A28" s="64" t="s">
        <v>89</v>
      </c>
      <c r="B28" s="64" t="s">
        <v>90</v>
      </c>
      <c r="C28" s="37">
        <v>4301132095</v>
      </c>
      <c r="D28" s="252">
        <v>4607111036605</v>
      </c>
      <c r="E28" s="25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8"/>
      <c r="M28" s="39" t="s">
        <v>85</v>
      </c>
      <c r="N28" s="39"/>
      <c r="O28" s="38">
        <v>180</v>
      </c>
      <c r="P28" s="27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54"/>
      <c r="R28" s="254"/>
      <c r="S28" s="254"/>
      <c r="T28" s="25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/>
      <c r="AK28" s="87"/>
      <c r="BB28" s="89" t="s">
        <v>91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93</v>
      </c>
      <c r="B29" s="64" t="s">
        <v>94</v>
      </c>
      <c r="C29" s="37">
        <v>4301132093</v>
      </c>
      <c r="D29" s="252">
        <v>4607111036520</v>
      </c>
      <c r="E29" s="25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8"/>
      <c r="M29" s="39" t="s">
        <v>85</v>
      </c>
      <c r="N29" s="39"/>
      <c r="O29" s="38">
        <v>180</v>
      </c>
      <c r="P29" s="2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54"/>
      <c r="R29" s="254"/>
      <c r="S29" s="254"/>
      <c r="T29" s="255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/>
      <c r="AK29" s="87"/>
      <c r="BB29" s="90" t="s">
        <v>91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95</v>
      </c>
      <c r="B30" s="64" t="s">
        <v>96</v>
      </c>
      <c r="C30" s="37">
        <v>4301132092</v>
      </c>
      <c r="D30" s="252">
        <v>4607111036537</v>
      </c>
      <c r="E30" s="25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8"/>
      <c r="M30" s="39" t="s">
        <v>85</v>
      </c>
      <c r="N30" s="39"/>
      <c r="O30" s="38">
        <v>180</v>
      </c>
      <c r="P30" s="27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54"/>
      <c r="R30" s="254"/>
      <c r="S30" s="254"/>
      <c r="T30" s="25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/>
      <c r="AK30" s="87"/>
      <c r="BB30" s="91" t="s">
        <v>91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97</v>
      </c>
      <c r="B31" s="64" t="s">
        <v>98</v>
      </c>
      <c r="C31" s="37">
        <v>4301132065</v>
      </c>
      <c r="D31" s="252">
        <v>4607111036599</v>
      </c>
      <c r="E31" s="25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8"/>
      <c r="M31" s="39" t="s">
        <v>85</v>
      </c>
      <c r="N31" s="39"/>
      <c r="O31" s="38">
        <v>180</v>
      </c>
      <c r="P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54"/>
      <c r="R31" s="254"/>
      <c r="S31" s="254"/>
      <c r="T31" s="25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/>
      <c r="AK31" s="87"/>
      <c r="BB31" s="92" t="s">
        <v>91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5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60"/>
      <c r="P32" s="256" t="s">
        <v>43</v>
      </c>
      <c r="Q32" s="257"/>
      <c r="R32" s="257"/>
      <c r="S32" s="257"/>
      <c r="T32" s="257"/>
      <c r="U32" s="257"/>
      <c r="V32" s="258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5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60"/>
      <c r="P33" s="256" t="s">
        <v>43</v>
      </c>
      <c r="Q33" s="257"/>
      <c r="R33" s="257"/>
      <c r="S33" s="257"/>
      <c r="T33" s="257"/>
      <c r="U33" s="257"/>
      <c r="V33" s="258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0" t="s">
        <v>99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66"/>
      <c r="AB34" s="66"/>
      <c r="AC34" s="83"/>
    </row>
    <row r="35" spans="1:68" ht="14.25" customHeight="1" x14ac:dyDescent="0.25">
      <c r="A35" s="251" t="s">
        <v>82</v>
      </c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67"/>
      <c r="AB35" s="67"/>
      <c r="AC35" s="84"/>
    </row>
    <row r="36" spans="1:68" ht="27" customHeight="1" x14ac:dyDescent="0.25">
      <c r="A36" s="64" t="s">
        <v>100</v>
      </c>
      <c r="B36" s="64" t="s">
        <v>101</v>
      </c>
      <c r="C36" s="37">
        <v>4301070865</v>
      </c>
      <c r="D36" s="252">
        <v>4607111036285</v>
      </c>
      <c r="E36" s="25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8"/>
      <c r="M36" s="39" t="s">
        <v>85</v>
      </c>
      <c r="N36" s="39"/>
      <c r="O36" s="38">
        <v>180</v>
      </c>
      <c r="P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54"/>
      <c r="R36" s="254"/>
      <c r="S36" s="254"/>
      <c r="T36" s="25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/>
      <c r="AK36" s="87"/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102</v>
      </c>
      <c r="B37" s="64" t="s">
        <v>103</v>
      </c>
      <c r="C37" s="37">
        <v>4301070861</v>
      </c>
      <c r="D37" s="252">
        <v>4607111036308</v>
      </c>
      <c r="E37" s="25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8"/>
      <c r="M37" s="39" t="s">
        <v>85</v>
      </c>
      <c r="N37" s="39"/>
      <c r="O37" s="38">
        <v>180</v>
      </c>
      <c r="P37" s="278" t="s">
        <v>104</v>
      </c>
      <c r="Q37" s="254"/>
      <c r="R37" s="254"/>
      <c r="S37" s="254"/>
      <c r="T37" s="25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/>
      <c r="AK37" s="87"/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105</v>
      </c>
      <c r="B38" s="64" t="s">
        <v>106</v>
      </c>
      <c r="C38" s="37">
        <v>4301070864</v>
      </c>
      <c r="D38" s="252">
        <v>4607111036292</v>
      </c>
      <c r="E38" s="25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8"/>
      <c r="M38" s="39" t="s">
        <v>85</v>
      </c>
      <c r="N38" s="39"/>
      <c r="O38" s="38">
        <v>180</v>
      </c>
      <c r="P38" s="2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54"/>
      <c r="R38" s="254"/>
      <c r="S38" s="254"/>
      <c r="T38" s="25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/>
      <c r="AK38" s="87"/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56" t="s">
        <v>43</v>
      </c>
      <c r="Q39" s="257"/>
      <c r="R39" s="257"/>
      <c r="S39" s="257"/>
      <c r="T39" s="257"/>
      <c r="U39" s="257"/>
      <c r="V39" s="258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56" t="s">
        <v>43</v>
      </c>
      <c r="Q40" s="257"/>
      <c r="R40" s="257"/>
      <c r="S40" s="257"/>
      <c r="T40" s="257"/>
      <c r="U40" s="257"/>
      <c r="V40" s="258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0" t="s">
        <v>107</v>
      </c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66"/>
      <c r="AB41" s="66"/>
      <c r="AC41" s="83"/>
    </row>
    <row r="42" spans="1:68" ht="14.25" customHeight="1" x14ac:dyDescent="0.25">
      <c r="A42" s="251" t="s">
        <v>108</v>
      </c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67"/>
      <c r="AB42" s="67"/>
      <c r="AC42" s="84"/>
    </row>
    <row r="43" spans="1:68" ht="16.5" customHeight="1" x14ac:dyDescent="0.25">
      <c r="A43" s="64" t="s">
        <v>109</v>
      </c>
      <c r="B43" s="64" t="s">
        <v>110</v>
      </c>
      <c r="C43" s="37">
        <v>4301190046</v>
      </c>
      <c r="D43" s="252">
        <v>4607111038951</v>
      </c>
      <c r="E43" s="25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111</v>
      </c>
      <c r="L43" s="38"/>
      <c r="M43" s="39" t="s">
        <v>85</v>
      </c>
      <c r="N43" s="39"/>
      <c r="O43" s="38">
        <v>365</v>
      </c>
      <c r="P43" s="28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54"/>
      <c r="R43" s="254"/>
      <c r="S43" s="254"/>
      <c r="T43" s="25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/>
      <c r="AK43" s="87"/>
      <c r="BB43" s="96" t="s">
        <v>91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112</v>
      </c>
      <c r="B44" s="64" t="s">
        <v>113</v>
      </c>
      <c r="C44" s="37">
        <v>4301190010</v>
      </c>
      <c r="D44" s="252">
        <v>4607111037596</v>
      </c>
      <c r="E44" s="25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8"/>
      <c r="M44" s="39" t="s">
        <v>85</v>
      </c>
      <c r="N44" s="39"/>
      <c r="O44" s="38">
        <v>365</v>
      </c>
      <c r="P44" s="28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54"/>
      <c r="R44" s="254"/>
      <c r="S44" s="254"/>
      <c r="T44" s="25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/>
      <c r="AK44" s="87"/>
      <c r="BB44" s="97" t="s">
        <v>91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114</v>
      </c>
      <c r="B45" s="64" t="s">
        <v>115</v>
      </c>
      <c r="C45" s="37">
        <v>4301190022</v>
      </c>
      <c r="D45" s="252">
        <v>4607111037053</v>
      </c>
      <c r="E45" s="25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8"/>
      <c r="M45" s="39" t="s">
        <v>85</v>
      </c>
      <c r="N45" s="39"/>
      <c r="O45" s="38">
        <v>365</v>
      </c>
      <c r="P45" s="28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54"/>
      <c r="R45" s="254"/>
      <c r="S45" s="254"/>
      <c r="T45" s="25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/>
      <c r="AK45" s="87"/>
      <c r="BB45" s="98" t="s">
        <v>91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116</v>
      </c>
      <c r="B46" s="64" t="s">
        <v>117</v>
      </c>
      <c r="C46" s="37">
        <v>4301190023</v>
      </c>
      <c r="D46" s="252">
        <v>4607111037060</v>
      </c>
      <c r="E46" s="25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8"/>
      <c r="M46" s="39" t="s">
        <v>85</v>
      </c>
      <c r="N46" s="39"/>
      <c r="O46" s="38">
        <v>365</v>
      </c>
      <c r="P46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54"/>
      <c r="R46" s="254"/>
      <c r="S46" s="254"/>
      <c r="T46" s="25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/>
      <c r="AK46" s="87"/>
      <c r="BB46" s="99" t="s">
        <v>91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118</v>
      </c>
      <c r="B47" s="64" t="s">
        <v>119</v>
      </c>
      <c r="C47" s="37">
        <v>4301190049</v>
      </c>
      <c r="D47" s="252">
        <v>4607111038968</v>
      </c>
      <c r="E47" s="252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8"/>
      <c r="M47" s="39" t="s">
        <v>85</v>
      </c>
      <c r="N47" s="39"/>
      <c r="O47" s="38">
        <v>365</v>
      </c>
      <c r="P47" s="28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54"/>
      <c r="R47" s="254"/>
      <c r="S47" s="254"/>
      <c r="T47" s="255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/>
      <c r="AK47" s="87"/>
      <c r="BB47" s="100" t="s">
        <v>91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59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60"/>
      <c r="P48" s="256" t="s">
        <v>43</v>
      </c>
      <c r="Q48" s="257"/>
      <c r="R48" s="257"/>
      <c r="S48" s="257"/>
      <c r="T48" s="257"/>
      <c r="U48" s="257"/>
      <c r="V48" s="258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59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60"/>
      <c r="P49" s="256" t="s">
        <v>43</v>
      </c>
      <c r="Q49" s="257"/>
      <c r="R49" s="257"/>
      <c r="S49" s="257"/>
      <c r="T49" s="257"/>
      <c r="U49" s="257"/>
      <c r="V49" s="258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50" t="s">
        <v>120</v>
      </c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66"/>
      <c r="AB50" s="66"/>
      <c r="AC50" s="83"/>
    </row>
    <row r="51" spans="1:68" ht="14.25" customHeight="1" x14ac:dyDescent="0.25">
      <c r="A51" s="251" t="s">
        <v>82</v>
      </c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67"/>
      <c r="AB51" s="67"/>
      <c r="AC51" s="84"/>
    </row>
    <row r="52" spans="1:68" ht="27" customHeight="1" x14ac:dyDescent="0.25">
      <c r="A52" s="64" t="s">
        <v>121</v>
      </c>
      <c r="B52" s="64" t="s">
        <v>122</v>
      </c>
      <c r="C52" s="37">
        <v>4301070989</v>
      </c>
      <c r="D52" s="252">
        <v>4607111037190</v>
      </c>
      <c r="E52" s="25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86</v>
      </c>
      <c r="L52" s="38"/>
      <c r="M52" s="39" t="s">
        <v>85</v>
      </c>
      <c r="N52" s="39"/>
      <c r="O52" s="38">
        <v>180</v>
      </c>
      <c r="P52" s="2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54"/>
      <c r="R52" s="254"/>
      <c r="S52" s="254"/>
      <c r="T52" s="25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9" si="0">IFERROR(IF(X52="","",X52),"")</f>
        <v>0</v>
      </c>
      <c r="Z52" s="42">
        <f t="shared" ref="Z52:Z59" si="1">IFERROR(IF(X52="","",X52*0.0155),"")</f>
        <v>0</v>
      </c>
      <c r="AA52" s="69" t="s">
        <v>49</v>
      </c>
      <c r="AB52" s="70" t="s">
        <v>49</v>
      </c>
      <c r="AC52" s="85"/>
      <c r="AG52" s="82"/>
      <c r="AJ52" s="87"/>
      <c r="AK52" s="87"/>
      <c r="BB52" s="101" t="s">
        <v>73</v>
      </c>
      <c r="BM52" s="82">
        <f t="shared" ref="BM52:BM59" si="2">IFERROR(X52*I52,"0")</f>
        <v>0</v>
      </c>
      <c r="BN52" s="82">
        <f t="shared" ref="BN52:BN59" si="3">IFERROR(Y52*I52,"0")</f>
        <v>0</v>
      </c>
      <c r="BO52" s="82">
        <f t="shared" ref="BO52:BO59" si="4">IFERROR(X52/J52,"0")</f>
        <v>0</v>
      </c>
      <c r="BP52" s="82">
        <f t="shared" ref="BP52:BP59" si="5">IFERROR(Y52/J52,"0")</f>
        <v>0</v>
      </c>
    </row>
    <row r="53" spans="1:68" ht="27" customHeight="1" x14ac:dyDescent="0.25">
      <c r="A53" s="64" t="s">
        <v>123</v>
      </c>
      <c r="B53" s="64" t="s">
        <v>124</v>
      </c>
      <c r="C53" s="37">
        <v>4301070972</v>
      </c>
      <c r="D53" s="252">
        <v>4607111037183</v>
      </c>
      <c r="E53" s="252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86</v>
      </c>
      <c r="L53" s="38"/>
      <c r="M53" s="39" t="s">
        <v>85</v>
      </c>
      <c r="N53" s="39"/>
      <c r="O53" s="38">
        <v>180</v>
      </c>
      <c r="P53" s="2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54"/>
      <c r="R53" s="254"/>
      <c r="S53" s="254"/>
      <c r="T53" s="255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/>
      <c r="AK53" s="87"/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125</v>
      </c>
      <c r="B54" s="64" t="s">
        <v>126</v>
      </c>
      <c r="C54" s="37">
        <v>4301070970</v>
      </c>
      <c r="D54" s="252">
        <v>4607111037091</v>
      </c>
      <c r="E54" s="252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86</v>
      </c>
      <c r="L54" s="38"/>
      <c r="M54" s="39" t="s">
        <v>85</v>
      </c>
      <c r="N54" s="39"/>
      <c r="O54" s="38">
        <v>180</v>
      </c>
      <c r="P54" s="28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54"/>
      <c r="R54" s="254"/>
      <c r="S54" s="254"/>
      <c r="T54" s="25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/>
      <c r="AK54" s="87"/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127</v>
      </c>
      <c r="B55" s="64" t="s">
        <v>128</v>
      </c>
      <c r="C55" s="37">
        <v>4301070971</v>
      </c>
      <c r="D55" s="252">
        <v>4607111036902</v>
      </c>
      <c r="E55" s="252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86</v>
      </c>
      <c r="L55" s="38"/>
      <c r="M55" s="39" t="s">
        <v>85</v>
      </c>
      <c r="N55" s="39"/>
      <c r="O55" s="38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54"/>
      <c r="R55" s="254"/>
      <c r="S55" s="254"/>
      <c r="T55" s="25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/>
      <c r="AK55" s="87"/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129</v>
      </c>
      <c r="B56" s="64" t="s">
        <v>130</v>
      </c>
      <c r="C56" s="37">
        <v>4301071015</v>
      </c>
      <c r="D56" s="252">
        <v>4607111036858</v>
      </c>
      <c r="E56" s="252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86</v>
      </c>
      <c r="L56" s="38"/>
      <c r="M56" s="39" t="s">
        <v>85</v>
      </c>
      <c r="N56" s="39"/>
      <c r="O56" s="38">
        <v>180</v>
      </c>
      <c r="P56" s="289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54"/>
      <c r="R56" s="254"/>
      <c r="S56" s="254"/>
      <c r="T56" s="25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/>
      <c r="AK56" s="87"/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131</v>
      </c>
      <c r="B57" s="64" t="s">
        <v>132</v>
      </c>
      <c r="C57" s="37">
        <v>4301070947</v>
      </c>
      <c r="D57" s="252">
        <v>4607111037510</v>
      </c>
      <c r="E57" s="252"/>
      <c r="F57" s="63">
        <v>0.8</v>
      </c>
      <c r="G57" s="38">
        <v>8</v>
      </c>
      <c r="H57" s="63">
        <v>6.4</v>
      </c>
      <c r="I57" s="63">
        <v>6.6859999999999999</v>
      </c>
      <c r="J57" s="38">
        <v>84</v>
      </c>
      <c r="K57" s="38" t="s">
        <v>86</v>
      </c>
      <c r="L57" s="38"/>
      <c r="M57" s="39" t="s">
        <v>85</v>
      </c>
      <c r="N57" s="39"/>
      <c r="O57" s="38">
        <v>150</v>
      </c>
      <c r="P57" s="29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54"/>
      <c r="R57" s="254"/>
      <c r="S57" s="254"/>
      <c r="T57" s="25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/>
      <c r="AK57" s="87"/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133</v>
      </c>
      <c r="B58" s="64" t="s">
        <v>134</v>
      </c>
      <c r="C58" s="37">
        <v>4301070968</v>
      </c>
      <c r="D58" s="252">
        <v>4607111036889</v>
      </c>
      <c r="E58" s="252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86</v>
      </c>
      <c r="L58" s="38"/>
      <c r="M58" s="39" t="s">
        <v>85</v>
      </c>
      <c r="N58" s="39"/>
      <c r="O58" s="38">
        <v>180</v>
      </c>
      <c r="P58" s="29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54"/>
      <c r="R58" s="254"/>
      <c r="S58" s="254"/>
      <c r="T58" s="25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/>
      <c r="AK58" s="87"/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133</v>
      </c>
      <c r="B59" s="64" t="s">
        <v>135</v>
      </c>
      <c r="C59" s="37">
        <v>4301071025</v>
      </c>
      <c r="D59" s="252">
        <v>4607111036889</v>
      </c>
      <c r="E59" s="252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86</v>
      </c>
      <c r="L59" s="38"/>
      <c r="M59" s="39" t="s">
        <v>85</v>
      </c>
      <c r="N59" s="39"/>
      <c r="O59" s="38">
        <v>180</v>
      </c>
      <c r="P59" s="292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254"/>
      <c r="R59" s="254"/>
      <c r="S59" s="254"/>
      <c r="T59" s="255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/>
      <c r="AK59" s="87"/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x14ac:dyDescent="0.2">
      <c r="A60" s="259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/>
      <c r="P60" s="256" t="s">
        <v>43</v>
      </c>
      <c r="Q60" s="257"/>
      <c r="R60" s="257"/>
      <c r="S60" s="257"/>
      <c r="T60" s="257"/>
      <c r="U60" s="257"/>
      <c r="V60" s="258"/>
      <c r="W60" s="43" t="s">
        <v>42</v>
      </c>
      <c r="X60" s="44">
        <f>IFERROR(SUM(X52:X59),"0")</f>
        <v>0</v>
      </c>
      <c r="Y60" s="44">
        <f>IFERROR(SUM(Y52:Y59),"0")</f>
        <v>0</v>
      </c>
      <c r="Z60" s="44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68"/>
      <c r="AB60" s="68"/>
      <c r="AC60" s="68"/>
    </row>
    <row r="61" spans="1:68" x14ac:dyDescent="0.2">
      <c r="A61" s="259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60"/>
      <c r="P61" s="256" t="s">
        <v>43</v>
      </c>
      <c r="Q61" s="257"/>
      <c r="R61" s="257"/>
      <c r="S61" s="257"/>
      <c r="T61" s="257"/>
      <c r="U61" s="257"/>
      <c r="V61" s="258"/>
      <c r="W61" s="43" t="s">
        <v>0</v>
      </c>
      <c r="X61" s="44">
        <f>IFERROR(SUMPRODUCT(X52:X59*H52:H59),"0")</f>
        <v>0</v>
      </c>
      <c r="Y61" s="44">
        <f>IFERROR(SUMPRODUCT(Y52:Y59*H52:H59),"0")</f>
        <v>0</v>
      </c>
      <c r="Z61" s="43"/>
      <c r="AA61" s="68"/>
      <c r="AB61" s="68"/>
      <c r="AC61" s="68"/>
    </row>
    <row r="62" spans="1:68" ht="16.5" customHeight="1" x14ac:dyDescent="0.25">
      <c r="A62" s="250" t="s">
        <v>136</v>
      </c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66"/>
      <c r="AB62" s="66"/>
      <c r="AC62" s="83"/>
    </row>
    <row r="63" spans="1:68" ht="14.25" customHeight="1" x14ac:dyDescent="0.25">
      <c r="A63" s="251" t="s">
        <v>82</v>
      </c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67"/>
      <c r="AB63" s="67"/>
      <c r="AC63" s="84"/>
    </row>
    <row r="64" spans="1:68" ht="27" customHeight="1" x14ac:dyDescent="0.25">
      <c r="A64" s="64" t="s">
        <v>137</v>
      </c>
      <c r="B64" s="64" t="s">
        <v>138</v>
      </c>
      <c r="C64" s="37">
        <v>4301070977</v>
      </c>
      <c r="D64" s="252">
        <v>4607111037411</v>
      </c>
      <c r="E64" s="252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139</v>
      </c>
      <c r="L64" s="38"/>
      <c r="M64" s="39" t="s">
        <v>85</v>
      </c>
      <c r="N64" s="39"/>
      <c r="O64" s="38">
        <v>180</v>
      </c>
      <c r="P64" s="2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54"/>
      <c r="R64" s="254"/>
      <c r="S64" s="254"/>
      <c r="T64" s="255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IFERROR(IF(X64="","",X64*0.00502),"")</f>
        <v>0</v>
      </c>
      <c r="AA64" s="69" t="s">
        <v>49</v>
      </c>
      <c r="AB64" s="70" t="s">
        <v>49</v>
      </c>
      <c r="AC64" s="85"/>
      <c r="AG64" s="82"/>
      <c r="AJ64" s="87"/>
      <c r="AK64" s="87"/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ht="27" customHeight="1" x14ac:dyDescent="0.25">
      <c r="A65" s="64" t="s">
        <v>140</v>
      </c>
      <c r="B65" s="64" t="s">
        <v>141</v>
      </c>
      <c r="C65" s="37">
        <v>4301070981</v>
      </c>
      <c r="D65" s="252">
        <v>4607111036728</v>
      </c>
      <c r="E65" s="252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86</v>
      </c>
      <c r="L65" s="38"/>
      <c r="M65" s="39" t="s">
        <v>85</v>
      </c>
      <c r="N65" s="39"/>
      <c r="O65" s="38">
        <v>180</v>
      </c>
      <c r="P65" s="2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54"/>
      <c r="R65" s="254"/>
      <c r="S65" s="254"/>
      <c r="T65" s="255"/>
      <c r="U65" s="40" t="s">
        <v>49</v>
      </c>
      <c r="V65" s="40" t="s">
        <v>49</v>
      </c>
      <c r="W65" s="41" t="s">
        <v>42</v>
      </c>
      <c r="X65" s="59">
        <v>0</v>
      </c>
      <c r="Y65" s="56">
        <f>IFERROR(IF(X65="","",X65),"")</f>
        <v>0</v>
      </c>
      <c r="Z65" s="42">
        <f>IFERROR(IF(X65="","",X65*0.00866),"")</f>
        <v>0</v>
      </c>
      <c r="AA65" s="69" t="s">
        <v>49</v>
      </c>
      <c r="AB65" s="70" t="s">
        <v>49</v>
      </c>
      <c r="AC65" s="85"/>
      <c r="AG65" s="82"/>
      <c r="AJ65" s="87"/>
      <c r="AK65" s="87"/>
      <c r="BB65" s="110" t="s">
        <v>73</v>
      </c>
      <c r="BM65" s="82">
        <f>IFERROR(X65*I65,"0")</f>
        <v>0</v>
      </c>
      <c r="BN65" s="82">
        <f>IFERROR(Y65*I65,"0")</f>
        <v>0</v>
      </c>
      <c r="BO65" s="82">
        <f>IFERROR(X65/J65,"0")</f>
        <v>0</v>
      </c>
      <c r="BP65" s="82">
        <f>IFERROR(Y65/J65,"0")</f>
        <v>0</v>
      </c>
    </row>
    <row r="66" spans="1:68" x14ac:dyDescent="0.2">
      <c r="A66" s="259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60"/>
      <c r="P66" s="256" t="s">
        <v>43</v>
      </c>
      <c r="Q66" s="257"/>
      <c r="R66" s="257"/>
      <c r="S66" s="257"/>
      <c r="T66" s="257"/>
      <c r="U66" s="257"/>
      <c r="V66" s="258"/>
      <c r="W66" s="43" t="s">
        <v>42</v>
      </c>
      <c r="X66" s="44">
        <f>IFERROR(SUM(X64:X65),"0")</f>
        <v>0</v>
      </c>
      <c r="Y66" s="44">
        <f>IFERROR(SUM(Y64:Y65),"0")</f>
        <v>0</v>
      </c>
      <c r="Z66" s="44">
        <f>IFERROR(IF(Z64="",0,Z64),"0")+IFERROR(IF(Z65="",0,Z65),"0")</f>
        <v>0</v>
      </c>
      <c r="AA66" s="68"/>
      <c r="AB66" s="68"/>
      <c r="AC66" s="68"/>
    </row>
    <row r="67" spans="1:68" x14ac:dyDescent="0.2">
      <c r="A67" s="259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60"/>
      <c r="P67" s="256" t="s">
        <v>43</v>
      </c>
      <c r="Q67" s="257"/>
      <c r="R67" s="257"/>
      <c r="S67" s="257"/>
      <c r="T67" s="257"/>
      <c r="U67" s="257"/>
      <c r="V67" s="258"/>
      <c r="W67" s="43" t="s">
        <v>0</v>
      </c>
      <c r="X67" s="44">
        <f>IFERROR(SUMPRODUCT(X64:X65*H64:H65),"0")</f>
        <v>0</v>
      </c>
      <c r="Y67" s="44">
        <f>IFERROR(SUMPRODUCT(Y64:Y65*H64:H65),"0")</f>
        <v>0</v>
      </c>
      <c r="Z67" s="43"/>
      <c r="AA67" s="68"/>
      <c r="AB67" s="68"/>
      <c r="AC67" s="68"/>
    </row>
    <row r="68" spans="1:68" ht="16.5" customHeight="1" x14ac:dyDescent="0.25">
      <c r="A68" s="250" t="s">
        <v>142</v>
      </c>
      <c r="B68" s="250"/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66"/>
      <c r="AB68" s="66"/>
      <c r="AC68" s="83"/>
    </row>
    <row r="69" spans="1:68" ht="14.25" customHeight="1" x14ac:dyDescent="0.25">
      <c r="A69" s="251" t="s">
        <v>143</v>
      </c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67"/>
      <c r="AB69" s="67"/>
      <c r="AC69" s="84"/>
    </row>
    <row r="70" spans="1:68" ht="27" customHeight="1" x14ac:dyDescent="0.25">
      <c r="A70" s="64" t="s">
        <v>144</v>
      </c>
      <c r="B70" s="64" t="s">
        <v>145</v>
      </c>
      <c r="C70" s="37">
        <v>4301135271</v>
      </c>
      <c r="D70" s="252">
        <v>4607111033659</v>
      </c>
      <c r="E70" s="252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92</v>
      </c>
      <c r="L70" s="38"/>
      <c r="M70" s="39" t="s">
        <v>85</v>
      </c>
      <c r="N70" s="39"/>
      <c r="O70" s="38">
        <v>180</v>
      </c>
      <c r="P70" s="29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54"/>
      <c r="R70" s="254"/>
      <c r="S70" s="254"/>
      <c r="T70" s="255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IFERROR(IF(X70="","",X70*0.01788),"")</f>
        <v>0</v>
      </c>
      <c r="AA70" s="69" t="s">
        <v>49</v>
      </c>
      <c r="AB70" s="70" t="s">
        <v>49</v>
      </c>
      <c r="AC70" s="85"/>
      <c r="AG70" s="82"/>
      <c r="AJ70" s="87"/>
      <c r="AK70" s="87"/>
      <c r="BB70" s="111" t="s">
        <v>91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60"/>
      <c r="P71" s="256" t="s">
        <v>43</v>
      </c>
      <c r="Q71" s="257"/>
      <c r="R71" s="257"/>
      <c r="S71" s="257"/>
      <c r="T71" s="257"/>
      <c r="U71" s="257"/>
      <c r="V71" s="258"/>
      <c r="W71" s="43" t="s">
        <v>42</v>
      </c>
      <c r="X71" s="44">
        <f>IFERROR(SUM(X70:X70),"0")</f>
        <v>0</v>
      </c>
      <c r="Y71" s="44">
        <f>IFERROR(SUM(Y70:Y70),"0")</f>
        <v>0</v>
      </c>
      <c r="Z71" s="44">
        <f>IFERROR(IF(Z70="",0,Z70),"0")</f>
        <v>0</v>
      </c>
      <c r="AA71" s="68"/>
      <c r="AB71" s="68"/>
      <c r="AC71" s="68"/>
    </row>
    <row r="72" spans="1:68" x14ac:dyDescent="0.2">
      <c r="A72" s="259"/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60"/>
      <c r="P72" s="256" t="s">
        <v>43</v>
      </c>
      <c r="Q72" s="257"/>
      <c r="R72" s="257"/>
      <c r="S72" s="257"/>
      <c r="T72" s="257"/>
      <c r="U72" s="257"/>
      <c r="V72" s="258"/>
      <c r="W72" s="43" t="s">
        <v>0</v>
      </c>
      <c r="X72" s="44">
        <f>IFERROR(SUMPRODUCT(X70:X70*H70:H70),"0")</f>
        <v>0</v>
      </c>
      <c r="Y72" s="44">
        <f>IFERROR(SUMPRODUCT(Y70:Y70*H70:H70),"0")</f>
        <v>0</v>
      </c>
      <c r="Z72" s="43"/>
      <c r="AA72" s="68"/>
      <c r="AB72" s="68"/>
      <c r="AC72" s="68"/>
    </row>
    <row r="73" spans="1:68" ht="16.5" customHeight="1" x14ac:dyDescent="0.25">
      <c r="A73" s="250" t="s">
        <v>146</v>
      </c>
      <c r="B73" s="250"/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66"/>
      <c r="AB73" s="66"/>
      <c r="AC73" s="83"/>
    </row>
    <row r="74" spans="1:68" ht="14.25" customHeight="1" x14ac:dyDescent="0.25">
      <c r="A74" s="251" t="s">
        <v>147</v>
      </c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67"/>
      <c r="AB74" s="67"/>
      <c r="AC74" s="84"/>
    </row>
    <row r="75" spans="1:68" ht="27" customHeight="1" x14ac:dyDescent="0.25">
      <c r="A75" s="64" t="s">
        <v>148</v>
      </c>
      <c r="B75" s="64" t="s">
        <v>149</v>
      </c>
      <c r="C75" s="37">
        <v>4301131021</v>
      </c>
      <c r="D75" s="252">
        <v>4607111034137</v>
      </c>
      <c r="E75" s="252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92</v>
      </c>
      <c r="L75" s="38"/>
      <c r="M75" s="39" t="s">
        <v>85</v>
      </c>
      <c r="N75" s="39"/>
      <c r="O75" s="38">
        <v>180</v>
      </c>
      <c r="P75" s="29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54"/>
      <c r="R75" s="254"/>
      <c r="S75" s="254"/>
      <c r="T75" s="255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/>
      <c r="AK75" s="87"/>
      <c r="BB75" s="112" t="s">
        <v>91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ht="27" customHeight="1" x14ac:dyDescent="0.25">
      <c r="A76" s="64" t="s">
        <v>150</v>
      </c>
      <c r="B76" s="64" t="s">
        <v>151</v>
      </c>
      <c r="C76" s="37">
        <v>4301131022</v>
      </c>
      <c r="D76" s="252">
        <v>4607111034120</v>
      </c>
      <c r="E76" s="252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92</v>
      </c>
      <c r="L76" s="38"/>
      <c r="M76" s="39" t="s">
        <v>85</v>
      </c>
      <c r="N76" s="39"/>
      <c r="O76" s="38">
        <v>180</v>
      </c>
      <c r="P76" s="2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54"/>
      <c r="R76" s="254"/>
      <c r="S76" s="254"/>
      <c r="T76" s="255"/>
      <c r="U76" s="40" t="s">
        <v>49</v>
      </c>
      <c r="V76" s="40" t="s">
        <v>49</v>
      </c>
      <c r="W76" s="41" t="s">
        <v>42</v>
      </c>
      <c r="X76" s="59">
        <v>0</v>
      </c>
      <c r="Y76" s="56">
        <f>IFERROR(IF(X76="","",X76),"")</f>
        <v>0</v>
      </c>
      <c r="Z76" s="42">
        <f>IFERROR(IF(X76="","",X76*0.01788),"")</f>
        <v>0</v>
      </c>
      <c r="AA76" s="69" t="s">
        <v>49</v>
      </c>
      <c r="AB76" s="70" t="s">
        <v>49</v>
      </c>
      <c r="AC76" s="85"/>
      <c r="AG76" s="82"/>
      <c r="AJ76" s="87"/>
      <c r="AK76" s="87"/>
      <c r="BB76" s="113" t="s">
        <v>91</v>
      </c>
      <c r="BM76" s="82">
        <f>IFERROR(X76*I76,"0")</f>
        <v>0</v>
      </c>
      <c r="BN76" s="82">
        <f>IFERROR(Y76*I76,"0")</f>
        <v>0</v>
      </c>
      <c r="BO76" s="82">
        <f>IFERROR(X76/J76,"0")</f>
        <v>0</v>
      </c>
      <c r="BP76" s="82">
        <f>IFERROR(Y76/J76,"0")</f>
        <v>0</v>
      </c>
    </row>
    <row r="77" spans="1:68" x14ac:dyDescent="0.2">
      <c r="A77" s="259"/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60"/>
      <c r="P77" s="256" t="s">
        <v>43</v>
      </c>
      <c r="Q77" s="257"/>
      <c r="R77" s="257"/>
      <c r="S77" s="257"/>
      <c r="T77" s="257"/>
      <c r="U77" s="257"/>
      <c r="V77" s="258"/>
      <c r="W77" s="43" t="s">
        <v>42</v>
      </c>
      <c r="X77" s="44">
        <f>IFERROR(SUM(X75:X76),"0")</f>
        <v>0</v>
      </c>
      <c r="Y77" s="44">
        <f>IFERROR(SUM(Y75:Y76),"0")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259"/>
      <c r="B78" s="259"/>
      <c r="C78" s="259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60"/>
      <c r="P78" s="256" t="s">
        <v>43</v>
      </c>
      <c r="Q78" s="257"/>
      <c r="R78" s="257"/>
      <c r="S78" s="257"/>
      <c r="T78" s="257"/>
      <c r="U78" s="257"/>
      <c r="V78" s="258"/>
      <c r="W78" s="43" t="s">
        <v>0</v>
      </c>
      <c r="X78" s="44">
        <f>IFERROR(SUMPRODUCT(X75:X76*H75:H76),"0")</f>
        <v>0</v>
      </c>
      <c r="Y78" s="44">
        <f>IFERROR(SUMPRODUCT(Y75:Y76*H75:H76),"0")</f>
        <v>0</v>
      </c>
      <c r="Z78" s="43"/>
      <c r="AA78" s="68"/>
      <c r="AB78" s="68"/>
      <c r="AC78" s="68"/>
    </row>
    <row r="79" spans="1:68" ht="16.5" customHeight="1" x14ac:dyDescent="0.25">
      <c r="A79" s="250" t="s">
        <v>152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66"/>
      <c r="AB79" s="66"/>
      <c r="AC79" s="83"/>
    </row>
    <row r="80" spans="1:68" ht="14.25" customHeight="1" x14ac:dyDescent="0.25">
      <c r="A80" s="251" t="s">
        <v>143</v>
      </c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  <c r="AA80" s="67"/>
      <c r="AB80" s="67"/>
      <c r="AC80" s="84"/>
    </row>
    <row r="81" spans="1:68" ht="27" customHeight="1" x14ac:dyDescent="0.25">
      <c r="A81" s="64" t="s">
        <v>153</v>
      </c>
      <c r="B81" s="64" t="s">
        <v>154</v>
      </c>
      <c r="C81" s="37">
        <v>4301135285</v>
      </c>
      <c r="D81" s="252">
        <v>4607111036407</v>
      </c>
      <c r="E81" s="252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92</v>
      </c>
      <c r="L81" s="38"/>
      <c r="M81" s="39" t="s">
        <v>85</v>
      </c>
      <c r="N81" s="39"/>
      <c r="O81" s="38">
        <v>180</v>
      </c>
      <c r="P81" s="2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54"/>
      <c r="R81" s="254"/>
      <c r="S81" s="254"/>
      <c r="T81" s="255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ref="Y81:Y86" si="6">IFERROR(IF(X81="","",X81),"")</f>
        <v>0</v>
      </c>
      <c r="Z81" s="42">
        <f t="shared" ref="Z81:Z86" si="7">IFERROR(IF(X81="","",X81*0.01788),"")</f>
        <v>0</v>
      </c>
      <c r="AA81" s="69" t="s">
        <v>49</v>
      </c>
      <c r="AB81" s="70" t="s">
        <v>49</v>
      </c>
      <c r="AC81" s="85"/>
      <c r="AG81" s="82"/>
      <c r="AJ81" s="87"/>
      <c r="AK81" s="87"/>
      <c r="BB81" s="114" t="s">
        <v>91</v>
      </c>
      <c r="BM81" s="82">
        <f t="shared" ref="BM81:BM86" si="8">IFERROR(X81*I81,"0")</f>
        <v>0</v>
      </c>
      <c r="BN81" s="82">
        <f t="shared" ref="BN81:BN86" si="9">IFERROR(Y81*I81,"0")</f>
        <v>0</v>
      </c>
      <c r="BO81" s="82">
        <f t="shared" ref="BO81:BO86" si="10">IFERROR(X81/J81,"0")</f>
        <v>0</v>
      </c>
      <c r="BP81" s="82">
        <f t="shared" ref="BP81:BP86" si="11">IFERROR(Y81/J81,"0")</f>
        <v>0</v>
      </c>
    </row>
    <row r="82" spans="1:68" ht="16.5" customHeight="1" x14ac:dyDescent="0.25">
      <c r="A82" s="64" t="s">
        <v>155</v>
      </c>
      <c r="B82" s="64" t="s">
        <v>156</v>
      </c>
      <c r="C82" s="37">
        <v>4301135286</v>
      </c>
      <c r="D82" s="252">
        <v>4607111033628</v>
      </c>
      <c r="E82" s="25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8"/>
      <c r="M82" s="39" t="s">
        <v>85</v>
      </c>
      <c r="N82" s="39"/>
      <c r="O82" s="38">
        <v>180</v>
      </c>
      <c r="P82" s="29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54"/>
      <c r="R82" s="254"/>
      <c r="S82" s="254"/>
      <c r="T82" s="255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/>
      <c r="AK82" s="87"/>
      <c r="BB82" s="115" t="s">
        <v>91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157</v>
      </c>
      <c r="B83" s="64" t="s">
        <v>158</v>
      </c>
      <c r="C83" s="37">
        <v>4301135292</v>
      </c>
      <c r="D83" s="252">
        <v>4607111033451</v>
      </c>
      <c r="E83" s="25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8"/>
      <c r="M83" s="39" t="s">
        <v>85</v>
      </c>
      <c r="N83" s="39"/>
      <c r="O83" s="38">
        <v>180</v>
      </c>
      <c r="P83" s="30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54"/>
      <c r="R83" s="254"/>
      <c r="S83" s="254"/>
      <c r="T83" s="255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/>
      <c r="AK83" s="87"/>
      <c r="BB83" s="116" t="s">
        <v>91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159</v>
      </c>
      <c r="B84" s="64" t="s">
        <v>160</v>
      </c>
      <c r="C84" s="37">
        <v>4301135295</v>
      </c>
      <c r="D84" s="252">
        <v>4607111035141</v>
      </c>
      <c r="E84" s="252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92</v>
      </c>
      <c r="L84" s="38"/>
      <c r="M84" s="39" t="s">
        <v>85</v>
      </c>
      <c r="N84" s="39"/>
      <c r="O84" s="38">
        <v>180</v>
      </c>
      <c r="P84" s="30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54"/>
      <c r="R84" s="254"/>
      <c r="S84" s="254"/>
      <c r="T84" s="255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/>
      <c r="AK84" s="87"/>
      <c r="BB84" s="117" t="s">
        <v>91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161</v>
      </c>
      <c r="B85" s="64" t="s">
        <v>162</v>
      </c>
      <c r="C85" s="37">
        <v>4301135296</v>
      </c>
      <c r="D85" s="252">
        <v>4607111033444</v>
      </c>
      <c r="E85" s="252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92</v>
      </c>
      <c r="L85" s="38"/>
      <c r="M85" s="39" t="s">
        <v>85</v>
      </c>
      <c r="N85" s="39"/>
      <c r="O85" s="38">
        <v>180</v>
      </c>
      <c r="P85" s="30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54"/>
      <c r="R85" s="254"/>
      <c r="S85" s="254"/>
      <c r="T85" s="25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/>
      <c r="AK85" s="87"/>
      <c r="BB85" s="118" t="s">
        <v>91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163</v>
      </c>
      <c r="B86" s="64" t="s">
        <v>164</v>
      </c>
      <c r="C86" s="37">
        <v>4301135290</v>
      </c>
      <c r="D86" s="252">
        <v>4607111035028</v>
      </c>
      <c r="E86" s="252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92</v>
      </c>
      <c r="L86" s="38"/>
      <c r="M86" s="39" t="s">
        <v>85</v>
      </c>
      <c r="N86" s="39"/>
      <c r="O86" s="38">
        <v>180</v>
      </c>
      <c r="P86" s="30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54"/>
      <c r="R86" s="254"/>
      <c r="S86" s="254"/>
      <c r="T86" s="255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/>
      <c r="AK86" s="87"/>
      <c r="BB86" s="119" t="s">
        <v>91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x14ac:dyDescent="0.2">
      <c r="A87" s="259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60"/>
      <c r="P87" s="256" t="s">
        <v>43</v>
      </c>
      <c r="Q87" s="257"/>
      <c r="R87" s="257"/>
      <c r="S87" s="257"/>
      <c r="T87" s="257"/>
      <c r="U87" s="257"/>
      <c r="V87" s="258"/>
      <c r="W87" s="43" t="s">
        <v>42</v>
      </c>
      <c r="X87" s="44">
        <f>IFERROR(SUM(X81:X86),"0")</f>
        <v>0</v>
      </c>
      <c r="Y87" s="44">
        <f>IFERROR(SUM(Y81:Y86),"0")</f>
        <v>0</v>
      </c>
      <c r="Z87" s="44">
        <f>IFERROR(IF(Z81="",0,Z81),"0")+IFERROR(IF(Z82="",0,Z82),"0")+IFERROR(IF(Z83="",0,Z83),"0")+IFERROR(IF(Z84="",0,Z84),"0")+IFERROR(IF(Z85="",0,Z85),"0")+IFERROR(IF(Z86="",0,Z86),"0")</f>
        <v>0</v>
      </c>
      <c r="AA87" s="68"/>
      <c r="AB87" s="68"/>
      <c r="AC87" s="68"/>
    </row>
    <row r="88" spans="1:68" x14ac:dyDescent="0.2">
      <c r="A88" s="259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60"/>
      <c r="P88" s="256" t="s">
        <v>43</v>
      </c>
      <c r="Q88" s="257"/>
      <c r="R88" s="257"/>
      <c r="S88" s="257"/>
      <c r="T88" s="257"/>
      <c r="U88" s="257"/>
      <c r="V88" s="258"/>
      <c r="W88" s="43" t="s">
        <v>0</v>
      </c>
      <c r="X88" s="44">
        <f>IFERROR(SUMPRODUCT(X81:X86*H81:H86),"0")</f>
        <v>0</v>
      </c>
      <c r="Y88" s="44">
        <f>IFERROR(SUMPRODUCT(Y81:Y86*H81:H86),"0")</f>
        <v>0</v>
      </c>
      <c r="Z88" s="43"/>
      <c r="AA88" s="68"/>
      <c r="AB88" s="68"/>
      <c r="AC88" s="68"/>
    </row>
    <row r="89" spans="1:68" ht="16.5" customHeight="1" x14ac:dyDescent="0.25">
      <c r="A89" s="250" t="s">
        <v>165</v>
      </c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66"/>
      <c r="AB89" s="66"/>
      <c r="AC89" s="83"/>
    </row>
    <row r="90" spans="1:68" ht="14.25" customHeight="1" x14ac:dyDescent="0.25">
      <c r="A90" s="251" t="s">
        <v>166</v>
      </c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  <c r="AA90" s="67"/>
      <c r="AB90" s="67"/>
      <c r="AC90" s="84"/>
    </row>
    <row r="91" spans="1:68" ht="27" customHeight="1" x14ac:dyDescent="0.25">
      <c r="A91" s="64" t="s">
        <v>167</v>
      </c>
      <c r="B91" s="64" t="s">
        <v>168</v>
      </c>
      <c r="C91" s="37">
        <v>4301136042</v>
      </c>
      <c r="D91" s="252">
        <v>4607025784012</v>
      </c>
      <c r="E91" s="252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92</v>
      </c>
      <c r="L91" s="38"/>
      <c r="M91" s="39" t="s">
        <v>85</v>
      </c>
      <c r="N91" s="39"/>
      <c r="O91" s="38">
        <v>180</v>
      </c>
      <c r="P91" s="30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54"/>
      <c r="R91" s="254"/>
      <c r="S91" s="254"/>
      <c r="T91" s="255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IFERROR(IF(X91="","",X91*0.00936),"")</f>
        <v>0</v>
      </c>
      <c r="AA91" s="69" t="s">
        <v>49</v>
      </c>
      <c r="AB91" s="70" t="s">
        <v>49</v>
      </c>
      <c r="AC91" s="85"/>
      <c r="AG91" s="82"/>
      <c r="AJ91" s="87"/>
      <c r="AK91" s="87"/>
      <c r="BB91" s="120" t="s">
        <v>91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27" customHeight="1" x14ac:dyDescent="0.25">
      <c r="A92" s="64" t="s">
        <v>169</v>
      </c>
      <c r="B92" s="64" t="s">
        <v>170</v>
      </c>
      <c r="C92" s="37">
        <v>4301136040</v>
      </c>
      <c r="D92" s="252">
        <v>4607025784319</v>
      </c>
      <c r="E92" s="252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92</v>
      </c>
      <c r="L92" s="38"/>
      <c r="M92" s="39" t="s">
        <v>85</v>
      </c>
      <c r="N92" s="39"/>
      <c r="O92" s="38">
        <v>180</v>
      </c>
      <c r="P92" s="30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54"/>
      <c r="R92" s="254"/>
      <c r="S92" s="254"/>
      <c r="T92" s="255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IFERROR(IF(X92="","",X92*0.01788),"")</f>
        <v>0</v>
      </c>
      <c r="AA92" s="69" t="s">
        <v>49</v>
      </c>
      <c r="AB92" s="70" t="s">
        <v>49</v>
      </c>
      <c r="AC92" s="85"/>
      <c r="AG92" s="82"/>
      <c r="AJ92" s="87"/>
      <c r="AK92" s="87"/>
      <c r="BB92" s="121" t="s">
        <v>91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ht="16.5" customHeight="1" x14ac:dyDescent="0.25">
      <c r="A93" s="64" t="s">
        <v>171</v>
      </c>
      <c r="B93" s="64" t="s">
        <v>172</v>
      </c>
      <c r="C93" s="37">
        <v>4301136039</v>
      </c>
      <c r="D93" s="252">
        <v>4607111035370</v>
      </c>
      <c r="E93" s="252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86</v>
      </c>
      <c r="L93" s="38"/>
      <c r="M93" s="39" t="s">
        <v>85</v>
      </c>
      <c r="N93" s="39"/>
      <c r="O93" s="38">
        <v>180</v>
      </c>
      <c r="P93" s="30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54"/>
      <c r="R93" s="254"/>
      <c r="S93" s="254"/>
      <c r="T93" s="255"/>
      <c r="U93" s="40" t="s">
        <v>49</v>
      </c>
      <c r="V93" s="40" t="s">
        <v>49</v>
      </c>
      <c r="W93" s="41" t="s">
        <v>42</v>
      </c>
      <c r="X93" s="59">
        <v>0</v>
      </c>
      <c r="Y93" s="56">
        <f>IFERROR(IF(X93="","",X93),"")</f>
        <v>0</v>
      </c>
      <c r="Z93" s="42">
        <f>IFERROR(IF(X93="","",X93*0.0155),"")</f>
        <v>0</v>
      </c>
      <c r="AA93" s="69" t="s">
        <v>49</v>
      </c>
      <c r="AB93" s="70" t="s">
        <v>49</v>
      </c>
      <c r="AC93" s="85"/>
      <c r="AG93" s="82"/>
      <c r="AJ93" s="87"/>
      <c r="AK93" s="87"/>
      <c r="BB93" s="122" t="s">
        <v>91</v>
      </c>
      <c r="BM93" s="82">
        <f>IFERROR(X93*I93,"0")</f>
        <v>0</v>
      </c>
      <c r="BN93" s="82">
        <f>IFERROR(Y93*I93,"0")</f>
        <v>0</v>
      </c>
      <c r="BO93" s="82">
        <f>IFERROR(X93/J93,"0")</f>
        <v>0</v>
      </c>
      <c r="BP93" s="82">
        <f>IFERROR(Y93/J93,"0")</f>
        <v>0</v>
      </c>
    </row>
    <row r="94" spans="1:68" x14ac:dyDescent="0.2">
      <c r="A94" s="259"/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60"/>
      <c r="P94" s="256" t="s">
        <v>43</v>
      </c>
      <c r="Q94" s="257"/>
      <c r="R94" s="257"/>
      <c r="S94" s="257"/>
      <c r="T94" s="257"/>
      <c r="U94" s="257"/>
      <c r="V94" s="258"/>
      <c r="W94" s="43" t="s">
        <v>42</v>
      </c>
      <c r="X94" s="44">
        <f>IFERROR(SUM(X91:X93),"0")</f>
        <v>0</v>
      </c>
      <c r="Y94" s="44">
        <f>IFERROR(SUM(Y91:Y93),"0")</f>
        <v>0</v>
      </c>
      <c r="Z94" s="44">
        <f>IFERROR(IF(Z91="",0,Z91),"0")+IFERROR(IF(Z92="",0,Z92),"0")+IFERROR(IF(Z93="",0,Z93),"0")</f>
        <v>0</v>
      </c>
      <c r="AA94" s="68"/>
      <c r="AB94" s="68"/>
      <c r="AC94" s="68"/>
    </row>
    <row r="95" spans="1:68" x14ac:dyDescent="0.2">
      <c r="A95" s="259"/>
      <c r="B95" s="259"/>
      <c r="C95" s="259"/>
      <c r="D95" s="259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60"/>
      <c r="P95" s="256" t="s">
        <v>43</v>
      </c>
      <c r="Q95" s="257"/>
      <c r="R95" s="257"/>
      <c r="S95" s="257"/>
      <c r="T95" s="257"/>
      <c r="U95" s="257"/>
      <c r="V95" s="258"/>
      <c r="W95" s="43" t="s">
        <v>0</v>
      </c>
      <c r="X95" s="44">
        <f>IFERROR(SUMPRODUCT(X91:X93*H91:H93),"0")</f>
        <v>0</v>
      </c>
      <c r="Y95" s="44">
        <f>IFERROR(SUMPRODUCT(Y91:Y93*H91:H93),"0")</f>
        <v>0</v>
      </c>
      <c r="Z95" s="43"/>
      <c r="AA95" s="68"/>
      <c r="AB95" s="68"/>
      <c r="AC95" s="68"/>
    </row>
    <row r="96" spans="1:68" ht="16.5" customHeight="1" x14ac:dyDescent="0.25">
      <c r="A96" s="250" t="s">
        <v>173</v>
      </c>
      <c r="B96" s="250"/>
      <c r="C96" s="250"/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  <c r="AA96" s="66"/>
      <c r="AB96" s="66"/>
      <c r="AC96" s="83"/>
    </row>
    <row r="97" spans="1:68" ht="14.25" customHeight="1" x14ac:dyDescent="0.25">
      <c r="A97" s="251" t="s">
        <v>82</v>
      </c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67"/>
      <c r="AB97" s="67"/>
      <c r="AC97" s="84"/>
    </row>
    <row r="98" spans="1:68" ht="27" customHeight="1" x14ac:dyDescent="0.25">
      <c r="A98" s="64" t="s">
        <v>174</v>
      </c>
      <c r="B98" s="64" t="s">
        <v>175</v>
      </c>
      <c r="C98" s="37">
        <v>4301070975</v>
      </c>
      <c r="D98" s="252">
        <v>4607111033970</v>
      </c>
      <c r="E98" s="252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86</v>
      </c>
      <c r="L98" s="38"/>
      <c r="M98" s="39" t="s">
        <v>85</v>
      </c>
      <c r="N98" s="39"/>
      <c r="O98" s="38">
        <v>180</v>
      </c>
      <c r="P98" s="30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54"/>
      <c r="R98" s="254"/>
      <c r="S98" s="254"/>
      <c r="T98" s="255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/>
      <c r="AK98" s="87"/>
      <c r="BB98" s="123" t="s">
        <v>73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ht="27" customHeight="1" x14ac:dyDescent="0.25">
      <c r="A99" s="64" t="s">
        <v>176</v>
      </c>
      <c r="B99" s="64" t="s">
        <v>177</v>
      </c>
      <c r="C99" s="37">
        <v>4301070976</v>
      </c>
      <c r="D99" s="252">
        <v>4607111034144</v>
      </c>
      <c r="E99" s="252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86</v>
      </c>
      <c r="L99" s="38"/>
      <c r="M99" s="39" t="s">
        <v>85</v>
      </c>
      <c r="N99" s="39"/>
      <c r="O99" s="38">
        <v>180</v>
      </c>
      <c r="P99" s="3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54"/>
      <c r="R99" s="254"/>
      <c r="S99" s="254"/>
      <c r="T99" s="255"/>
      <c r="U99" s="40" t="s">
        <v>49</v>
      </c>
      <c r="V99" s="40" t="s">
        <v>49</v>
      </c>
      <c r="W99" s="41" t="s">
        <v>42</v>
      </c>
      <c r="X99" s="59">
        <v>0</v>
      </c>
      <c r="Y99" s="56">
        <f>IFERROR(IF(X99="","",X99),"")</f>
        <v>0</v>
      </c>
      <c r="Z99" s="42">
        <f>IFERROR(IF(X99="","",X99*0.0155),"")</f>
        <v>0</v>
      </c>
      <c r="AA99" s="69" t="s">
        <v>49</v>
      </c>
      <c r="AB99" s="70" t="s">
        <v>49</v>
      </c>
      <c r="AC99" s="85"/>
      <c r="AG99" s="82"/>
      <c r="AJ99" s="87"/>
      <c r="AK99" s="87"/>
      <c r="BB99" s="124" t="s">
        <v>73</v>
      </c>
      <c r="BM99" s="82">
        <f>IFERROR(X99*I99,"0")</f>
        <v>0</v>
      </c>
      <c r="BN99" s="82">
        <f>IFERROR(Y99*I99,"0")</f>
        <v>0</v>
      </c>
      <c r="BO99" s="82">
        <f>IFERROR(X99/J99,"0")</f>
        <v>0</v>
      </c>
      <c r="BP99" s="82">
        <f>IFERROR(Y99/J99,"0")</f>
        <v>0</v>
      </c>
    </row>
    <row r="100" spans="1:68" ht="27" customHeight="1" x14ac:dyDescent="0.25">
      <c r="A100" s="64" t="s">
        <v>178</v>
      </c>
      <c r="B100" s="64" t="s">
        <v>179</v>
      </c>
      <c r="C100" s="37">
        <v>4301070973</v>
      </c>
      <c r="D100" s="252">
        <v>4607111033987</v>
      </c>
      <c r="E100" s="252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86</v>
      </c>
      <c r="L100" s="38"/>
      <c r="M100" s="39" t="s">
        <v>85</v>
      </c>
      <c r="N100" s="39"/>
      <c r="O100" s="38">
        <v>180</v>
      </c>
      <c r="P100" s="30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54"/>
      <c r="R100" s="254"/>
      <c r="S100" s="254"/>
      <c r="T100" s="255"/>
      <c r="U100" s="40" t="s">
        <v>49</v>
      </c>
      <c r="V100" s="40" t="s">
        <v>49</v>
      </c>
      <c r="W100" s="41" t="s">
        <v>42</v>
      </c>
      <c r="X100" s="59">
        <v>0</v>
      </c>
      <c r="Y100" s="56">
        <f>IFERROR(IF(X100="","",X100),"")</f>
        <v>0</v>
      </c>
      <c r="Z100" s="42">
        <f>IFERROR(IF(X100="","",X100*0.0155),"")</f>
        <v>0</v>
      </c>
      <c r="AA100" s="69" t="s">
        <v>49</v>
      </c>
      <c r="AB100" s="70" t="s">
        <v>49</v>
      </c>
      <c r="AC100" s="85"/>
      <c r="AG100" s="82"/>
      <c r="AJ100" s="87"/>
      <c r="AK100" s="87"/>
      <c r="BB100" s="125" t="s">
        <v>73</v>
      </c>
      <c r="BM100" s="82">
        <f>IFERROR(X100*I100,"0")</f>
        <v>0</v>
      </c>
      <c r="BN100" s="82">
        <f>IFERROR(Y100*I100,"0")</f>
        <v>0</v>
      </c>
      <c r="BO100" s="82">
        <f>IFERROR(X100/J100,"0")</f>
        <v>0</v>
      </c>
      <c r="BP100" s="82">
        <f>IFERROR(Y100/J100,"0")</f>
        <v>0</v>
      </c>
    </row>
    <row r="101" spans="1:68" ht="27" customHeight="1" x14ac:dyDescent="0.25">
      <c r="A101" s="64" t="s">
        <v>180</v>
      </c>
      <c r="B101" s="64" t="s">
        <v>181</v>
      </c>
      <c r="C101" s="37">
        <v>4301070974</v>
      </c>
      <c r="D101" s="252">
        <v>4607111034151</v>
      </c>
      <c r="E101" s="252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86</v>
      </c>
      <c r="L101" s="38"/>
      <c r="M101" s="39" t="s">
        <v>85</v>
      </c>
      <c r="N101" s="39"/>
      <c r="O101" s="38">
        <v>180</v>
      </c>
      <c r="P101" s="31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54"/>
      <c r="R101" s="254"/>
      <c r="S101" s="254"/>
      <c r="T101" s="255"/>
      <c r="U101" s="40" t="s">
        <v>49</v>
      </c>
      <c r="V101" s="40" t="s">
        <v>49</v>
      </c>
      <c r="W101" s="41" t="s">
        <v>42</v>
      </c>
      <c r="X101" s="59">
        <v>0</v>
      </c>
      <c r="Y101" s="56">
        <f>IFERROR(IF(X101="","",X101),"")</f>
        <v>0</v>
      </c>
      <c r="Z101" s="42">
        <f>IFERROR(IF(X101="","",X101*0.0155),"")</f>
        <v>0</v>
      </c>
      <c r="AA101" s="69" t="s">
        <v>49</v>
      </c>
      <c r="AB101" s="70" t="s">
        <v>49</v>
      </c>
      <c r="AC101" s="85"/>
      <c r="AG101" s="82"/>
      <c r="AJ101" s="87"/>
      <c r="AK101" s="87"/>
      <c r="BB101" s="126" t="s">
        <v>73</v>
      </c>
      <c r="BM101" s="82">
        <f>IFERROR(X101*I101,"0")</f>
        <v>0</v>
      </c>
      <c r="BN101" s="82">
        <f>IFERROR(Y101*I101,"0")</f>
        <v>0</v>
      </c>
      <c r="BO101" s="82">
        <f>IFERROR(X101/J101,"0")</f>
        <v>0</v>
      </c>
      <c r="BP101" s="82">
        <f>IFERROR(Y101/J101,"0")</f>
        <v>0</v>
      </c>
    </row>
    <row r="102" spans="1:68" ht="27" customHeight="1" x14ac:dyDescent="0.25">
      <c r="A102" s="64" t="s">
        <v>182</v>
      </c>
      <c r="B102" s="64" t="s">
        <v>183</v>
      </c>
      <c r="C102" s="37">
        <v>4301070958</v>
      </c>
      <c r="D102" s="252">
        <v>4607111038098</v>
      </c>
      <c r="E102" s="252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86</v>
      </c>
      <c r="L102" s="38"/>
      <c r="M102" s="39" t="s">
        <v>85</v>
      </c>
      <c r="N102" s="39"/>
      <c r="O102" s="38">
        <v>180</v>
      </c>
      <c r="P102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54"/>
      <c r="R102" s="254"/>
      <c r="S102" s="254"/>
      <c r="T102" s="255"/>
      <c r="U102" s="40" t="s">
        <v>49</v>
      </c>
      <c r="V102" s="40" t="s">
        <v>49</v>
      </c>
      <c r="W102" s="41" t="s">
        <v>42</v>
      </c>
      <c r="X102" s="59">
        <v>0</v>
      </c>
      <c r="Y102" s="56">
        <f>IFERROR(IF(X102="","",X102),"")</f>
        <v>0</v>
      </c>
      <c r="Z102" s="42">
        <f>IFERROR(IF(X102="","",X102*0.0155),"")</f>
        <v>0</v>
      </c>
      <c r="AA102" s="69" t="s">
        <v>49</v>
      </c>
      <c r="AB102" s="70" t="s">
        <v>49</v>
      </c>
      <c r="AC102" s="85"/>
      <c r="AG102" s="82"/>
      <c r="AJ102" s="87"/>
      <c r="AK102" s="87"/>
      <c r="BB102" s="127" t="s">
        <v>73</v>
      </c>
      <c r="BM102" s="82">
        <f>IFERROR(X102*I102,"0")</f>
        <v>0</v>
      </c>
      <c r="BN102" s="82">
        <f>IFERROR(Y102*I102,"0")</f>
        <v>0</v>
      </c>
      <c r="BO102" s="82">
        <f>IFERROR(X102/J102,"0")</f>
        <v>0</v>
      </c>
      <c r="BP102" s="82">
        <f>IFERROR(Y102/J102,"0")</f>
        <v>0</v>
      </c>
    </row>
    <row r="103" spans="1:68" x14ac:dyDescent="0.2">
      <c r="A103" s="259"/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60"/>
      <c r="P103" s="256" t="s">
        <v>43</v>
      </c>
      <c r="Q103" s="257"/>
      <c r="R103" s="257"/>
      <c r="S103" s="257"/>
      <c r="T103" s="257"/>
      <c r="U103" s="257"/>
      <c r="V103" s="258"/>
      <c r="W103" s="43" t="s">
        <v>42</v>
      </c>
      <c r="X103" s="44">
        <f>IFERROR(SUM(X98:X102),"0")</f>
        <v>0</v>
      </c>
      <c r="Y103" s="44">
        <f>IFERROR(SUM(Y98:Y102),"0")</f>
        <v>0</v>
      </c>
      <c r="Z103" s="44">
        <f>IFERROR(IF(Z98="",0,Z98),"0")+IFERROR(IF(Z99="",0,Z99),"0")+IFERROR(IF(Z100="",0,Z100),"0")+IFERROR(IF(Z101="",0,Z101),"0")+IFERROR(IF(Z102="",0,Z102),"0")</f>
        <v>0</v>
      </c>
      <c r="AA103" s="68"/>
      <c r="AB103" s="68"/>
      <c r="AC103" s="68"/>
    </row>
    <row r="104" spans="1:68" x14ac:dyDescent="0.2">
      <c r="A104" s="259"/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60"/>
      <c r="P104" s="256" t="s">
        <v>43</v>
      </c>
      <c r="Q104" s="257"/>
      <c r="R104" s="257"/>
      <c r="S104" s="257"/>
      <c r="T104" s="257"/>
      <c r="U104" s="257"/>
      <c r="V104" s="258"/>
      <c r="W104" s="43" t="s">
        <v>0</v>
      </c>
      <c r="X104" s="44">
        <f>IFERROR(SUMPRODUCT(X98:X102*H98:H102),"0")</f>
        <v>0</v>
      </c>
      <c r="Y104" s="44">
        <f>IFERROR(SUMPRODUCT(Y98:Y102*H98:H102),"0")</f>
        <v>0</v>
      </c>
      <c r="Z104" s="43"/>
      <c r="AA104" s="68"/>
      <c r="AB104" s="68"/>
      <c r="AC104" s="68"/>
    </row>
    <row r="105" spans="1:68" ht="16.5" customHeight="1" x14ac:dyDescent="0.25">
      <c r="A105" s="250" t="s">
        <v>184</v>
      </c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66"/>
      <c r="AB105" s="66"/>
      <c r="AC105" s="83"/>
    </row>
    <row r="106" spans="1:68" ht="14.25" customHeight="1" x14ac:dyDescent="0.25">
      <c r="A106" s="251" t="s">
        <v>143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67"/>
      <c r="AB106" s="67"/>
      <c r="AC106" s="84"/>
    </row>
    <row r="107" spans="1:68" ht="27" customHeight="1" x14ac:dyDescent="0.25">
      <c r="A107" s="64" t="s">
        <v>185</v>
      </c>
      <c r="B107" s="64" t="s">
        <v>186</v>
      </c>
      <c r="C107" s="37">
        <v>4301135289</v>
      </c>
      <c r="D107" s="252">
        <v>4607111034014</v>
      </c>
      <c r="E107" s="252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92</v>
      </c>
      <c r="L107" s="38"/>
      <c r="M107" s="39" t="s">
        <v>85</v>
      </c>
      <c r="N107" s="39"/>
      <c r="O107" s="38">
        <v>180</v>
      </c>
      <c r="P107" s="31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54"/>
      <c r="R107" s="254"/>
      <c r="S107" s="254"/>
      <c r="T107" s="255"/>
      <c r="U107" s="40" t="s">
        <v>49</v>
      </c>
      <c r="V107" s="40" t="s">
        <v>49</v>
      </c>
      <c r="W107" s="41" t="s">
        <v>42</v>
      </c>
      <c r="X107" s="59">
        <v>0</v>
      </c>
      <c r="Y107" s="56">
        <f>IFERROR(IF(X107="","",X107),"")</f>
        <v>0</v>
      </c>
      <c r="Z107" s="42">
        <f>IFERROR(IF(X107="","",X107*0.01788),"")</f>
        <v>0</v>
      </c>
      <c r="AA107" s="69" t="s">
        <v>49</v>
      </c>
      <c r="AB107" s="70" t="s">
        <v>49</v>
      </c>
      <c r="AC107" s="85"/>
      <c r="AG107" s="82"/>
      <c r="AJ107" s="87"/>
      <c r="AK107" s="87"/>
      <c r="BB107" s="128" t="s">
        <v>91</v>
      </c>
      <c r="BM107" s="82">
        <f>IFERROR(X107*I107,"0")</f>
        <v>0</v>
      </c>
      <c r="BN107" s="82">
        <f>IFERROR(Y107*I107,"0")</f>
        <v>0</v>
      </c>
      <c r="BO107" s="82">
        <f>IFERROR(X107/J107,"0")</f>
        <v>0</v>
      </c>
      <c r="BP107" s="82">
        <f>IFERROR(Y107/J107,"0")</f>
        <v>0</v>
      </c>
    </row>
    <row r="108" spans="1:68" ht="27" customHeight="1" x14ac:dyDescent="0.25">
      <c r="A108" s="64" t="s">
        <v>187</v>
      </c>
      <c r="B108" s="64" t="s">
        <v>188</v>
      </c>
      <c r="C108" s="37">
        <v>4301135299</v>
      </c>
      <c r="D108" s="252">
        <v>4607111033994</v>
      </c>
      <c r="E108" s="25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92</v>
      </c>
      <c r="L108" s="38"/>
      <c r="M108" s="39" t="s">
        <v>85</v>
      </c>
      <c r="N108" s="39"/>
      <c r="O108" s="38">
        <v>180</v>
      </c>
      <c r="P108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54"/>
      <c r="R108" s="254"/>
      <c r="S108" s="254"/>
      <c r="T108" s="255"/>
      <c r="U108" s="40" t="s">
        <v>49</v>
      </c>
      <c r="V108" s="40" t="s">
        <v>49</v>
      </c>
      <c r="W108" s="41" t="s">
        <v>42</v>
      </c>
      <c r="X108" s="59">
        <v>0</v>
      </c>
      <c r="Y108" s="56">
        <f>IFERROR(IF(X108="","",X108),"")</f>
        <v>0</v>
      </c>
      <c r="Z108" s="42">
        <f>IFERROR(IF(X108="","",X108*0.01788),"")</f>
        <v>0</v>
      </c>
      <c r="AA108" s="69" t="s">
        <v>49</v>
      </c>
      <c r="AB108" s="70" t="s">
        <v>49</v>
      </c>
      <c r="AC108" s="85"/>
      <c r="AG108" s="82"/>
      <c r="AJ108" s="87"/>
      <c r="AK108" s="87"/>
      <c r="BB108" s="129" t="s">
        <v>91</v>
      </c>
      <c r="BM108" s="82">
        <f>IFERROR(X108*I108,"0")</f>
        <v>0</v>
      </c>
      <c r="BN108" s="82">
        <f>IFERROR(Y108*I108,"0")</f>
        <v>0</v>
      </c>
      <c r="BO108" s="82">
        <f>IFERROR(X108/J108,"0")</f>
        <v>0</v>
      </c>
      <c r="BP108" s="82">
        <f>IFERROR(Y108/J108,"0")</f>
        <v>0</v>
      </c>
    </row>
    <row r="109" spans="1:68" x14ac:dyDescent="0.2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60"/>
      <c r="P109" s="256" t="s">
        <v>43</v>
      </c>
      <c r="Q109" s="257"/>
      <c r="R109" s="257"/>
      <c r="S109" s="257"/>
      <c r="T109" s="257"/>
      <c r="U109" s="257"/>
      <c r="V109" s="258"/>
      <c r="W109" s="43" t="s">
        <v>42</v>
      </c>
      <c r="X109" s="44">
        <f>IFERROR(SUM(X107:X108),"0")</f>
        <v>0</v>
      </c>
      <c r="Y109" s="44">
        <f>IFERROR(SUM(Y107:Y108),"0")</f>
        <v>0</v>
      </c>
      <c r="Z109" s="44">
        <f>IFERROR(IF(Z107="",0,Z107),"0")+IFERROR(IF(Z108="",0,Z108),"0")</f>
        <v>0</v>
      </c>
      <c r="AA109" s="68"/>
      <c r="AB109" s="68"/>
      <c r="AC109" s="68"/>
    </row>
    <row r="110" spans="1:68" x14ac:dyDescent="0.2">
      <c r="A110" s="259"/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60"/>
      <c r="P110" s="256" t="s">
        <v>43</v>
      </c>
      <c r="Q110" s="257"/>
      <c r="R110" s="257"/>
      <c r="S110" s="257"/>
      <c r="T110" s="257"/>
      <c r="U110" s="257"/>
      <c r="V110" s="258"/>
      <c r="W110" s="43" t="s">
        <v>0</v>
      </c>
      <c r="X110" s="44">
        <f>IFERROR(SUMPRODUCT(X107:X108*H107:H108),"0")</f>
        <v>0</v>
      </c>
      <c r="Y110" s="44">
        <f>IFERROR(SUMPRODUCT(Y107:Y108*H107:H108),"0")</f>
        <v>0</v>
      </c>
      <c r="Z110" s="43"/>
      <c r="AA110" s="68"/>
      <c r="AB110" s="68"/>
      <c r="AC110" s="68"/>
    </row>
    <row r="111" spans="1:68" ht="16.5" customHeight="1" x14ac:dyDescent="0.25">
      <c r="A111" s="250" t="s">
        <v>189</v>
      </c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66"/>
      <c r="AB111" s="66"/>
      <c r="AC111" s="83"/>
    </row>
    <row r="112" spans="1:68" ht="14.25" customHeight="1" x14ac:dyDescent="0.25">
      <c r="A112" s="251" t="s">
        <v>143</v>
      </c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67"/>
      <c r="AB112" s="67"/>
      <c r="AC112" s="84"/>
    </row>
    <row r="113" spans="1:68" ht="27" customHeight="1" x14ac:dyDescent="0.25">
      <c r="A113" s="64" t="s">
        <v>190</v>
      </c>
      <c r="B113" s="64" t="s">
        <v>191</v>
      </c>
      <c r="C113" s="37">
        <v>4301135311</v>
      </c>
      <c r="D113" s="252">
        <v>4607111039095</v>
      </c>
      <c r="E113" s="252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92</v>
      </c>
      <c r="L113" s="38"/>
      <c r="M113" s="39" t="s">
        <v>85</v>
      </c>
      <c r="N113" s="39"/>
      <c r="O113" s="38">
        <v>180</v>
      </c>
      <c r="P113" s="314" t="s">
        <v>192</v>
      </c>
      <c r="Q113" s="254"/>
      <c r="R113" s="254"/>
      <c r="S113" s="254"/>
      <c r="T113" s="255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/>
      <c r="AK113" s="87"/>
      <c r="BB113" s="130" t="s">
        <v>91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193</v>
      </c>
      <c r="B114" s="64" t="s">
        <v>194</v>
      </c>
      <c r="C114" s="37">
        <v>4301135282</v>
      </c>
      <c r="D114" s="252">
        <v>4607111034199</v>
      </c>
      <c r="E114" s="252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92</v>
      </c>
      <c r="L114" s="38"/>
      <c r="M114" s="39" t="s">
        <v>85</v>
      </c>
      <c r="N114" s="39"/>
      <c r="O114" s="38">
        <v>180</v>
      </c>
      <c r="P114" s="31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54"/>
      <c r="R114" s="254"/>
      <c r="S114" s="254"/>
      <c r="T114" s="255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/>
      <c r="AK114" s="87"/>
      <c r="BB114" s="131" t="s">
        <v>91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59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60"/>
      <c r="P115" s="256" t="s">
        <v>43</v>
      </c>
      <c r="Q115" s="257"/>
      <c r="R115" s="257"/>
      <c r="S115" s="257"/>
      <c r="T115" s="257"/>
      <c r="U115" s="257"/>
      <c r="V115" s="258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59"/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60"/>
      <c r="P116" s="256" t="s">
        <v>43</v>
      </c>
      <c r="Q116" s="257"/>
      <c r="R116" s="257"/>
      <c r="S116" s="257"/>
      <c r="T116" s="257"/>
      <c r="U116" s="257"/>
      <c r="V116" s="258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50" t="s">
        <v>195</v>
      </c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  <c r="AA117" s="66"/>
      <c r="AB117" s="66"/>
      <c r="AC117" s="83"/>
    </row>
    <row r="118" spans="1:68" ht="14.25" customHeight="1" x14ac:dyDescent="0.25">
      <c r="A118" s="251" t="s">
        <v>143</v>
      </c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67"/>
      <c r="AB118" s="67"/>
      <c r="AC118" s="84"/>
    </row>
    <row r="119" spans="1:68" ht="27" customHeight="1" x14ac:dyDescent="0.25">
      <c r="A119" s="64" t="s">
        <v>196</v>
      </c>
      <c r="B119" s="64" t="s">
        <v>197</v>
      </c>
      <c r="C119" s="37">
        <v>4301135275</v>
      </c>
      <c r="D119" s="252">
        <v>4607111034380</v>
      </c>
      <c r="E119" s="252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92</v>
      </c>
      <c r="L119" s="38"/>
      <c r="M119" s="39" t="s">
        <v>85</v>
      </c>
      <c r="N119" s="39"/>
      <c r="O119" s="38">
        <v>180</v>
      </c>
      <c r="P119" s="3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54"/>
      <c r="R119" s="254"/>
      <c r="S119" s="254"/>
      <c r="T119" s="255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/>
      <c r="AK119" s="87"/>
      <c r="BB119" s="132" t="s">
        <v>91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198</v>
      </c>
      <c r="B120" s="64" t="s">
        <v>199</v>
      </c>
      <c r="C120" s="37">
        <v>4301135277</v>
      </c>
      <c r="D120" s="252">
        <v>4607111034397</v>
      </c>
      <c r="E120" s="252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92</v>
      </c>
      <c r="L120" s="38"/>
      <c r="M120" s="39" t="s">
        <v>85</v>
      </c>
      <c r="N120" s="39"/>
      <c r="O120" s="38">
        <v>180</v>
      </c>
      <c r="P120" s="31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54"/>
      <c r="R120" s="254"/>
      <c r="S120" s="254"/>
      <c r="T120" s="255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/>
      <c r="AK120" s="87"/>
      <c r="BB120" s="133" t="s">
        <v>91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59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60"/>
      <c r="P121" s="256" t="s">
        <v>43</v>
      </c>
      <c r="Q121" s="257"/>
      <c r="R121" s="257"/>
      <c r="S121" s="257"/>
      <c r="T121" s="257"/>
      <c r="U121" s="257"/>
      <c r="V121" s="258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59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60"/>
      <c r="P122" s="256" t="s">
        <v>43</v>
      </c>
      <c r="Q122" s="257"/>
      <c r="R122" s="257"/>
      <c r="S122" s="257"/>
      <c r="T122" s="257"/>
      <c r="U122" s="257"/>
      <c r="V122" s="258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50" t="s">
        <v>200</v>
      </c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  <c r="AA123" s="66"/>
      <c r="AB123" s="66"/>
      <c r="AC123" s="83"/>
    </row>
    <row r="124" spans="1:68" ht="14.25" customHeight="1" x14ac:dyDescent="0.25">
      <c r="A124" s="251" t="s">
        <v>143</v>
      </c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67"/>
      <c r="AB124" s="67"/>
      <c r="AC124" s="84"/>
    </row>
    <row r="125" spans="1:68" ht="27" customHeight="1" x14ac:dyDescent="0.25">
      <c r="A125" s="64" t="s">
        <v>201</v>
      </c>
      <c r="B125" s="64" t="s">
        <v>202</v>
      </c>
      <c r="C125" s="37">
        <v>4301135279</v>
      </c>
      <c r="D125" s="252">
        <v>4607111035806</v>
      </c>
      <c r="E125" s="252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92</v>
      </c>
      <c r="L125" s="38"/>
      <c r="M125" s="39" t="s">
        <v>85</v>
      </c>
      <c r="N125" s="39"/>
      <c r="O125" s="38">
        <v>180</v>
      </c>
      <c r="P125" s="31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54"/>
      <c r="R125" s="254"/>
      <c r="S125" s="254"/>
      <c r="T125" s="255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IFERROR(IF(X125="","",X125*0.01788),"")</f>
        <v>0</v>
      </c>
      <c r="AA125" s="69" t="s">
        <v>49</v>
      </c>
      <c r="AB125" s="70" t="s">
        <v>49</v>
      </c>
      <c r="AC125" s="85"/>
      <c r="AG125" s="82"/>
      <c r="AJ125" s="87"/>
      <c r="AK125" s="87"/>
      <c r="BB125" s="134" t="s">
        <v>91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x14ac:dyDescent="0.2">
      <c r="A126" s="259"/>
      <c r="B126" s="259"/>
      <c r="C126" s="259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60"/>
      <c r="P126" s="256" t="s">
        <v>43</v>
      </c>
      <c r="Q126" s="257"/>
      <c r="R126" s="257"/>
      <c r="S126" s="257"/>
      <c r="T126" s="257"/>
      <c r="U126" s="257"/>
      <c r="V126" s="258"/>
      <c r="W126" s="43" t="s">
        <v>42</v>
      </c>
      <c r="X126" s="44">
        <f>IFERROR(SUM(X125:X125),"0")</f>
        <v>0</v>
      </c>
      <c r="Y126" s="44">
        <f>IFERROR(SUM(Y125:Y125),"0")</f>
        <v>0</v>
      </c>
      <c r="Z126" s="44">
        <f>IFERROR(IF(Z125="",0,Z125),"0")</f>
        <v>0</v>
      </c>
      <c r="AA126" s="68"/>
      <c r="AB126" s="68"/>
      <c r="AC126" s="68"/>
    </row>
    <row r="127" spans="1:68" x14ac:dyDescent="0.2">
      <c r="A127" s="259"/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60"/>
      <c r="P127" s="256" t="s">
        <v>43</v>
      </c>
      <c r="Q127" s="257"/>
      <c r="R127" s="257"/>
      <c r="S127" s="257"/>
      <c r="T127" s="257"/>
      <c r="U127" s="257"/>
      <c r="V127" s="258"/>
      <c r="W127" s="43" t="s">
        <v>0</v>
      </c>
      <c r="X127" s="44">
        <f>IFERROR(SUMPRODUCT(X125:X125*H125:H125),"0")</f>
        <v>0</v>
      </c>
      <c r="Y127" s="44">
        <f>IFERROR(SUMPRODUCT(Y125:Y125*H125:H125),"0")</f>
        <v>0</v>
      </c>
      <c r="Z127" s="43"/>
      <c r="AA127" s="68"/>
      <c r="AB127" s="68"/>
      <c r="AC127" s="68"/>
    </row>
    <row r="128" spans="1:68" ht="16.5" customHeight="1" x14ac:dyDescent="0.25">
      <c r="A128" s="250" t="s">
        <v>203</v>
      </c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66"/>
      <c r="AB128" s="66"/>
      <c r="AC128" s="83"/>
    </row>
    <row r="129" spans="1:68" ht="14.25" customHeight="1" x14ac:dyDescent="0.25">
      <c r="A129" s="251" t="s">
        <v>204</v>
      </c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67"/>
      <c r="AB129" s="67"/>
      <c r="AC129" s="84"/>
    </row>
    <row r="130" spans="1:68" ht="27" customHeight="1" x14ac:dyDescent="0.25">
      <c r="A130" s="64" t="s">
        <v>205</v>
      </c>
      <c r="B130" s="64" t="s">
        <v>206</v>
      </c>
      <c r="C130" s="37">
        <v>4301070768</v>
      </c>
      <c r="D130" s="252">
        <v>4607111035639</v>
      </c>
      <c r="E130" s="252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207</v>
      </c>
      <c r="L130" s="38"/>
      <c r="M130" s="39" t="s">
        <v>85</v>
      </c>
      <c r="N130" s="39"/>
      <c r="O130" s="38">
        <v>180</v>
      </c>
      <c r="P130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54"/>
      <c r="R130" s="254"/>
      <c r="S130" s="254"/>
      <c r="T130" s="255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IFERROR(IF(X130="","",X130*0.01786),"")</f>
        <v>0</v>
      </c>
      <c r="AA130" s="69" t="s">
        <v>49</v>
      </c>
      <c r="AB130" s="70" t="s">
        <v>49</v>
      </c>
      <c r="AC130" s="85"/>
      <c r="AG130" s="82"/>
      <c r="AJ130" s="87"/>
      <c r="AK130" s="87"/>
      <c r="BB130" s="135" t="s">
        <v>91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208</v>
      </c>
      <c r="B131" s="64" t="s">
        <v>209</v>
      </c>
      <c r="C131" s="37">
        <v>4301135540</v>
      </c>
      <c r="D131" s="252">
        <v>4607111035646</v>
      </c>
      <c r="E131" s="252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211</v>
      </c>
      <c r="L131" s="38"/>
      <c r="M131" s="39" t="s">
        <v>85</v>
      </c>
      <c r="N131" s="39"/>
      <c r="O131" s="38">
        <v>180</v>
      </c>
      <c r="P131" s="320" t="s">
        <v>210</v>
      </c>
      <c r="Q131" s="254"/>
      <c r="R131" s="254"/>
      <c r="S131" s="254"/>
      <c r="T131" s="255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IFERROR(IF(X131="","",X131*0.01157),"")</f>
        <v>0</v>
      </c>
      <c r="AA131" s="69" t="s">
        <v>49</v>
      </c>
      <c r="AB131" s="70" t="s">
        <v>49</v>
      </c>
      <c r="AC131" s="85"/>
      <c r="AG131" s="82"/>
      <c r="AJ131" s="87"/>
      <c r="AK131" s="87"/>
      <c r="BB131" s="136" t="s">
        <v>91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59"/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60"/>
      <c r="P132" s="256" t="s">
        <v>43</v>
      </c>
      <c r="Q132" s="257"/>
      <c r="R132" s="257"/>
      <c r="S132" s="257"/>
      <c r="T132" s="257"/>
      <c r="U132" s="257"/>
      <c r="V132" s="258"/>
      <c r="W132" s="43" t="s">
        <v>42</v>
      </c>
      <c r="X132" s="44">
        <f>IFERROR(SUM(X130:X131),"0")</f>
        <v>0</v>
      </c>
      <c r="Y132" s="44">
        <f>IFERROR(SUM(Y130:Y131),"0")</f>
        <v>0</v>
      </c>
      <c r="Z132" s="44">
        <f>IFERROR(IF(Z130="",0,Z130),"0")+IFERROR(IF(Z131="",0,Z131),"0")</f>
        <v>0</v>
      </c>
      <c r="AA132" s="68"/>
      <c r="AB132" s="68"/>
      <c r="AC132" s="68"/>
    </row>
    <row r="133" spans="1:68" x14ac:dyDescent="0.2">
      <c r="A133" s="259"/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60"/>
      <c r="P133" s="256" t="s">
        <v>43</v>
      </c>
      <c r="Q133" s="257"/>
      <c r="R133" s="257"/>
      <c r="S133" s="257"/>
      <c r="T133" s="257"/>
      <c r="U133" s="257"/>
      <c r="V133" s="258"/>
      <c r="W133" s="43" t="s">
        <v>0</v>
      </c>
      <c r="X133" s="44">
        <f>IFERROR(SUMPRODUCT(X130:X131*H130:H131),"0")</f>
        <v>0</v>
      </c>
      <c r="Y133" s="44">
        <f>IFERROR(SUMPRODUCT(Y130:Y131*H130:H131),"0")</f>
        <v>0</v>
      </c>
      <c r="Z133" s="43"/>
      <c r="AA133" s="68"/>
      <c r="AB133" s="68"/>
      <c r="AC133" s="68"/>
    </row>
    <row r="134" spans="1:68" ht="16.5" customHeight="1" x14ac:dyDescent="0.25">
      <c r="A134" s="250" t="s">
        <v>212</v>
      </c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66"/>
      <c r="AB134" s="66"/>
      <c r="AC134" s="83"/>
    </row>
    <row r="135" spans="1:68" ht="14.25" customHeight="1" x14ac:dyDescent="0.25">
      <c r="A135" s="251" t="s">
        <v>143</v>
      </c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67"/>
      <c r="AB135" s="67"/>
      <c r="AC135" s="84"/>
    </row>
    <row r="136" spans="1:68" ht="27" customHeight="1" x14ac:dyDescent="0.25">
      <c r="A136" s="64" t="s">
        <v>213</v>
      </c>
      <c r="B136" s="64" t="s">
        <v>214</v>
      </c>
      <c r="C136" s="37">
        <v>4301135281</v>
      </c>
      <c r="D136" s="252">
        <v>4607111036568</v>
      </c>
      <c r="E136" s="252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92</v>
      </c>
      <c r="L136" s="38"/>
      <c r="M136" s="39" t="s">
        <v>85</v>
      </c>
      <c r="N136" s="39"/>
      <c r="O136" s="38">
        <v>180</v>
      </c>
      <c r="P136" s="32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54"/>
      <c r="R136" s="254"/>
      <c r="S136" s="254"/>
      <c r="T136" s="255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IFERROR(IF(X136="","",X136*0.00936),"")</f>
        <v>0</v>
      </c>
      <c r="AA136" s="69" t="s">
        <v>49</v>
      </c>
      <c r="AB136" s="70" t="s">
        <v>49</v>
      </c>
      <c r="AC136" s="85"/>
      <c r="AG136" s="82"/>
      <c r="AJ136" s="87"/>
      <c r="AK136" s="87"/>
      <c r="BB136" s="137" t="s">
        <v>91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59"/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60"/>
      <c r="P137" s="256" t="s">
        <v>43</v>
      </c>
      <c r="Q137" s="257"/>
      <c r="R137" s="257"/>
      <c r="S137" s="257"/>
      <c r="T137" s="257"/>
      <c r="U137" s="257"/>
      <c r="V137" s="258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60"/>
      <c r="P138" s="256" t="s">
        <v>43</v>
      </c>
      <c r="Q138" s="257"/>
      <c r="R138" s="257"/>
      <c r="S138" s="257"/>
      <c r="T138" s="257"/>
      <c r="U138" s="257"/>
      <c r="V138" s="258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27.75" customHeight="1" x14ac:dyDescent="0.2">
      <c r="A139" s="249" t="s">
        <v>215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55"/>
      <c r="AB139" s="55"/>
      <c r="AC139" s="55"/>
    </row>
    <row r="140" spans="1:68" ht="16.5" customHeight="1" x14ac:dyDescent="0.25">
      <c r="A140" s="250" t="s">
        <v>216</v>
      </c>
      <c r="B140" s="250"/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66"/>
      <c r="AB140" s="66"/>
      <c r="AC140" s="83"/>
    </row>
    <row r="141" spans="1:68" ht="14.25" customHeight="1" x14ac:dyDescent="0.25">
      <c r="A141" s="251" t="s">
        <v>143</v>
      </c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67"/>
      <c r="AB141" s="67"/>
      <c r="AC141" s="84"/>
    </row>
    <row r="142" spans="1:68" ht="16.5" customHeight="1" x14ac:dyDescent="0.25">
      <c r="A142" s="64" t="s">
        <v>217</v>
      </c>
      <c r="B142" s="64" t="s">
        <v>218</v>
      </c>
      <c r="C142" s="37">
        <v>4301135317</v>
      </c>
      <c r="D142" s="252">
        <v>4607111039057</v>
      </c>
      <c r="E142" s="252"/>
      <c r="F142" s="63">
        <v>1.8</v>
      </c>
      <c r="G142" s="38">
        <v>1</v>
      </c>
      <c r="H142" s="63">
        <v>1.8</v>
      </c>
      <c r="I142" s="63">
        <v>1.9</v>
      </c>
      <c r="J142" s="38">
        <v>234</v>
      </c>
      <c r="K142" s="38" t="s">
        <v>139</v>
      </c>
      <c r="L142" s="38"/>
      <c r="M142" s="39" t="s">
        <v>85</v>
      </c>
      <c r="N142" s="39"/>
      <c r="O142" s="38">
        <v>180</v>
      </c>
      <c r="P142" s="322" t="s">
        <v>219</v>
      </c>
      <c r="Q142" s="254"/>
      <c r="R142" s="254"/>
      <c r="S142" s="254"/>
      <c r="T142" s="255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IFERROR(IF(X142="","",X142*0.00502),"")</f>
        <v>0</v>
      </c>
      <c r="AA142" s="69" t="s">
        <v>49</v>
      </c>
      <c r="AB142" s="70" t="s">
        <v>49</v>
      </c>
      <c r="AC142" s="85"/>
      <c r="AG142" s="82"/>
      <c r="AJ142" s="87"/>
      <c r="AK142" s="87"/>
      <c r="BB142" s="138" t="s">
        <v>91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x14ac:dyDescent="0.2">
      <c r="A143" s="259"/>
      <c r="B143" s="259"/>
      <c r="C143" s="25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60"/>
      <c r="P143" s="256" t="s">
        <v>43</v>
      </c>
      <c r="Q143" s="257"/>
      <c r="R143" s="257"/>
      <c r="S143" s="257"/>
      <c r="T143" s="257"/>
      <c r="U143" s="257"/>
      <c r="V143" s="258"/>
      <c r="W143" s="43" t="s">
        <v>42</v>
      </c>
      <c r="X143" s="44">
        <f>IFERROR(SUM(X142:X142),"0")</f>
        <v>0</v>
      </c>
      <c r="Y143" s="44">
        <f>IFERROR(SUM(Y142:Y142),"0")</f>
        <v>0</v>
      </c>
      <c r="Z143" s="44">
        <f>IFERROR(IF(Z142="",0,Z142),"0")</f>
        <v>0</v>
      </c>
      <c r="AA143" s="68"/>
      <c r="AB143" s="68"/>
      <c r="AC143" s="68"/>
    </row>
    <row r="144" spans="1:68" x14ac:dyDescent="0.2">
      <c r="A144" s="259"/>
      <c r="B144" s="259"/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60"/>
      <c r="P144" s="256" t="s">
        <v>43</v>
      </c>
      <c r="Q144" s="257"/>
      <c r="R144" s="257"/>
      <c r="S144" s="257"/>
      <c r="T144" s="257"/>
      <c r="U144" s="257"/>
      <c r="V144" s="258"/>
      <c r="W144" s="43" t="s">
        <v>0</v>
      </c>
      <c r="X144" s="44">
        <f>IFERROR(SUMPRODUCT(X142:X142*H142:H142),"0")</f>
        <v>0</v>
      </c>
      <c r="Y144" s="44">
        <f>IFERROR(SUMPRODUCT(Y142:Y142*H142:H142),"0")</f>
        <v>0</v>
      </c>
      <c r="Z144" s="43"/>
      <c r="AA144" s="68"/>
      <c r="AB144" s="68"/>
      <c r="AC144" s="68"/>
    </row>
    <row r="145" spans="1:68" ht="14.25" customHeight="1" x14ac:dyDescent="0.25">
      <c r="A145" s="251" t="s">
        <v>204</v>
      </c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67"/>
      <c r="AB145" s="67"/>
      <c r="AC145" s="84"/>
    </row>
    <row r="146" spans="1:68" ht="16.5" customHeight="1" x14ac:dyDescent="0.25">
      <c r="A146" s="64" t="s">
        <v>220</v>
      </c>
      <c r="B146" s="64" t="s">
        <v>221</v>
      </c>
      <c r="C146" s="37">
        <v>4301071010</v>
      </c>
      <c r="D146" s="252">
        <v>4607111037701</v>
      </c>
      <c r="E146" s="252"/>
      <c r="F146" s="63">
        <v>5</v>
      </c>
      <c r="G146" s="38">
        <v>1</v>
      </c>
      <c r="H146" s="63">
        <v>5</v>
      </c>
      <c r="I146" s="63">
        <v>5.2</v>
      </c>
      <c r="J146" s="38">
        <v>144</v>
      </c>
      <c r="K146" s="38" t="s">
        <v>86</v>
      </c>
      <c r="L146" s="38"/>
      <c r="M146" s="39" t="s">
        <v>85</v>
      </c>
      <c r="N146" s="39"/>
      <c r="O146" s="38">
        <v>180</v>
      </c>
      <c r="P146" s="32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6" s="254"/>
      <c r="R146" s="254"/>
      <c r="S146" s="254"/>
      <c r="T146" s="255"/>
      <c r="U146" s="40" t="s">
        <v>49</v>
      </c>
      <c r="V146" s="40" t="s">
        <v>49</v>
      </c>
      <c r="W146" s="41" t="s">
        <v>42</v>
      </c>
      <c r="X146" s="59">
        <v>0</v>
      </c>
      <c r="Y146" s="56">
        <f>IFERROR(IF(X146="","",X146),"")</f>
        <v>0</v>
      </c>
      <c r="Z146" s="42">
        <f>IFERROR(IF(X146="","",X146*0.00866),"")</f>
        <v>0</v>
      </c>
      <c r="AA146" s="69" t="s">
        <v>49</v>
      </c>
      <c r="AB146" s="70" t="s">
        <v>49</v>
      </c>
      <c r="AC146" s="85"/>
      <c r="AG146" s="82"/>
      <c r="AJ146" s="87"/>
      <c r="AK146" s="87"/>
      <c r="BB146" s="139" t="s">
        <v>91</v>
      </c>
      <c r="BM146" s="82">
        <f>IFERROR(X146*I146,"0")</f>
        <v>0</v>
      </c>
      <c r="BN146" s="82">
        <f>IFERROR(Y146*I146,"0")</f>
        <v>0</v>
      </c>
      <c r="BO146" s="82">
        <f>IFERROR(X146/J146,"0")</f>
        <v>0</v>
      </c>
      <c r="BP146" s="82">
        <f>IFERROR(Y146/J146,"0")</f>
        <v>0</v>
      </c>
    </row>
    <row r="147" spans="1:68" x14ac:dyDescent="0.2">
      <c r="A147" s="259"/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60"/>
      <c r="P147" s="256" t="s">
        <v>43</v>
      </c>
      <c r="Q147" s="257"/>
      <c r="R147" s="257"/>
      <c r="S147" s="257"/>
      <c r="T147" s="257"/>
      <c r="U147" s="257"/>
      <c r="V147" s="258"/>
      <c r="W147" s="43" t="s">
        <v>42</v>
      </c>
      <c r="X147" s="44">
        <f>IFERROR(SUM(X146:X146),"0")</f>
        <v>0</v>
      </c>
      <c r="Y147" s="44">
        <f>IFERROR(SUM(Y146:Y146),"0")</f>
        <v>0</v>
      </c>
      <c r="Z147" s="44">
        <f>IFERROR(IF(Z146="",0,Z146),"0")</f>
        <v>0</v>
      </c>
      <c r="AA147" s="68"/>
      <c r="AB147" s="68"/>
      <c r="AC147" s="68"/>
    </row>
    <row r="148" spans="1:68" x14ac:dyDescent="0.2">
      <c r="A148" s="259"/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60"/>
      <c r="P148" s="256" t="s">
        <v>43</v>
      </c>
      <c r="Q148" s="257"/>
      <c r="R148" s="257"/>
      <c r="S148" s="257"/>
      <c r="T148" s="257"/>
      <c r="U148" s="257"/>
      <c r="V148" s="258"/>
      <c r="W148" s="43" t="s">
        <v>0</v>
      </c>
      <c r="X148" s="44">
        <f>IFERROR(SUMPRODUCT(X146:X146*H146:H146),"0")</f>
        <v>0</v>
      </c>
      <c r="Y148" s="44">
        <f>IFERROR(SUMPRODUCT(Y146:Y146*H146:H146),"0")</f>
        <v>0</v>
      </c>
      <c r="Z148" s="43"/>
      <c r="AA148" s="68"/>
      <c r="AB148" s="68"/>
      <c r="AC148" s="68"/>
    </row>
    <row r="149" spans="1:68" ht="16.5" customHeight="1" x14ac:dyDescent="0.25">
      <c r="A149" s="250" t="s">
        <v>222</v>
      </c>
      <c r="B149" s="250"/>
      <c r="C149" s="25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Z149" s="250"/>
      <c r="AA149" s="66"/>
      <c r="AB149" s="66"/>
      <c r="AC149" s="83"/>
    </row>
    <row r="150" spans="1:68" ht="14.25" customHeight="1" x14ac:dyDescent="0.25">
      <c r="A150" s="251" t="s">
        <v>82</v>
      </c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67"/>
      <c r="AB150" s="67"/>
      <c r="AC150" s="84"/>
    </row>
    <row r="151" spans="1:68" ht="16.5" customHeight="1" x14ac:dyDescent="0.25">
      <c r="A151" s="64" t="s">
        <v>223</v>
      </c>
      <c r="B151" s="64" t="s">
        <v>224</v>
      </c>
      <c r="C151" s="37">
        <v>4301071062</v>
      </c>
      <c r="D151" s="252">
        <v>4607111036384</v>
      </c>
      <c r="E151" s="252"/>
      <c r="F151" s="63">
        <v>5</v>
      </c>
      <c r="G151" s="38">
        <v>1</v>
      </c>
      <c r="H151" s="63">
        <v>5</v>
      </c>
      <c r="I151" s="63">
        <v>5.2106000000000003</v>
      </c>
      <c r="J151" s="38">
        <v>144</v>
      </c>
      <c r="K151" s="38" t="s">
        <v>86</v>
      </c>
      <c r="L151" s="38"/>
      <c r="M151" s="39" t="s">
        <v>85</v>
      </c>
      <c r="N151" s="39"/>
      <c r="O151" s="38">
        <v>180</v>
      </c>
      <c r="P151" s="324" t="s">
        <v>225</v>
      </c>
      <c r="Q151" s="254"/>
      <c r="R151" s="254"/>
      <c r="S151" s="254"/>
      <c r="T151" s="255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IFERROR(IF(X151="","",X151*0.00866),"")</f>
        <v>0</v>
      </c>
      <c r="AA151" s="69" t="s">
        <v>49</v>
      </c>
      <c r="AB151" s="70" t="s">
        <v>49</v>
      </c>
      <c r="AC151" s="85"/>
      <c r="AG151" s="82"/>
      <c r="AJ151" s="87"/>
      <c r="AK151" s="87"/>
      <c r="BB151" s="140" t="s">
        <v>73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16.5" customHeight="1" x14ac:dyDescent="0.25">
      <c r="A152" s="64" t="s">
        <v>226</v>
      </c>
      <c r="B152" s="64" t="s">
        <v>227</v>
      </c>
      <c r="C152" s="37">
        <v>4301070956</v>
      </c>
      <c r="D152" s="252">
        <v>4640242180250</v>
      </c>
      <c r="E152" s="252"/>
      <c r="F152" s="63">
        <v>5</v>
      </c>
      <c r="G152" s="38">
        <v>1</v>
      </c>
      <c r="H152" s="63">
        <v>5</v>
      </c>
      <c r="I152" s="63">
        <v>5.2131999999999996</v>
      </c>
      <c r="J152" s="38">
        <v>144</v>
      </c>
      <c r="K152" s="38" t="s">
        <v>86</v>
      </c>
      <c r="L152" s="38"/>
      <c r="M152" s="39" t="s">
        <v>85</v>
      </c>
      <c r="N152" s="39"/>
      <c r="O152" s="38">
        <v>180</v>
      </c>
      <c r="P152" s="325" t="s">
        <v>228</v>
      </c>
      <c r="Q152" s="254"/>
      <c r="R152" s="254"/>
      <c r="S152" s="254"/>
      <c r="T152" s="25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/>
      <c r="AK152" s="87"/>
      <c r="BB152" s="141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customHeight="1" x14ac:dyDescent="0.25">
      <c r="A153" s="64" t="s">
        <v>229</v>
      </c>
      <c r="B153" s="64" t="s">
        <v>230</v>
      </c>
      <c r="C153" s="37">
        <v>4301071028</v>
      </c>
      <c r="D153" s="252">
        <v>4607111036216</v>
      </c>
      <c r="E153" s="252"/>
      <c r="F153" s="63">
        <v>1</v>
      </c>
      <c r="G153" s="38">
        <v>5</v>
      </c>
      <c r="H153" s="63">
        <v>5</v>
      </c>
      <c r="I153" s="63">
        <v>5.266</v>
      </c>
      <c r="J153" s="38">
        <v>144</v>
      </c>
      <c r="K153" s="38" t="s">
        <v>86</v>
      </c>
      <c r="L153" s="38"/>
      <c r="M153" s="39" t="s">
        <v>85</v>
      </c>
      <c r="N153" s="39"/>
      <c r="O153" s="38">
        <v>180</v>
      </c>
      <c r="P153" s="32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3" s="254"/>
      <c r="R153" s="254"/>
      <c r="S153" s="254"/>
      <c r="T153" s="255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IFERROR(IF(X153="","",X153*0.00866),"")</f>
        <v>0</v>
      </c>
      <c r="AA153" s="69" t="s">
        <v>49</v>
      </c>
      <c r="AB153" s="70" t="s">
        <v>49</v>
      </c>
      <c r="AC153" s="85"/>
      <c r="AG153" s="82"/>
      <c r="AJ153" s="87"/>
      <c r="AK153" s="87"/>
      <c r="BB153" s="142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ht="27" customHeight="1" x14ac:dyDescent="0.25">
      <c r="A154" s="64" t="s">
        <v>231</v>
      </c>
      <c r="B154" s="64" t="s">
        <v>232</v>
      </c>
      <c r="C154" s="37">
        <v>4301071027</v>
      </c>
      <c r="D154" s="252">
        <v>4607111036278</v>
      </c>
      <c r="E154" s="252"/>
      <c r="F154" s="63">
        <v>1</v>
      </c>
      <c r="G154" s="38">
        <v>5</v>
      </c>
      <c r="H154" s="63">
        <v>5</v>
      </c>
      <c r="I154" s="63">
        <v>5.2830000000000004</v>
      </c>
      <c r="J154" s="38">
        <v>84</v>
      </c>
      <c r="K154" s="38" t="s">
        <v>86</v>
      </c>
      <c r="L154" s="38"/>
      <c r="M154" s="39" t="s">
        <v>85</v>
      </c>
      <c r="N154" s="39"/>
      <c r="O154" s="38">
        <v>180</v>
      </c>
      <c r="P154" s="327" t="s">
        <v>233</v>
      </c>
      <c r="Q154" s="254"/>
      <c r="R154" s="254"/>
      <c r="S154" s="254"/>
      <c r="T154" s="255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IFERROR(IF(X154="","",X154*0.0155),"")</f>
        <v>0</v>
      </c>
      <c r="AA154" s="69" t="s">
        <v>49</v>
      </c>
      <c r="AB154" s="70" t="s">
        <v>49</v>
      </c>
      <c r="AC154" s="85"/>
      <c r="AG154" s="82"/>
      <c r="AJ154" s="87"/>
      <c r="AK154" s="87"/>
      <c r="BB154" s="143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x14ac:dyDescent="0.2">
      <c r="A155" s="259"/>
      <c r="B155" s="259"/>
      <c r="C155" s="259"/>
      <c r="D155" s="259"/>
      <c r="E155" s="259"/>
      <c r="F155" s="259"/>
      <c r="G155" s="259"/>
      <c r="H155" s="259"/>
      <c r="I155" s="259"/>
      <c r="J155" s="259"/>
      <c r="K155" s="259"/>
      <c r="L155" s="259"/>
      <c r="M155" s="259"/>
      <c r="N155" s="259"/>
      <c r="O155" s="260"/>
      <c r="P155" s="256" t="s">
        <v>43</v>
      </c>
      <c r="Q155" s="257"/>
      <c r="R155" s="257"/>
      <c r="S155" s="257"/>
      <c r="T155" s="257"/>
      <c r="U155" s="257"/>
      <c r="V155" s="258"/>
      <c r="W155" s="43" t="s">
        <v>42</v>
      </c>
      <c r="X155" s="44">
        <f>IFERROR(SUM(X151:X154),"0")</f>
        <v>0</v>
      </c>
      <c r="Y155" s="44">
        <f>IFERROR(SUM(Y151:Y154),"0")</f>
        <v>0</v>
      </c>
      <c r="Z155" s="44">
        <f>IFERROR(IF(Z151="",0,Z151),"0")+IFERROR(IF(Z152="",0,Z152),"0")+IFERROR(IF(Z153="",0,Z153),"0")+IFERROR(IF(Z154="",0,Z154),"0")</f>
        <v>0</v>
      </c>
      <c r="AA155" s="68"/>
      <c r="AB155" s="68"/>
      <c r="AC155" s="68"/>
    </row>
    <row r="156" spans="1:68" x14ac:dyDescent="0.2">
      <c r="A156" s="259"/>
      <c r="B156" s="259"/>
      <c r="C156" s="25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60"/>
      <c r="P156" s="256" t="s">
        <v>43</v>
      </c>
      <c r="Q156" s="257"/>
      <c r="R156" s="257"/>
      <c r="S156" s="257"/>
      <c r="T156" s="257"/>
      <c r="U156" s="257"/>
      <c r="V156" s="258"/>
      <c r="W156" s="43" t="s">
        <v>0</v>
      </c>
      <c r="X156" s="44">
        <f>IFERROR(SUMPRODUCT(X151:X154*H151:H154),"0")</f>
        <v>0</v>
      </c>
      <c r="Y156" s="44">
        <f>IFERROR(SUMPRODUCT(Y151:Y154*H151:H154),"0")</f>
        <v>0</v>
      </c>
      <c r="Z156" s="43"/>
      <c r="AA156" s="68"/>
      <c r="AB156" s="68"/>
      <c r="AC156" s="68"/>
    </row>
    <row r="157" spans="1:68" ht="14.25" customHeight="1" x14ac:dyDescent="0.25">
      <c r="A157" s="251" t="s">
        <v>234</v>
      </c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67"/>
      <c r="AB157" s="67"/>
      <c r="AC157" s="84"/>
    </row>
    <row r="158" spans="1:68" ht="27" customHeight="1" x14ac:dyDescent="0.25">
      <c r="A158" s="64" t="s">
        <v>235</v>
      </c>
      <c r="B158" s="64" t="s">
        <v>236</v>
      </c>
      <c r="C158" s="37">
        <v>4301080153</v>
      </c>
      <c r="D158" s="252">
        <v>4607111036827</v>
      </c>
      <c r="E158" s="252"/>
      <c r="F158" s="63">
        <v>1</v>
      </c>
      <c r="G158" s="38">
        <v>5</v>
      </c>
      <c r="H158" s="63">
        <v>5</v>
      </c>
      <c r="I158" s="63">
        <v>5.2</v>
      </c>
      <c r="J158" s="38">
        <v>144</v>
      </c>
      <c r="K158" s="38" t="s">
        <v>86</v>
      </c>
      <c r="L158" s="38"/>
      <c r="M158" s="39" t="s">
        <v>85</v>
      </c>
      <c r="N158" s="39"/>
      <c r="O158" s="38">
        <v>90</v>
      </c>
      <c r="P158" s="3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254"/>
      <c r="R158" s="254"/>
      <c r="S158" s="254"/>
      <c r="T158" s="255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/>
      <c r="AK158" s="87"/>
      <c r="BB158" s="144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237</v>
      </c>
      <c r="B159" s="64" t="s">
        <v>238</v>
      </c>
      <c r="C159" s="37">
        <v>4301080154</v>
      </c>
      <c r="D159" s="252">
        <v>4607111036834</v>
      </c>
      <c r="E159" s="252"/>
      <c r="F159" s="63">
        <v>1</v>
      </c>
      <c r="G159" s="38">
        <v>5</v>
      </c>
      <c r="H159" s="63">
        <v>5</v>
      </c>
      <c r="I159" s="63">
        <v>5.2530000000000001</v>
      </c>
      <c r="J159" s="38">
        <v>144</v>
      </c>
      <c r="K159" s="38" t="s">
        <v>86</v>
      </c>
      <c r="L159" s="38"/>
      <c r="M159" s="39" t="s">
        <v>85</v>
      </c>
      <c r="N159" s="39"/>
      <c r="O159" s="38">
        <v>90</v>
      </c>
      <c r="P159" s="3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254"/>
      <c r="R159" s="254"/>
      <c r="S159" s="254"/>
      <c r="T159" s="255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/>
      <c r="AK159" s="87"/>
      <c r="BB159" s="145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x14ac:dyDescent="0.2">
      <c r="A160" s="259"/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60"/>
      <c r="P160" s="256" t="s">
        <v>43</v>
      </c>
      <c r="Q160" s="257"/>
      <c r="R160" s="257"/>
      <c r="S160" s="257"/>
      <c r="T160" s="257"/>
      <c r="U160" s="257"/>
      <c r="V160" s="258"/>
      <c r="W160" s="43" t="s">
        <v>42</v>
      </c>
      <c r="X160" s="44">
        <f>IFERROR(SUM(X158:X159),"0")</f>
        <v>0</v>
      </c>
      <c r="Y160" s="44">
        <f>IFERROR(SUM(Y158:Y159),"0")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60"/>
      <c r="P161" s="256" t="s">
        <v>43</v>
      </c>
      <c r="Q161" s="257"/>
      <c r="R161" s="257"/>
      <c r="S161" s="257"/>
      <c r="T161" s="257"/>
      <c r="U161" s="257"/>
      <c r="V161" s="258"/>
      <c r="W161" s="43" t="s">
        <v>0</v>
      </c>
      <c r="X161" s="44">
        <f>IFERROR(SUMPRODUCT(X158:X159*H158:H159),"0")</f>
        <v>0</v>
      </c>
      <c r="Y161" s="44">
        <f>IFERROR(SUMPRODUCT(Y158:Y159*H158:H159),"0")</f>
        <v>0</v>
      </c>
      <c r="Z161" s="43"/>
      <c r="AA161" s="68"/>
      <c r="AB161" s="68"/>
      <c r="AC161" s="68"/>
    </row>
    <row r="162" spans="1:68" ht="27.75" customHeight="1" x14ac:dyDescent="0.2">
      <c r="A162" s="249" t="s">
        <v>239</v>
      </c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  <c r="AA162" s="55"/>
      <c r="AB162" s="55"/>
      <c r="AC162" s="55"/>
    </row>
    <row r="163" spans="1:68" ht="16.5" customHeight="1" x14ac:dyDescent="0.25">
      <c r="A163" s="250" t="s">
        <v>240</v>
      </c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U163" s="250"/>
      <c r="V163" s="250"/>
      <c r="W163" s="250"/>
      <c r="X163" s="250"/>
      <c r="Y163" s="250"/>
      <c r="Z163" s="250"/>
      <c r="AA163" s="66"/>
      <c r="AB163" s="66"/>
      <c r="AC163" s="83"/>
    </row>
    <row r="164" spans="1:68" ht="14.25" customHeight="1" x14ac:dyDescent="0.25">
      <c r="A164" s="251" t="s">
        <v>88</v>
      </c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67"/>
      <c r="AB164" s="67"/>
      <c r="AC164" s="84"/>
    </row>
    <row r="165" spans="1:68" ht="16.5" customHeight="1" x14ac:dyDescent="0.25">
      <c r="A165" s="64" t="s">
        <v>241</v>
      </c>
      <c r="B165" s="64" t="s">
        <v>242</v>
      </c>
      <c r="C165" s="37">
        <v>4301132097</v>
      </c>
      <c r="D165" s="252">
        <v>4607111035721</v>
      </c>
      <c r="E165" s="252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8" t="s">
        <v>92</v>
      </c>
      <c r="L165" s="38"/>
      <c r="M165" s="39" t="s">
        <v>85</v>
      </c>
      <c r="N165" s="39"/>
      <c r="O165" s="38">
        <v>365</v>
      </c>
      <c r="P165" s="33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254"/>
      <c r="R165" s="254"/>
      <c r="S165" s="254"/>
      <c r="T165" s="255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IFERROR(IF(X165="","",X165*0.01788),"")</f>
        <v>0</v>
      </c>
      <c r="AA165" s="69" t="s">
        <v>49</v>
      </c>
      <c r="AB165" s="70" t="s">
        <v>49</v>
      </c>
      <c r="AC165" s="85"/>
      <c r="AG165" s="82"/>
      <c r="AJ165" s="87"/>
      <c r="AK165" s="87"/>
      <c r="BB165" s="146" t="s">
        <v>91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243</v>
      </c>
      <c r="B166" s="64" t="s">
        <v>244</v>
      </c>
      <c r="C166" s="37">
        <v>4301132100</v>
      </c>
      <c r="D166" s="252">
        <v>4607111035691</v>
      </c>
      <c r="E166" s="252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92</v>
      </c>
      <c r="L166" s="38"/>
      <c r="M166" s="39" t="s">
        <v>85</v>
      </c>
      <c r="N166" s="39"/>
      <c r="O166" s="38">
        <v>365</v>
      </c>
      <c r="P166" s="33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254"/>
      <c r="R166" s="254"/>
      <c r="S166" s="254"/>
      <c r="T166" s="255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/>
      <c r="AK166" s="87"/>
      <c r="BB166" s="147" t="s">
        <v>91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ht="27" customHeight="1" x14ac:dyDescent="0.25">
      <c r="A167" s="64" t="s">
        <v>245</v>
      </c>
      <c r="B167" s="64" t="s">
        <v>246</v>
      </c>
      <c r="C167" s="37">
        <v>4301132079</v>
      </c>
      <c r="D167" s="252">
        <v>4607111038487</v>
      </c>
      <c r="E167" s="252"/>
      <c r="F167" s="63">
        <v>0.25</v>
      </c>
      <c r="G167" s="38">
        <v>12</v>
      </c>
      <c r="H167" s="63">
        <v>3</v>
      </c>
      <c r="I167" s="63">
        <v>3.7360000000000002</v>
      </c>
      <c r="J167" s="38">
        <v>70</v>
      </c>
      <c r="K167" s="38" t="s">
        <v>92</v>
      </c>
      <c r="L167" s="38"/>
      <c r="M167" s="39" t="s">
        <v>85</v>
      </c>
      <c r="N167" s="39"/>
      <c r="O167" s="38">
        <v>180</v>
      </c>
      <c r="P167" s="3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254"/>
      <c r="R167" s="254"/>
      <c r="S167" s="254"/>
      <c r="T167" s="255"/>
      <c r="U167" s="40" t="s">
        <v>49</v>
      </c>
      <c r="V167" s="40" t="s">
        <v>49</v>
      </c>
      <c r="W167" s="41" t="s">
        <v>42</v>
      </c>
      <c r="X167" s="59">
        <v>0</v>
      </c>
      <c r="Y167" s="56">
        <f>IFERROR(IF(X167="","",X167),"")</f>
        <v>0</v>
      </c>
      <c r="Z167" s="42">
        <f>IFERROR(IF(X167="","",X167*0.01788),"")</f>
        <v>0</v>
      </c>
      <c r="AA167" s="69" t="s">
        <v>49</v>
      </c>
      <c r="AB167" s="70" t="s">
        <v>49</v>
      </c>
      <c r="AC167" s="85"/>
      <c r="AG167" s="82"/>
      <c r="AJ167" s="87"/>
      <c r="AK167" s="87"/>
      <c r="BB167" s="148" t="s">
        <v>91</v>
      </c>
      <c r="BM167" s="82">
        <f>IFERROR(X167*I167,"0")</f>
        <v>0</v>
      </c>
      <c r="BN167" s="82">
        <f>IFERROR(Y167*I167,"0")</f>
        <v>0</v>
      </c>
      <c r="BO167" s="82">
        <f>IFERROR(X167/J167,"0")</f>
        <v>0</v>
      </c>
      <c r="BP167" s="82">
        <f>IFERROR(Y167/J167,"0")</f>
        <v>0</v>
      </c>
    </row>
    <row r="168" spans="1:68" x14ac:dyDescent="0.2">
      <c r="A168" s="259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60"/>
      <c r="P168" s="256" t="s">
        <v>43</v>
      </c>
      <c r="Q168" s="257"/>
      <c r="R168" s="257"/>
      <c r="S168" s="257"/>
      <c r="T168" s="257"/>
      <c r="U168" s="257"/>
      <c r="V168" s="258"/>
      <c r="W168" s="43" t="s">
        <v>42</v>
      </c>
      <c r="X168" s="44">
        <f>IFERROR(SUM(X165:X167),"0")</f>
        <v>0</v>
      </c>
      <c r="Y168" s="44">
        <f>IFERROR(SUM(Y165:Y167),"0")</f>
        <v>0</v>
      </c>
      <c r="Z168" s="44">
        <f>IFERROR(IF(Z165="",0,Z165),"0")+IFERROR(IF(Z166="",0,Z166),"0")+IFERROR(IF(Z167="",0,Z167),"0")</f>
        <v>0</v>
      </c>
      <c r="AA168" s="68"/>
      <c r="AB168" s="68"/>
      <c r="AC168" s="68"/>
    </row>
    <row r="169" spans="1:68" x14ac:dyDescent="0.2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60"/>
      <c r="P169" s="256" t="s">
        <v>43</v>
      </c>
      <c r="Q169" s="257"/>
      <c r="R169" s="257"/>
      <c r="S169" s="257"/>
      <c r="T169" s="257"/>
      <c r="U169" s="257"/>
      <c r="V169" s="258"/>
      <c r="W169" s="43" t="s">
        <v>0</v>
      </c>
      <c r="X169" s="44">
        <f>IFERROR(SUMPRODUCT(X165:X167*H165:H167),"0")</f>
        <v>0</v>
      </c>
      <c r="Y169" s="44">
        <f>IFERROR(SUMPRODUCT(Y165:Y167*H165:H167),"0")</f>
        <v>0</v>
      </c>
      <c r="Z169" s="43"/>
      <c r="AA169" s="68"/>
      <c r="AB169" s="68"/>
      <c r="AC169" s="68"/>
    </row>
    <row r="170" spans="1:68" ht="14.25" customHeight="1" x14ac:dyDescent="0.25">
      <c r="A170" s="251" t="s">
        <v>247</v>
      </c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67"/>
      <c r="AB170" s="67"/>
      <c r="AC170" s="84"/>
    </row>
    <row r="171" spans="1:68" ht="27" customHeight="1" x14ac:dyDescent="0.25">
      <c r="A171" s="64" t="s">
        <v>248</v>
      </c>
      <c r="B171" s="64" t="s">
        <v>249</v>
      </c>
      <c r="C171" s="37">
        <v>4301051319</v>
      </c>
      <c r="D171" s="252">
        <v>4680115881204</v>
      </c>
      <c r="E171" s="252"/>
      <c r="F171" s="63">
        <v>0.33</v>
      </c>
      <c r="G171" s="38">
        <v>6</v>
      </c>
      <c r="H171" s="63">
        <v>1.98</v>
      </c>
      <c r="I171" s="63">
        <v>2.246</v>
      </c>
      <c r="J171" s="38">
        <v>156</v>
      </c>
      <c r="K171" s="38" t="s">
        <v>86</v>
      </c>
      <c r="L171" s="38"/>
      <c r="M171" s="39" t="s">
        <v>251</v>
      </c>
      <c r="N171" s="39"/>
      <c r="O171" s="38">
        <v>365</v>
      </c>
      <c r="P171" s="33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1" s="254"/>
      <c r="R171" s="254"/>
      <c r="S171" s="254"/>
      <c r="T171" s="255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IFERROR(IF(X171="","",X171*0.00753),"")</f>
        <v>0</v>
      </c>
      <c r="AA171" s="69" t="s">
        <v>49</v>
      </c>
      <c r="AB171" s="70" t="s">
        <v>49</v>
      </c>
      <c r="AC171" s="85"/>
      <c r="AG171" s="82"/>
      <c r="AJ171" s="87"/>
      <c r="AK171" s="87"/>
      <c r="BB171" s="149" t="s">
        <v>250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x14ac:dyDescent="0.2">
      <c r="A172" s="259"/>
      <c r="B172" s="259"/>
      <c r="C172" s="25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N172" s="259"/>
      <c r="O172" s="260"/>
      <c r="P172" s="256" t="s">
        <v>43</v>
      </c>
      <c r="Q172" s="257"/>
      <c r="R172" s="257"/>
      <c r="S172" s="257"/>
      <c r="T172" s="257"/>
      <c r="U172" s="257"/>
      <c r="V172" s="258"/>
      <c r="W172" s="43" t="s">
        <v>42</v>
      </c>
      <c r="X172" s="44">
        <f>IFERROR(SUM(X171:X171),"0")</f>
        <v>0</v>
      </c>
      <c r="Y172" s="44">
        <f>IFERROR(SUM(Y171:Y171),"0")</f>
        <v>0</v>
      </c>
      <c r="Z172" s="44">
        <f>IFERROR(IF(Z171="",0,Z171),"0")</f>
        <v>0</v>
      </c>
      <c r="AA172" s="68"/>
      <c r="AB172" s="68"/>
      <c r="AC172" s="68"/>
    </row>
    <row r="173" spans="1:68" x14ac:dyDescent="0.2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60"/>
      <c r="P173" s="256" t="s">
        <v>43</v>
      </c>
      <c r="Q173" s="257"/>
      <c r="R173" s="257"/>
      <c r="S173" s="257"/>
      <c r="T173" s="257"/>
      <c r="U173" s="257"/>
      <c r="V173" s="258"/>
      <c r="W173" s="43" t="s">
        <v>0</v>
      </c>
      <c r="X173" s="44">
        <f>IFERROR(SUMPRODUCT(X171:X171*H171:H171),"0")</f>
        <v>0</v>
      </c>
      <c r="Y173" s="44">
        <f>IFERROR(SUMPRODUCT(Y171:Y171*H171:H171),"0")</f>
        <v>0</v>
      </c>
      <c r="Z173" s="43"/>
      <c r="AA173" s="68"/>
      <c r="AB173" s="68"/>
      <c r="AC173" s="68"/>
    </row>
    <row r="174" spans="1:68" ht="16.5" customHeight="1" x14ac:dyDescent="0.25">
      <c r="A174" s="250" t="s">
        <v>252</v>
      </c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  <c r="R174" s="250"/>
      <c r="S174" s="250"/>
      <c r="T174" s="250"/>
      <c r="U174" s="250"/>
      <c r="V174" s="250"/>
      <c r="W174" s="250"/>
      <c r="X174" s="250"/>
      <c r="Y174" s="250"/>
      <c r="Z174" s="250"/>
      <c r="AA174" s="66"/>
      <c r="AB174" s="66"/>
      <c r="AC174" s="83"/>
    </row>
    <row r="175" spans="1:68" ht="14.25" customHeight="1" x14ac:dyDescent="0.25">
      <c r="A175" s="251" t="s">
        <v>252</v>
      </c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67"/>
      <c r="AB175" s="67"/>
      <c r="AC175" s="84"/>
    </row>
    <row r="176" spans="1:68" ht="27" customHeight="1" x14ac:dyDescent="0.25">
      <c r="A176" s="64" t="s">
        <v>253</v>
      </c>
      <c r="B176" s="64" t="s">
        <v>254</v>
      </c>
      <c r="C176" s="37">
        <v>4301133002</v>
      </c>
      <c r="D176" s="252">
        <v>4607111035783</v>
      </c>
      <c r="E176" s="252"/>
      <c r="F176" s="63">
        <v>0.2</v>
      </c>
      <c r="G176" s="38">
        <v>8</v>
      </c>
      <c r="H176" s="63">
        <v>1.6</v>
      </c>
      <c r="I176" s="63">
        <v>2.12</v>
      </c>
      <c r="J176" s="38">
        <v>72</v>
      </c>
      <c r="K176" s="38" t="s">
        <v>211</v>
      </c>
      <c r="L176" s="38"/>
      <c r="M176" s="39" t="s">
        <v>85</v>
      </c>
      <c r="N176" s="39"/>
      <c r="O176" s="38">
        <v>180</v>
      </c>
      <c r="P176" s="33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254"/>
      <c r="R176" s="254"/>
      <c r="S176" s="254"/>
      <c r="T176" s="255"/>
      <c r="U176" s="40" t="s">
        <v>49</v>
      </c>
      <c r="V176" s="40" t="s">
        <v>49</v>
      </c>
      <c r="W176" s="41" t="s">
        <v>42</v>
      </c>
      <c r="X176" s="59">
        <v>0</v>
      </c>
      <c r="Y176" s="56">
        <f>IFERROR(IF(X176="","",X176),"")</f>
        <v>0</v>
      </c>
      <c r="Z176" s="42">
        <f>IFERROR(IF(X176="","",X176*0.01157),"")</f>
        <v>0</v>
      </c>
      <c r="AA176" s="69" t="s">
        <v>49</v>
      </c>
      <c r="AB176" s="70" t="s">
        <v>49</v>
      </c>
      <c r="AC176" s="85"/>
      <c r="AG176" s="82"/>
      <c r="AJ176" s="87"/>
      <c r="AK176" s="87"/>
      <c r="BB176" s="150" t="s">
        <v>91</v>
      </c>
      <c r="BM176" s="82">
        <f>IFERROR(X176*I176,"0")</f>
        <v>0</v>
      </c>
      <c r="BN176" s="82">
        <f>IFERROR(Y176*I176,"0")</f>
        <v>0</v>
      </c>
      <c r="BO176" s="82">
        <f>IFERROR(X176/J176,"0")</f>
        <v>0</v>
      </c>
      <c r="BP176" s="82">
        <f>IFERROR(Y176/J176,"0")</f>
        <v>0</v>
      </c>
    </row>
    <row r="177" spans="1:68" x14ac:dyDescent="0.2">
      <c r="A177" s="259"/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60"/>
      <c r="P177" s="256" t="s">
        <v>43</v>
      </c>
      <c r="Q177" s="257"/>
      <c r="R177" s="257"/>
      <c r="S177" s="257"/>
      <c r="T177" s="257"/>
      <c r="U177" s="257"/>
      <c r="V177" s="258"/>
      <c r="W177" s="43" t="s">
        <v>42</v>
      </c>
      <c r="X177" s="44">
        <f>IFERROR(SUM(X176:X176),"0")</f>
        <v>0</v>
      </c>
      <c r="Y177" s="44">
        <f>IFERROR(SUM(Y176:Y176),"0")</f>
        <v>0</v>
      </c>
      <c r="Z177" s="44">
        <f>IFERROR(IF(Z176="",0,Z176),"0")</f>
        <v>0</v>
      </c>
      <c r="AA177" s="68"/>
      <c r="AB177" s="68"/>
      <c r="AC177" s="68"/>
    </row>
    <row r="178" spans="1:68" x14ac:dyDescent="0.2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60"/>
      <c r="P178" s="256" t="s">
        <v>43</v>
      </c>
      <c r="Q178" s="257"/>
      <c r="R178" s="257"/>
      <c r="S178" s="257"/>
      <c r="T178" s="257"/>
      <c r="U178" s="257"/>
      <c r="V178" s="258"/>
      <c r="W178" s="43" t="s">
        <v>0</v>
      </c>
      <c r="X178" s="44">
        <f>IFERROR(SUMPRODUCT(X176:X176*H176:H176),"0")</f>
        <v>0</v>
      </c>
      <c r="Y178" s="44">
        <f>IFERROR(SUMPRODUCT(Y176:Y176*H176:H176),"0")</f>
        <v>0</v>
      </c>
      <c r="Z178" s="43"/>
      <c r="AA178" s="68"/>
      <c r="AB178" s="68"/>
      <c r="AC178" s="68"/>
    </row>
    <row r="179" spans="1:68" ht="27.75" customHeight="1" x14ac:dyDescent="0.2">
      <c r="A179" s="249" t="s">
        <v>255</v>
      </c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  <c r="AA179" s="55"/>
      <c r="AB179" s="55"/>
      <c r="AC179" s="55"/>
    </row>
    <row r="180" spans="1:68" ht="16.5" customHeight="1" x14ac:dyDescent="0.25">
      <c r="A180" s="250" t="s">
        <v>256</v>
      </c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0"/>
      <c r="X180" s="250"/>
      <c r="Y180" s="250"/>
      <c r="Z180" s="250"/>
      <c r="AA180" s="66"/>
      <c r="AB180" s="66"/>
      <c r="AC180" s="83"/>
    </row>
    <row r="181" spans="1:68" ht="14.25" customHeight="1" x14ac:dyDescent="0.25">
      <c r="A181" s="251" t="s">
        <v>82</v>
      </c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67"/>
      <c r="AB181" s="67"/>
      <c r="AC181" s="84"/>
    </row>
    <row r="182" spans="1:68" ht="16.5" customHeight="1" x14ac:dyDescent="0.25">
      <c r="A182" s="64" t="s">
        <v>257</v>
      </c>
      <c r="B182" s="64" t="s">
        <v>258</v>
      </c>
      <c r="C182" s="37">
        <v>4301070913</v>
      </c>
      <c r="D182" s="252">
        <v>4607111036957</v>
      </c>
      <c r="E182" s="252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86</v>
      </c>
      <c r="L182" s="38"/>
      <c r="M182" s="39" t="s">
        <v>85</v>
      </c>
      <c r="N182" s="39"/>
      <c r="O182" s="38">
        <v>180</v>
      </c>
      <c r="P182" s="33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2" s="254"/>
      <c r="R182" s="254"/>
      <c r="S182" s="254"/>
      <c r="T182" s="255"/>
      <c r="U182" s="40" t="s">
        <v>49</v>
      </c>
      <c r="V182" s="40" t="s">
        <v>49</v>
      </c>
      <c r="W182" s="41" t="s">
        <v>42</v>
      </c>
      <c r="X182" s="59">
        <v>0</v>
      </c>
      <c r="Y182" s="56">
        <f>IFERROR(IF(X182="","",X182),"")</f>
        <v>0</v>
      </c>
      <c r="Z182" s="42">
        <f>IFERROR(IF(X182="","",X182*0.00866),"")</f>
        <v>0</v>
      </c>
      <c r="AA182" s="69" t="s">
        <v>49</v>
      </c>
      <c r="AB182" s="70" t="s">
        <v>49</v>
      </c>
      <c r="AC182" s="85"/>
      <c r="AG182" s="82"/>
      <c r="AJ182" s="87"/>
      <c r="AK182" s="87"/>
      <c r="BB182" s="151" t="s">
        <v>73</v>
      </c>
      <c r="BM182" s="82">
        <f>IFERROR(X182*I182,"0")</f>
        <v>0</v>
      </c>
      <c r="BN182" s="82">
        <f>IFERROR(Y182*I182,"0")</f>
        <v>0</v>
      </c>
      <c r="BO182" s="82">
        <f>IFERROR(X182/J182,"0")</f>
        <v>0</v>
      </c>
      <c r="BP182" s="82">
        <f>IFERROR(Y182/J182,"0")</f>
        <v>0</v>
      </c>
    </row>
    <row r="183" spans="1:68" x14ac:dyDescent="0.2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60"/>
      <c r="P183" s="256" t="s">
        <v>43</v>
      </c>
      <c r="Q183" s="257"/>
      <c r="R183" s="257"/>
      <c r="S183" s="257"/>
      <c r="T183" s="257"/>
      <c r="U183" s="257"/>
      <c r="V183" s="258"/>
      <c r="W183" s="43" t="s">
        <v>42</v>
      </c>
      <c r="X183" s="44">
        <f>IFERROR(SUM(X182:X182),"0")</f>
        <v>0</v>
      </c>
      <c r="Y183" s="44">
        <f>IFERROR(SUM(Y182:Y182),"0")</f>
        <v>0</v>
      </c>
      <c r="Z183" s="44">
        <f>IFERROR(IF(Z182="",0,Z182),"0")</f>
        <v>0</v>
      </c>
      <c r="AA183" s="68"/>
      <c r="AB183" s="68"/>
      <c r="AC183" s="68"/>
    </row>
    <row r="184" spans="1:68" x14ac:dyDescent="0.2">
      <c r="A184" s="259"/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60"/>
      <c r="P184" s="256" t="s">
        <v>43</v>
      </c>
      <c r="Q184" s="257"/>
      <c r="R184" s="257"/>
      <c r="S184" s="257"/>
      <c r="T184" s="257"/>
      <c r="U184" s="257"/>
      <c r="V184" s="258"/>
      <c r="W184" s="43" t="s">
        <v>0</v>
      </c>
      <c r="X184" s="44">
        <f>IFERROR(SUMPRODUCT(X182:X182*H182:H182),"0")</f>
        <v>0</v>
      </c>
      <c r="Y184" s="44">
        <f>IFERROR(SUMPRODUCT(Y182:Y182*H182:H182),"0")</f>
        <v>0</v>
      </c>
      <c r="Z184" s="43"/>
      <c r="AA184" s="68"/>
      <c r="AB184" s="68"/>
      <c r="AC184" s="68"/>
    </row>
    <row r="185" spans="1:68" ht="16.5" customHeight="1" x14ac:dyDescent="0.25">
      <c r="A185" s="250" t="s">
        <v>259</v>
      </c>
      <c r="B185" s="250"/>
      <c r="C185" s="250"/>
      <c r="D185" s="250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0"/>
      <c r="S185" s="250"/>
      <c r="T185" s="250"/>
      <c r="U185" s="250"/>
      <c r="V185" s="250"/>
      <c r="W185" s="250"/>
      <c r="X185" s="250"/>
      <c r="Y185" s="250"/>
      <c r="Z185" s="250"/>
      <c r="AA185" s="66"/>
      <c r="AB185" s="66"/>
      <c r="AC185" s="83"/>
    </row>
    <row r="186" spans="1:68" ht="14.25" customHeight="1" x14ac:dyDescent="0.25">
      <c r="A186" s="251" t="s">
        <v>82</v>
      </c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67"/>
      <c r="AB186" s="67"/>
      <c r="AC186" s="84"/>
    </row>
    <row r="187" spans="1:68" ht="16.5" customHeight="1" x14ac:dyDescent="0.25">
      <c r="A187" s="64" t="s">
        <v>260</v>
      </c>
      <c r="B187" s="64" t="s">
        <v>261</v>
      </c>
      <c r="C187" s="37">
        <v>4301070948</v>
      </c>
      <c r="D187" s="252">
        <v>4607111037022</v>
      </c>
      <c r="E187" s="252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86</v>
      </c>
      <c r="L187" s="38"/>
      <c r="M187" s="39" t="s">
        <v>85</v>
      </c>
      <c r="N187" s="39"/>
      <c r="O187" s="38">
        <v>180</v>
      </c>
      <c r="P187" s="3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54"/>
      <c r="R187" s="254"/>
      <c r="S187" s="254"/>
      <c r="T187" s="255"/>
      <c r="U187" s="40" t="s">
        <v>49</v>
      </c>
      <c r="V187" s="40" t="s">
        <v>49</v>
      </c>
      <c r="W187" s="41" t="s">
        <v>42</v>
      </c>
      <c r="X187" s="59">
        <v>0</v>
      </c>
      <c r="Y187" s="56">
        <f>IFERROR(IF(X187="","",X187),"")</f>
        <v>0</v>
      </c>
      <c r="Z187" s="42">
        <f>IFERROR(IF(X187="","",X187*0.0155),"")</f>
        <v>0</v>
      </c>
      <c r="AA187" s="69" t="s">
        <v>49</v>
      </c>
      <c r="AB187" s="70" t="s">
        <v>49</v>
      </c>
      <c r="AC187" s="85"/>
      <c r="AG187" s="82"/>
      <c r="AJ187" s="87"/>
      <c r="AK187" s="87"/>
      <c r="BB187" s="152" t="s">
        <v>73</v>
      </c>
      <c r="BM187" s="82">
        <f>IFERROR(X187*I187,"0")</f>
        <v>0</v>
      </c>
      <c r="BN187" s="82">
        <f>IFERROR(Y187*I187,"0")</f>
        <v>0</v>
      </c>
      <c r="BO187" s="82">
        <f>IFERROR(X187/J187,"0")</f>
        <v>0</v>
      </c>
      <c r="BP187" s="82">
        <f>IFERROR(Y187/J187,"0")</f>
        <v>0</v>
      </c>
    </row>
    <row r="188" spans="1:68" ht="27" customHeight="1" x14ac:dyDescent="0.25">
      <c r="A188" s="64" t="s">
        <v>262</v>
      </c>
      <c r="B188" s="64" t="s">
        <v>263</v>
      </c>
      <c r="C188" s="37">
        <v>4301070990</v>
      </c>
      <c r="D188" s="252">
        <v>4607111038494</v>
      </c>
      <c r="E188" s="252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86</v>
      </c>
      <c r="L188" s="38"/>
      <c r="M188" s="39" t="s">
        <v>85</v>
      </c>
      <c r="N188" s="39"/>
      <c r="O188" s="38">
        <v>180</v>
      </c>
      <c r="P188" s="33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54"/>
      <c r="R188" s="254"/>
      <c r="S188" s="254"/>
      <c r="T188" s="255"/>
      <c r="U188" s="40" t="s">
        <v>49</v>
      </c>
      <c r="V188" s="40" t="s">
        <v>49</v>
      </c>
      <c r="W188" s="41" t="s">
        <v>42</v>
      </c>
      <c r="X188" s="59">
        <v>0</v>
      </c>
      <c r="Y188" s="56">
        <f>IFERROR(IF(X188="","",X188),"")</f>
        <v>0</v>
      </c>
      <c r="Z188" s="42">
        <f>IFERROR(IF(X188="","",X188*0.0155),"")</f>
        <v>0</v>
      </c>
      <c r="AA188" s="69" t="s">
        <v>49</v>
      </c>
      <c r="AB188" s="70" t="s">
        <v>49</v>
      </c>
      <c r="AC188" s="85"/>
      <c r="AG188" s="82"/>
      <c r="AJ188" s="87"/>
      <c r="AK188" s="87"/>
      <c r="BB188" s="153" t="s">
        <v>73</v>
      </c>
      <c r="BM188" s="82">
        <f>IFERROR(X188*I188,"0")</f>
        <v>0</v>
      </c>
      <c r="BN188" s="82">
        <f>IFERROR(Y188*I188,"0")</f>
        <v>0</v>
      </c>
      <c r="BO188" s="82">
        <f>IFERROR(X188/J188,"0")</f>
        <v>0</v>
      </c>
      <c r="BP188" s="82">
        <f>IFERROR(Y188/J188,"0")</f>
        <v>0</v>
      </c>
    </row>
    <row r="189" spans="1:68" ht="27" customHeight="1" x14ac:dyDescent="0.25">
      <c r="A189" s="64" t="s">
        <v>264</v>
      </c>
      <c r="B189" s="64" t="s">
        <v>265</v>
      </c>
      <c r="C189" s="37">
        <v>4301070966</v>
      </c>
      <c r="D189" s="252">
        <v>4607111038135</v>
      </c>
      <c r="E189" s="252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86</v>
      </c>
      <c r="L189" s="38"/>
      <c r="M189" s="39" t="s">
        <v>85</v>
      </c>
      <c r="N189" s="39"/>
      <c r="O189" s="38">
        <v>180</v>
      </c>
      <c r="P189" s="3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54"/>
      <c r="R189" s="254"/>
      <c r="S189" s="254"/>
      <c r="T189" s="255"/>
      <c r="U189" s="40" t="s">
        <v>49</v>
      </c>
      <c r="V189" s="40" t="s">
        <v>49</v>
      </c>
      <c r="W189" s="41" t="s">
        <v>42</v>
      </c>
      <c r="X189" s="59">
        <v>0</v>
      </c>
      <c r="Y189" s="56">
        <f>IFERROR(IF(X189="","",X189),"")</f>
        <v>0</v>
      </c>
      <c r="Z189" s="42">
        <f>IFERROR(IF(X189="","",X189*0.0155),"")</f>
        <v>0</v>
      </c>
      <c r="AA189" s="69" t="s">
        <v>49</v>
      </c>
      <c r="AB189" s="70" t="s">
        <v>49</v>
      </c>
      <c r="AC189" s="85"/>
      <c r="AG189" s="82"/>
      <c r="AJ189" s="87"/>
      <c r="AK189" s="87"/>
      <c r="BB189" s="154" t="s">
        <v>73</v>
      </c>
      <c r="BM189" s="82">
        <f>IFERROR(X189*I189,"0")</f>
        <v>0</v>
      </c>
      <c r="BN189" s="82">
        <f>IFERROR(Y189*I189,"0")</f>
        <v>0</v>
      </c>
      <c r="BO189" s="82">
        <f>IFERROR(X189/J189,"0")</f>
        <v>0</v>
      </c>
      <c r="BP189" s="82">
        <f>IFERROR(Y189/J189,"0")</f>
        <v>0</v>
      </c>
    </row>
    <row r="190" spans="1:68" x14ac:dyDescent="0.2">
      <c r="A190" s="259"/>
      <c r="B190" s="259"/>
      <c r="C190" s="259"/>
      <c r="D190" s="259"/>
      <c r="E190" s="259"/>
      <c r="F190" s="259"/>
      <c r="G190" s="259"/>
      <c r="H190" s="259"/>
      <c r="I190" s="259"/>
      <c r="J190" s="259"/>
      <c r="K190" s="259"/>
      <c r="L190" s="259"/>
      <c r="M190" s="259"/>
      <c r="N190" s="259"/>
      <c r="O190" s="260"/>
      <c r="P190" s="256" t="s">
        <v>43</v>
      </c>
      <c r="Q190" s="257"/>
      <c r="R190" s="257"/>
      <c r="S190" s="257"/>
      <c r="T190" s="257"/>
      <c r="U190" s="257"/>
      <c r="V190" s="258"/>
      <c r="W190" s="43" t="s">
        <v>42</v>
      </c>
      <c r="X190" s="44">
        <f>IFERROR(SUM(X187:X189),"0")</f>
        <v>0</v>
      </c>
      <c r="Y190" s="44">
        <f>IFERROR(SUM(Y187:Y189),"0")</f>
        <v>0</v>
      </c>
      <c r="Z190" s="44">
        <f>IFERROR(IF(Z187="",0,Z187),"0")+IFERROR(IF(Z188="",0,Z188),"0")+IFERROR(IF(Z189="",0,Z189),"0")</f>
        <v>0</v>
      </c>
      <c r="AA190" s="68"/>
      <c r="AB190" s="68"/>
      <c r="AC190" s="68"/>
    </row>
    <row r="191" spans="1:68" x14ac:dyDescent="0.2">
      <c r="A191" s="259"/>
      <c r="B191" s="259"/>
      <c r="C191" s="259"/>
      <c r="D191" s="259"/>
      <c r="E191" s="259"/>
      <c r="F191" s="259"/>
      <c r="G191" s="259"/>
      <c r="H191" s="259"/>
      <c r="I191" s="259"/>
      <c r="J191" s="259"/>
      <c r="K191" s="259"/>
      <c r="L191" s="259"/>
      <c r="M191" s="259"/>
      <c r="N191" s="259"/>
      <c r="O191" s="260"/>
      <c r="P191" s="256" t="s">
        <v>43</v>
      </c>
      <c r="Q191" s="257"/>
      <c r="R191" s="257"/>
      <c r="S191" s="257"/>
      <c r="T191" s="257"/>
      <c r="U191" s="257"/>
      <c r="V191" s="258"/>
      <c r="W191" s="43" t="s">
        <v>0</v>
      </c>
      <c r="X191" s="44">
        <f>IFERROR(SUMPRODUCT(X187:X189*H187:H189),"0")</f>
        <v>0</v>
      </c>
      <c r="Y191" s="44">
        <f>IFERROR(SUMPRODUCT(Y187:Y189*H187:H189),"0")</f>
        <v>0</v>
      </c>
      <c r="Z191" s="43"/>
      <c r="AA191" s="68"/>
      <c r="AB191" s="68"/>
      <c r="AC191" s="68"/>
    </row>
    <row r="192" spans="1:68" ht="16.5" customHeight="1" x14ac:dyDescent="0.25">
      <c r="A192" s="250" t="s">
        <v>266</v>
      </c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0"/>
      <c r="Z192" s="250"/>
      <c r="AA192" s="66"/>
      <c r="AB192" s="66"/>
      <c r="AC192" s="83"/>
    </row>
    <row r="193" spans="1:68" ht="14.25" customHeight="1" x14ac:dyDescent="0.25">
      <c r="A193" s="251" t="s">
        <v>82</v>
      </c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67"/>
      <c r="AB193" s="67"/>
      <c r="AC193" s="84"/>
    </row>
    <row r="194" spans="1:68" ht="27" customHeight="1" x14ac:dyDescent="0.25">
      <c r="A194" s="64" t="s">
        <v>267</v>
      </c>
      <c r="B194" s="64" t="s">
        <v>268</v>
      </c>
      <c r="C194" s="37">
        <v>4301070996</v>
      </c>
      <c r="D194" s="252">
        <v>4607111038654</v>
      </c>
      <c r="E194" s="252"/>
      <c r="F194" s="63">
        <v>0.4</v>
      </c>
      <c r="G194" s="38">
        <v>16</v>
      </c>
      <c r="H194" s="63">
        <v>6.4</v>
      </c>
      <c r="I194" s="63">
        <v>6.63</v>
      </c>
      <c r="J194" s="38">
        <v>84</v>
      </c>
      <c r="K194" s="38" t="s">
        <v>86</v>
      </c>
      <c r="L194" s="38"/>
      <c r="M194" s="39" t="s">
        <v>85</v>
      </c>
      <c r="N194" s="39"/>
      <c r="O194" s="38">
        <v>180</v>
      </c>
      <c r="P194" s="33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54"/>
      <c r="R194" s="254"/>
      <c r="S194" s="254"/>
      <c r="T194" s="255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ref="Y194:Y199" si="12">IFERROR(IF(X194="","",X194),"")</f>
        <v>0</v>
      </c>
      <c r="Z194" s="42">
        <f t="shared" ref="Z194:Z199" si="13">IFERROR(IF(X194="","",X194*0.0155),"")</f>
        <v>0</v>
      </c>
      <c r="AA194" s="69" t="s">
        <v>49</v>
      </c>
      <c r="AB194" s="70" t="s">
        <v>49</v>
      </c>
      <c r="AC194" s="85"/>
      <c r="AG194" s="82"/>
      <c r="AJ194" s="87"/>
      <c r="AK194" s="87"/>
      <c r="BB194" s="155" t="s">
        <v>73</v>
      </c>
      <c r="BM194" s="82">
        <f t="shared" ref="BM194:BM199" si="14">IFERROR(X194*I194,"0")</f>
        <v>0</v>
      </c>
      <c r="BN194" s="82">
        <f t="shared" ref="BN194:BN199" si="15">IFERROR(Y194*I194,"0")</f>
        <v>0</v>
      </c>
      <c r="BO194" s="82">
        <f t="shared" ref="BO194:BO199" si="16">IFERROR(X194/J194,"0")</f>
        <v>0</v>
      </c>
      <c r="BP194" s="82">
        <f t="shared" ref="BP194:BP199" si="17">IFERROR(Y194/J194,"0")</f>
        <v>0</v>
      </c>
    </row>
    <row r="195" spans="1:68" ht="27" customHeight="1" x14ac:dyDescent="0.25">
      <c r="A195" s="64" t="s">
        <v>269</v>
      </c>
      <c r="B195" s="64" t="s">
        <v>270</v>
      </c>
      <c r="C195" s="37">
        <v>4301070997</v>
      </c>
      <c r="D195" s="252">
        <v>4607111038586</v>
      </c>
      <c r="E195" s="252"/>
      <c r="F195" s="63">
        <v>0.7</v>
      </c>
      <c r="G195" s="38">
        <v>8</v>
      </c>
      <c r="H195" s="63">
        <v>5.6</v>
      </c>
      <c r="I195" s="63">
        <v>5.83</v>
      </c>
      <c r="J195" s="38">
        <v>84</v>
      </c>
      <c r="K195" s="38" t="s">
        <v>86</v>
      </c>
      <c r="L195" s="38"/>
      <c r="M195" s="39" t="s">
        <v>85</v>
      </c>
      <c r="N195" s="39"/>
      <c r="O195" s="38">
        <v>180</v>
      </c>
      <c r="P195" s="3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54"/>
      <c r="R195" s="254"/>
      <c r="S195" s="254"/>
      <c r="T195" s="255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2"/>
        <v>0</v>
      </c>
      <c r="Z195" s="42">
        <f t="shared" si="13"/>
        <v>0</v>
      </c>
      <c r="AA195" s="69" t="s">
        <v>49</v>
      </c>
      <c r="AB195" s="70" t="s">
        <v>49</v>
      </c>
      <c r="AC195" s="85"/>
      <c r="AG195" s="82"/>
      <c r="AJ195" s="87"/>
      <c r="AK195" s="87"/>
      <c r="BB195" s="156" t="s">
        <v>73</v>
      </c>
      <c r="BM195" s="82">
        <f t="shared" si="14"/>
        <v>0</v>
      </c>
      <c r="BN195" s="82">
        <f t="shared" si="15"/>
        <v>0</v>
      </c>
      <c r="BO195" s="82">
        <f t="shared" si="16"/>
        <v>0</v>
      </c>
      <c r="BP195" s="82">
        <f t="shared" si="17"/>
        <v>0</v>
      </c>
    </row>
    <row r="196" spans="1:68" ht="27" customHeight="1" x14ac:dyDescent="0.25">
      <c r="A196" s="64" t="s">
        <v>271</v>
      </c>
      <c r="B196" s="64" t="s">
        <v>272</v>
      </c>
      <c r="C196" s="37">
        <v>4301070962</v>
      </c>
      <c r="D196" s="252">
        <v>4607111038609</v>
      </c>
      <c r="E196" s="252"/>
      <c r="F196" s="63">
        <v>0.4</v>
      </c>
      <c r="G196" s="38">
        <v>16</v>
      </c>
      <c r="H196" s="63">
        <v>6.4</v>
      </c>
      <c r="I196" s="63">
        <v>6.71</v>
      </c>
      <c r="J196" s="38">
        <v>84</v>
      </c>
      <c r="K196" s="38" t="s">
        <v>86</v>
      </c>
      <c r="L196" s="38"/>
      <c r="M196" s="39" t="s">
        <v>85</v>
      </c>
      <c r="N196" s="39"/>
      <c r="O196" s="38">
        <v>180</v>
      </c>
      <c r="P196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54"/>
      <c r="R196" s="254"/>
      <c r="S196" s="254"/>
      <c r="T196" s="255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2"/>
        <v>0</v>
      </c>
      <c r="Z196" s="42">
        <f t="shared" si="13"/>
        <v>0</v>
      </c>
      <c r="AA196" s="69" t="s">
        <v>49</v>
      </c>
      <c r="AB196" s="70" t="s">
        <v>49</v>
      </c>
      <c r="AC196" s="85"/>
      <c r="AG196" s="82"/>
      <c r="AJ196" s="87"/>
      <c r="AK196" s="87"/>
      <c r="BB196" s="157" t="s">
        <v>73</v>
      </c>
      <c r="BM196" s="82">
        <f t="shared" si="14"/>
        <v>0</v>
      </c>
      <c r="BN196" s="82">
        <f t="shared" si="15"/>
        <v>0</v>
      </c>
      <c r="BO196" s="82">
        <f t="shared" si="16"/>
        <v>0</v>
      </c>
      <c r="BP196" s="82">
        <f t="shared" si="17"/>
        <v>0</v>
      </c>
    </row>
    <row r="197" spans="1:68" ht="27" customHeight="1" x14ac:dyDescent="0.25">
      <c r="A197" s="64" t="s">
        <v>273</v>
      </c>
      <c r="B197" s="64" t="s">
        <v>274</v>
      </c>
      <c r="C197" s="37">
        <v>4301070963</v>
      </c>
      <c r="D197" s="252">
        <v>4607111038630</v>
      </c>
      <c r="E197" s="252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86</v>
      </c>
      <c r="L197" s="38"/>
      <c r="M197" s="39" t="s">
        <v>85</v>
      </c>
      <c r="N197" s="39"/>
      <c r="O197" s="38">
        <v>180</v>
      </c>
      <c r="P197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54"/>
      <c r="R197" s="254"/>
      <c r="S197" s="254"/>
      <c r="T197" s="255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2"/>
        <v>0</v>
      </c>
      <c r="Z197" s="42">
        <f t="shared" si="13"/>
        <v>0</v>
      </c>
      <c r="AA197" s="69" t="s">
        <v>49</v>
      </c>
      <c r="AB197" s="70" t="s">
        <v>49</v>
      </c>
      <c r="AC197" s="85"/>
      <c r="AG197" s="82"/>
      <c r="AJ197" s="87"/>
      <c r="AK197" s="87"/>
      <c r="BB197" s="158" t="s">
        <v>73</v>
      </c>
      <c r="BM197" s="82">
        <f t="shared" si="14"/>
        <v>0</v>
      </c>
      <c r="BN197" s="82">
        <f t="shared" si="15"/>
        <v>0</v>
      </c>
      <c r="BO197" s="82">
        <f t="shared" si="16"/>
        <v>0</v>
      </c>
      <c r="BP197" s="82">
        <f t="shared" si="17"/>
        <v>0</v>
      </c>
    </row>
    <row r="198" spans="1:68" ht="27" customHeight="1" x14ac:dyDescent="0.25">
      <c r="A198" s="64" t="s">
        <v>275</v>
      </c>
      <c r="B198" s="64" t="s">
        <v>276</v>
      </c>
      <c r="C198" s="37">
        <v>4301070959</v>
      </c>
      <c r="D198" s="252">
        <v>4607111038616</v>
      </c>
      <c r="E198" s="252"/>
      <c r="F198" s="63">
        <v>0.4</v>
      </c>
      <c r="G198" s="38">
        <v>16</v>
      </c>
      <c r="H198" s="63">
        <v>6.4</v>
      </c>
      <c r="I198" s="63">
        <v>6.71</v>
      </c>
      <c r="J198" s="38">
        <v>84</v>
      </c>
      <c r="K198" s="38" t="s">
        <v>86</v>
      </c>
      <c r="L198" s="38"/>
      <c r="M198" s="39" t="s">
        <v>85</v>
      </c>
      <c r="N198" s="39"/>
      <c r="O198" s="38">
        <v>180</v>
      </c>
      <c r="P198" s="3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54"/>
      <c r="R198" s="254"/>
      <c r="S198" s="254"/>
      <c r="T198" s="255"/>
      <c r="U198" s="40" t="s">
        <v>49</v>
      </c>
      <c r="V198" s="40" t="s">
        <v>49</v>
      </c>
      <c r="W198" s="41" t="s">
        <v>42</v>
      </c>
      <c r="X198" s="59">
        <v>0</v>
      </c>
      <c r="Y198" s="56">
        <f t="shared" si="12"/>
        <v>0</v>
      </c>
      <c r="Z198" s="42">
        <f t="shared" si="13"/>
        <v>0</v>
      </c>
      <c r="AA198" s="69" t="s">
        <v>49</v>
      </c>
      <c r="AB198" s="70" t="s">
        <v>49</v>
      </c>
      <c r="AC198" s="85"/>
      <c r="AG198" s="82"/>
      <c r="AJ198" s="87"/>
      <c r="AK198" s="87"/>
      <c r="BB198" s="159" t="s">
        <v>73</v>
      </c>
      <c r="BM198" s="82">
        <f t="shared" si="14"/>
        <v>0</v>
      </c>
      <c r="BN198" s="82">
        <f t="shared" si="15"/>
        <v>0</v>
      </c>
      <c r="BO198" s="82">
        <f t="shared" si="16"/>
        <v>0</v>
      </c>
      <c r="BP198" s="82">
        <f t="shared" si="17"/>
        <v>0</v>
      </c>
    </row>
    <row r="199" spans="1:68" ht="27" customHeight="1" x14ac:dyDescent="0.25">
      <c r="A199" s="64" t="s">
        <v>277</v>
      </c>
      <c r="B199" s="64" t="s">
        <v>278</v>
      </c>
      <c r="C199" s="37">
        <v>4301070960</v>
      </c>
      <c r="D199" s="252">
        <v>4607111038623</v>
      </c>
      <c r="E199" s="252"/>
      <c r="F199" s="63">
        <v>0.7</v>
      </c>
      <c r="G199" s="38">
        <v>8</v>
      </c>
      <c r="H199" s="63">
        <v>5.6</v>
      </c>
      <c r="I199" s="63">
        <v>5.87</v>
      </c>
      <c r="J199" s="38">
        <v>84</v>
      </c>
      <c r="K199" s="38" t="s">
        <v>86</v>
      </c>
      <c r="L199" s="38"/>
      <c r="M199" s="39" t="s">
        <v>85</v>
      </c>
      <c r="N199" s="39"/>
      <c r="O199" s="38">
        <v>180</v>
      </c>
      <c r="P199" s="34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54"/>
      <c r="R199" s="254"/>
      <c r="S199" s="254"/>
      <c r="T199" s="255"/>
      <c r="U199" s="40" t="s">
        <v>49</v>
      </c>
      <c r="V199" s="40" t="s">
        <v>49</v>
      </c>
      <c r="W199" s="41" t="s">
        <v>42</v>
      </c>
      <c r="X199" s="59">
        <v>0</v>
      </c>
      <c r="Y199" s="56">
        <f t="shared" si="12"/>
        <v>0</v>
      </c>
      <c r="Z199" s="42">
        <f t="shared" si="13"/>
        <v>0</v>
      </c>
      <c r="AA199" s="69" t="s">
        <v>49</v>
      </c>
      <c r="AB199" s="70" t="s">
        <v>49</v>
      </c>
      <c r="AC199" s="85"/>
      <c r="AG199" s="82"/>
      <c r="AJ199" s="87"/>
      <c r="AK199" s="87"/>
      <c r="BB199" s="160" t="s">
        <v>73</v>
      </c>
      <c r="BM199" s="82">
        <f t="shared" si="14"/>
        <v>0</v>
      </c>
      <c r="BN199" s="82">
        <f t="shared" si="15"/>
        <v>0</v>
      </c>
      <c r="BO199" s="82">
        <f t="shared" si="16"/>
        <v>0</v>
      </c>
      <c r="BP199" s="82">
        <f t="shared" si="17"/>
        <v>0</v>
      </c>
    </row>
    <row r="200" spans="1:68" x14ac:dyDescent="0.2">
      <c r="A200" s="259"/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60"/>
      <c r="P200" s="256" t="s">
        <v>43</v>
      </c>
      <c r="Q200" s="257"/>
      <c r="R200" s="257"/>
      <c r="S200" s="257"/>
      <c r="T200" s="257"/>
      <c r="U200" s="257"/>
      <c r="V200" s="258"/>
      <c r="W200" s="43" t="s">
        <v>42</v>
      </c>
      <c r="X200" s="44">
        <f>IFERROR(SUM(X194:X199),"0")</f>
        <v>0</v>
      </c>
      <c r="Y200" s="44">
        <f>IFERROR(SUM(Y194:Y199),"0")</f>
        <v>0</v>
      </c>
      <c r="Z200" s="44">
        <f>IFERROR(IF(Z194="",0,Z194),"0")+IFERROR(IF(Z195="",0,Z195),"0")+IFERROR(IF(Z196="",0,Z196),"0")+IFERROR(IF(Z197="",0,Z197),"0")+IFERROR(IF(Z198="",0,Z198),"0")+IFERROR(IF(Z199="",0,Z199),"0")</f>
        <v>0</v>
      </c>
      <c r="AA200" s="68"/>
      <c r="AB200" s="68"/>
      <c r="AC200" s="68"/>
    </row>
    <row r="201" spans="1:68" x14ac:dyDescent="0.2">
      <c r="A201" s="259"/>
      <c r="B201" s="259"/>
      <c r="C201" s="259"/>
      <c r="D201" s="259"/>
      <c r="E201" s="259"/>
      <c r="F201" s="259"/>
      <c r="G201" s="259"/>
      <c r="H201" s="259"/>
      <c r="I201" s="259"/>
      <c r="J201" s="259"/>
      <c r="K201" s="259"/>
      <c r="L201" s="259"/>
      <c r="M201" s="259"/>
      <c r="N201" s="259"/>
      <c r="O201" s="260"/>
      <c r="P201" s="256" t="s">
        <v>43</v>
      </c>
      <c r="Q201" s="257"/>
      <c r="R201" s="257"/>
      <c r="S201" s="257"/>
      <c r="T201" s="257"/>
      <c r="U201" s="257"/>
      <c r="V201" s="258"/>
      <c r="W201" s="43" t="s">
        <v>0</v>
      </c>
      <c r="X201" s="44">
        <f>IFERROR(SUMPRODUCT(X194:X199*H194:H199),"0")</f>
        <v>0</v>
      </c>
      <c r="Y201" s="44">
        <f>IFERROR(SUMPRODUCT(Y194:Y199*H194:H199),"0")</f>
        <v>0</v>
      </c>
      <c r="Z201" s="43"/>
      <c r="AA201" s="68"/>
      <c r="AB201" s="68"/>
      <c r="AC201" s="68"/>
    </row>
    <row r="202" spans="1:68" ht="16.5" customHeight="1" x14ac:dyDescent="0.25">
      <c r="A202" s="250" t="s">
        <v>279</v>
      </c>
      <c r="B202" s="250"/>
      <c r="C202" s="250"/>
      <c r="D202" s="250"/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  <c r="R202" s="250"/>
      <c r="S202" s="250"/>
      <c r="T202" s="250"/>
      <c r="U202" s="250"/>
      <c r="V202" s="250"/>
      <c r="W202" s="250"/>
      <c r="X202" s="250"/>
      <c r="Y202" s="250"/>
      <c r="Z202" s="250"/>
      <c r="AA202" s="66"/>
      <c r="AB202" s="66"/>
      <c r="AC202" s="83"/>
    </row>
    <row r="203" spans="1:68" ht="14.25" customHeight="1" x14ac:dyDescent="0.25">
      <c r="A203" s="251" t="s">
        <v>82</v>
      </c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67"/>
      <c r="AB203" s="67"/>
      <c r="AC203" s="84"/>
    </row>
    <row r="204" spans="1:68" ht="27" customHeight="1" x14ac:dyDescent="0.25">
      <c r="A204" s="64" t="s">
        <v>280</v>
      </c>
      <c r="B204" s="64" t="s">
        <v>281</v>
      </c>
      <c r="C204" s="37">
        <v>4301070915</v>
      </c>
      <c r="D204" s="252">
        <v>4607111035882</v>
      </c>
      <c r="E204" s="252"/>
      <c r="F204" s="63">
        <v>0.43</v>
      </c>
      <c r="G204" s="38">
        <v>16</v>
      </c>
      <c r="H204" s="63">
        <v>6.88</v>
      </c>
      <c r="I204" s="63">
        <v>7.19</v>
      </c>
      <c r="J204" s="38">
        <v>84</v>
      </c>
      <c r="K204" s="38" t="s">
        <v>86</v>
      </c>
      <c r="L204" s="38"/>
      <c r="M204" s="39" t="s">
        <v>85</v>
      </c>
      <c r="N204" s="39"/>
      <c r="O204" s="38">
        <v>180</v>
      </c>
      <c r="P204" s="3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54"/>
      <c r="R204" s="254"/>
      <c r="S204" s="254"/>
      <c r="T204" s="255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/>
      <c r="AK204" s="87"/>
      <c r="BB204" s="161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ht="27" customHeight="1" x14ac:dyDescent="0.25">
      <c r="A205" s="64" t="s">
        <v>282</v>
      </c>
      <c r="B205" s="64" t="s">
        <v>283</v>
      </c>
      <c r="C205" s="37">
        <v>4301070921</v>
      </c>
      <c r="D205" s="252">
        <v>4607111035905</v>
      </c>
      <c r="E205" s="252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86</v>
      </c>
      <c r="L205" s="38"/>
      <c r="M205" s="39" t="s">
        <v>85</v>
      </c>
      <c r="N205" s="39"/>
      <c r="O205" s="38">
        <v>180</v>
      </c>
      <c r="P205" s="34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54"/>
      <c r="R205" s="254"/>
      <c r="S205" s="254"/>
      <c r="T205" s="255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/>
      <c r="AK205" s="87"/>
      <c r="BB205" s="162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ht="27" customHeight="1" x14ac:dyDescent="0.25">
      <c r="A206" s="64" t="s">
        <v>284</v>
      </c>
      <c r="B206" s="64" t="s">
        <v>285</v>
      </c>
      <c r="C206" s="37">
        <v>4301070917</v>
      </c>
      <c r="D206" s="252">
        <v>4607111035912</v>
      </c>
      <c r="E206" s="252"/>
      <c r="F206" s="63">
        <v>0.43</v>
      </c>
      <c r="G206" s="38">
        <v>16</v>
      </c>
      <c r="H206" s="63">
        <v>6.88</v>
      </c>
      <c r="I206" s="63">
        <v>7.19</v>
      </c>
      <c r="J206" s="38">
        <v>84</v>
      </c>
      <c r="K206" s="38" t="s">
        <v>86</v>
      </c>
      <c r="L206" s="38"/>
      <c r="M206" s="39" t="s">
        <v>85</v>
      </c>
      <c r="N206" s="39"/>
      <c r="O206" s="38">
        <v>180</v>
      </c>
      <c r="P206" s="3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54"/>
      <c r="R206" s="254"/>
      <c r="S206" s="254"/>
      <c r="T206" s="255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IFERROR(IF(X206="","",X206*0.0155),"")</f>
        <v>0</v>
      </c>
      <c r="AA206" s="69" t="s">
        <v>49</v>
      </c>
      <c r="AB206" s="70" t="s">
        <v>49</v>
      </c>
      <c r="AC206" s="85"/>
      <c r="AG206" s="82"/>
      <c r="AJ206" s="87"/>
      <c r="AK206" s="87"/>
      <c r="BB206" s="163" t="s">
        <v>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ht="27" customHeight="1" x14ac:dyDescent="0.25">
      <c r="A207" s="64" t="s">
        <v>286</v>
      </c>
      <c r="B207" s="64" t="s">
        <v>287</v>
      </c>
      <c r="C207" s="37">
        <v>4301070920</v>
      </c>
      <c r="D207" s="252">
        <v>4607111035929</v>
      </c>
      <c r="E207" s="252"/>
      <c r="F207" s="63">
        <v>0.9</v>
      </c>
      <c r="G207" s="38">
        <v>8</v>
      </c>
      <c r="H207" s="63">
        <v>7.2</v>
      </c>
      <c r="I207" s="63">
        <v>7.47</v>
      </c>
      <c r="J207" s="38">
        <v>84</v>
      </c>
      <c r="K207" s="38" t="s">
        <v>86</v>
      </c>
      <c r="L207" s="38"/>
      <c r="M207" s="39" t="s">
        <v>85</v>
      </c>
      <c r="N207" s="39"/>
      <c r="O207" s="38">
        <v>180</v>
      </c>
      <c r="P207" s="3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54"/>
      <c r="R207" s="254"/>
      <c r="S207" s="254"/>
      <c r="T207" s="255"/>
      <c r="U207" s="40" t="s">
        <v>49</v>
      </c>
      <c r="V207" s="40" t="s">
        <v>49</v>
      </c>
      <c r="W207" s="41" t="s">
        <v>42</v>
      </c>
      <c r="X207" s="59">
        <v>0</v>
      </c>
      <c r="Y207" s="56">
        <f>IFERROR(IF(X207="","",X207),"")</f>
        <v>0</v>
      </c>
      <c r="Z207" s="42">
        <f>IFERROR(IF(X207="","",X207*0.0155),"")</f>
        <v>0</v>
      </c>
      <c r="AA207" s="69" t="s">
        <v>49</v>
      </c>
      <c r="AB207" s="70" t="s">
        <v>49</v>
      </c>
      <c r="AC207" s="85"/>
      <c r="AG207" s="82"/>
      <c r="AJ207" s="87"/>
      <c r="AK207" s="87"/>
      <c r="BB207" s="164" t="s">
        <v>73</v>
      </c>
      <c r="BM207" s="82">
        <f>IFERROR(X207*I207,"0")</f>
        <v>0</v>
      </c>
      <c r="BN207" s="82">
        <f>IFERROR(Y207*I207,"0")</f>
        <v>0</v>
      </c>
      <c r="BO207" s="82">
        <f>IFERROR(X207/J207,"0")</f>
        <v>0</v>
      </c>
      <c r="BP207" s="82">
        <f>IFERROR(Y207/J207,"0")</f>
        <v>0</v>
      </c>
    </row>
    <row r="208" spans="1:68" x14ac:dyDescent="0.2">
      <c r="A208" s="259"/>
      <c r="B208" s="259"/>
      <c r="C208" s="259"/>
      <c r="D208" s="259"/>
      <c r="E208" s="259"/>
      <c r="F208" s="259"/>
      <c r="G208" s="259"/>
      <c r="H208" s="259"/>
      <c r="I208" s="259"/>
      <c r="J208" s="259"/>
      <c r="K208" s="259"/>
      <c r="L208" s="259"/>
      <c r="M208" s="259"/>
      <c r="N208" s="259"/>
      <c r="O208" s="260"/>
      <c r="P208" s="256" t="s">
        <v>43</v>
      </c>
      <c r="Q208" s="257"/>
      <c r="R208" s="257"/>
      <c r="S208" s="257"/>
      <c r="T208" s="257"/>
      <c r="U208" s="257"/>
      <c r="V208" s="258"/>
      <c r="W208" s="43" t="s">
        <v>42</v>
      </c>
      <c r="X208" s="44">
        <f>IFERROR(SUM(X204:X207),"0")</f>
        <v>0</v>
      </c>
      <c r="Y208" s="44">
        <f>IFERROR(SUM(Y204:Y207),"0")</f>
        <v>0</v>
      </c>
      <c r="Z208" s="44">
        <f>IFERROR(IF(Z204="",0,Z204),"0")+IFERROR(IF(Z205="",0,Z205),"0")+IFERROR(IF(Z206="",0,Z206),"0")+IFERROR(IF(Z207="",0,Z207),"0")</f>
        <v>0</v>
      </c>
      <c r="AA208" s="68"/>
      <c r="AB208" s="68"/>
      <c r="AC208" s="68"/>
    </row>
    <row r="209" spans="1:68" x14ac:dyDescent="0.2">
      <c r="A209" s="259"/>
      <c r="B209" s="259"/>
      <c r="C209" s="259"/>
      <c r="D209" s="259"/>
      <c r="E209" s="259"/>
      <c r="F209" s="259"/>
      <c r="G209" s="259"/>
      <c r="H209" s="259"/>
      <c r="I209" s="259"/>
      <c r="J209" s="259"/>
      <c r="K209" s="259"/>
      <c r="L209" s="259"/>
      <c r="M209" s="259"/>
      <c r="N209" s="259"/>
      <c r="O209" s="260"/>
      <c r="P209" s="256" t="s">
        <v>43</v>
      </c>
      <c r="Q209" s="257"/>
      <c r="R209" s="257"/>
      <c r="S209" s="257"/>
      <c r="T209" s="257"/>
      <c r="U209" s="257"/>
      <c r="V209" s="258"/>
      <c r="W209" s="43" t="s">
        <v>0</v>
      </c>
      <c r="X209" s="44">
        <f>IFERROR(SUMPRODUCT(X204:X207*H204:H207),"0")</f>
        <v>0</v>
      </c>
      <c r="Y209" s="44">
        <f>IFERROR(SUMPRODUCT(Y204:Y207*H204:H207),"0")</f>
        <v>0</v>
      </c>
      <c r="Z209" s="43"/>
      <c r="AA209" s="68"/>
      <c r="AB209" s="68"/>
      <c r="AC209" s="68"/>
    </row>
    <row r="210" spans="1:68" ht="16.5" customHeight="1" x14ac:dyDescent="0.25">
      <c r="A210" s="250" t="s">
        <v>288</v>
      </c>
      <c r="B210" s="250"/>
      <c r="C210" s="250"/>
      <c r="D210" s="250"/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0"/>
      <c r="Z210" s="250"/>
      <c r="AA210" s="66"/>
      <c r="AB210" s="66"/>
      <c r="AC210" s="83"/>
    </row>
    <row r="211" spans="1:68" ht="14.25" customHeight="1" x14ac:dyDescent="0.25">
      <c r="A211" s="251" t="s">
        <v>247</v>
      </c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67"/>
      <c r="AB211" s="67"/>
      <c r="AC211" s="84"/>
    </row>
    <row r="212" spans="1:68" ht="27" customHeight="1" x14ac:dyDescent="0.25">
      <c r="A212" s="64" t="s">
        <v>289</v>
      </c>
      <c r="B212" s="64" t="s">
        <v>290</v>
      </c>
      <c r="C212" s="37">
        <v>4301051320</v>
      </c>
      <c r="D212" s="252">
        <v>4680115881334</v>
      </c>
      <c r="E212" s="252"/>
      <c r="F212" s="63">
        <v>0.33</v>
      </c>
      <c r="G212" s="38">
        <v>6</v>
      </c>
      <c r="H212" s="63">
        <v>1.98</v>
      </c>
      <c r="I212" s="63">
        <v>2.27</v>
      </c>
      <c r="J212" s="38">
        <v>156</v>
      </c>
      <c r="K212" s="38" t="s">
        <v>86</v>
      </c>
      <c r="L212" s="38"/>
      <c r="M212" s="39" t="s">
        <v>251</v>
      </c>
      <c r="N212" s="39"/>
      <c r="O212" s="38">
        <v>365</v>
      </c>
      <c r="P212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54"/>
      <c r="R212" s="254"/>
      <c r="S212" s="254"/>
      <c r="T212" s="255"/>
      <c r="U212" s="40" t="s">
        <v>49</v>
      </c>
      <c r="V212" s="40" t="s">
        <v>49</v>
      </c>
      <c r="W212" s="41" t="s">
        <v>42</v>
      </c>
      <c r="X212" s="59">
        <v>0</v>
      </c>
      <c r="Y212" s="56">
        <f>IFERROR(IF(X212="","",X212),"")</f>
        <v>0</v>
      </c>
      <c r="Z212" s="42">
        <f>IFERROR(IF(X212="","",X212*0.00753),"")</f>
        <v>0</v>
      </c>
      <c r="AA212" s="69" t="s">
        <v>49</v>
      </c>
      <c r="AB212" s="70" t="s">
        <v>49</v>
      </c>
      <c r="AC212" s="85"/>
      <c r="AG212" s="82"/>
      <c r="AJ212" s="87"/>
      <c r="AK212" s="87"/>
      <c r="BB212" s="165" t="s">
        <v>250</v>
      </c>
      <c r="BM212" s="82">
        <f>IFERROR(X212*I212,"0")</f>
        <v>0</v>
      </c>
      <c r="BN212" s="82">
        <f>IFERROR(Y212*I212,"0")</f>
        <v>0</v>
      </c>
      <c r="BO212" s="82">
        <f>IFERROR(X212/J212,"0")</f>
        <v>0</v>
      </c>
      <c r="BP212" s="82">
        <f>IFERROR(Y212/J212,"0")</f>
        <v>0</v>
      </c>
    </row>
    <row r="213" spans="1:68" x14ac:dyDescent="0.2">
      <c r="A213" s="259"/>
      <c r="B213" s="259"/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60"/>
      <c r="P213" s="256" t="s">
        <v>43</v>
      </c>
      <c r="Q213" s="257"/>
      <c r="R213" s="257"/>
      <c r="S213" s="257"/>
      <c r="T213" s="257"/>
      <c r="U213" s="257"/>
      <c r="V213" s="258"/>
      <c r="W213" s="43" t="s">
        <v>42</v>
      </c>
      <c r="X213" s="44">
        <f>IFERROR(SUM(X212:X212),"0")</f>
        <v>0</v>
      </c>
      <c r="Y213" s="44">
        <f>IFERROR(SUM(Y212:Y212),"0")</f>
        <v>0</v>
      </c>
      <c r="Z213" s="44">
        <f>IFERROR(IF(Z212="",0,Z212),"0")</f>
        <v>0</v>
      </c>
      <c r="AA213" s="68"/>
      <c r="AB213" s="68"/>
      <c r="AC213" s="68"/>
    </row>
    <row r="214" spans="1:68" x14ac:dyDescent="0.2">
      <c r="A214" s="259"/>
      <c r="B214" s="259"/>
      <c r="C214" s="259"/>
      <c r="D214" s="259"/>
      <c r="E214" s="259"/>
      <c r="F214" s="259"/>
      <c r="G214" s="259"/>
      <c r="H214" s="259"/>
      <c r="I214" s="259"/>
      <c r="J214" s="259"/>
      <c r="K214" s="259"/>
      <c r="L214" s="259"/>
      <c r="M214" s="259"/>
      <c r="N214" s="259"/>
      <c r="O214" s="260"/>
      <c r="P214" s="256" t="s">
        <v>43</v>
      </c>
      <c r="Q214" s="257"/>
      <c r="R214" s="257"/>
      <c r="S214" s="257"/>
      <c r="T214" s="257"/>
      <c r="U214" s="257"/>
      <c r="V214" s="258"/>
      <c r="W214" s="43" t="s">
        <v>0</v>
      </c>
      <c r="X214" s="44">
        <f>IFERROR(SUMPRODUCT(X212:X212*H212:H212),"0")</f>
        <v>0</v>
      </c>
      <c r="Y214" s="44">
        <f>IFERROR(SUMPRODUCT(Y212:Y212*H212:H212),"0")</f>
        <v>0</v>
      </c>
      <c r="Z214" s="43"/>
      <c r="AA214" s="68"/>
      <c r="AB214" s="68"/>
      <c r="AC214" s="68"/>
    </row>
    <row r="215" spans="1:68" ht="16.5" customHeight="1" x14ac:dyDescent="0.25">
      <c r="A215" s="250" t="s">
        <v>291</v>
      </c>
      <c r="B215" s="250"/>
      <c r="C215" s="250"/>
      <c r="D215" s="250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  <c r="R215" s="250"/>
      <c r="S215" s="250"/>
      <c r="T215" s="250"/>
      <c r="U215" s="250"/>
      <c r="V215" s="250"/>
      <c r="W215" s="250"/>
      <c r="X215" s="250"/>
      <c r="Y215" s="250"/>
      <c r="Z215" s="250"/>
      <c r="AA215" s="66"/>
      <c r="AB215" s="66"/>
      <c r="AC215" s="83"/>
    </row>
    <row r="216" spans="1:68" ht="14.25" customHeight="1" x14ac:dyDescent="0.25">
      <c r="A216" s="251" t="s">
        <v>82</v>
      </c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67"/>
      <c r="AB216" s="67"/>
      <c r="AC216" s="84"/>
    </row>
    <row r="217" spans="1:68" ht="16.5" customHeight="1" x14ac:dyDescent="0.25">
      <c r="A217" s="64" t="s">
        <v>292</v>
      </c>
      <c r="B217" s="64" t="s">
        <v>293</v>
      </c>
      <c r="C217" s="37">
        <v>4301071033</v>
      </c>
      <c r="D217" s="252">
        <v>4607111035332</v>
      </c>
      <c r="E217" s="252"/>
      <c r="F217" s="63">
        <v>0.43</v>
      </c>
      <c r="G217" s="38">
        <v>16</v>
      </c>
      <c r="H217" s="63">
        <v>6.88</v>
      </c>
      <c r="I217" s="63">
        <v>7.2060000000000004</v>
      </c>
      <c r="J217" s="38">
        <v>84</v>
      </c>
      <c r="K217" s="38" t="s">
        <v>86</v>
      </c>
      <c r="L217" s="38"/>
      <c r="M217" s="39" t="s">
        <v>85</v>
      </c>
      <c r="N217" s="39"/>
      <c r="O217" s="38">
        <v>180</v>
      </c>
      <c r="P217" s="350" t="s">
        <v>294</v>
      </c>
      <c r="Q217" s="254"/>
      <c r="R217" s="254"/>
      <c r="S217" s="254"/>
      <c r="T217" s="255"/>
      <c r="U217" s="40" t="s">
        <v>49</v>
      </c>
      <c r="V217" s="40" t="s">
        <v>49</v>
      </c>
      <c r="W217" s="41" t="s">
        <v>42</v>
      </c>
      <c r="X217" s="59">
        <v>0</v>
      </c>
      <c r="Y217" s="56">
        <f>IFERROR(IF(X217="","",X217),"")</f>
        <v>0</v>
      </c>
      <c r="Z217" s="42">
        <f>IFERROR(IF(X217="","",X217*0.0155),"")</f>
        <v>0</v>
      </c>
      <c r="AA217" s="69" t="s">
        <v>49</v>
      </c>
      <c r="AB217" s="70" t="s">
        <v>49</v>
      </c>
      <c r="AC217" s="85"/>
      <c r="AG217" s="82"/>
      <c r="AJ217" s="87"/>
      <c r="AK217" s="87"/>
      <c r="BB217" s="166" t="s">
        <v>73</v>
      </c>
      <c r="BM217" s="82">
        <f>IFERROR(X217*I217,"0")</f>
        <v>0</v>
      </c>
      <c r="BN217" s="82">
        <f>IFERROR(Y217*I217,"0")</f>
        <v>0</v>
      </c>
      <c r="BO217" s="82">
        <f>IFERROR(X217/J217,"0")</f>
        <v>0</v>
      </c>
      <c r="BP217" s="82">
        <f>IFERROR(Y217/J217,"0")</f>
        <v>0</v>
      </c>
    </row>
    <row r="218" spans="1:68" ht="16.5" customHeight="1" x14ac:dyDescent="0.25">
      <c r="A218" s="64" t="s">
        <v>295</v>
      </c>
      <c r="B218" s="64" t="s">
        <v>296</v>
      </c>
      <c r="C218" s="37">
        <v>4301071000</v>
      </c>
      <c r="D218" s="252">
        <v>4607111038708</v>
      </c>
      <c r="E218" s="252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86</v>
      </c>
      <c r="L218" s="38"/>
      <c r="M218" s="39" t="s">
        <v>85</v>
      </c>
      <c r="N218" s="39"/>
      <c r="O218" s="38">
        <v>180</v>
      </c>
      <c r="P218" s="3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54"/>
      <c r="R218" s="254"/>
      <c r="S218" s="254"/>
      <c r="T218" s="255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/>
      <c r="AK218" s="87"/>
      <c r="BB218" s="167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x14ac:dyDescent="0.2">
      <c r="A219" s="259"/>
      <c r="B219" s="259"/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60"/>
      <c r="P219" s="256" t="s">
        <v>43</v>
      </c>
      <c r="Q219" s="257"/>
      <c r="R219" s="257"/>
      <c r="S219" s="257"/>
      <c r="T219" s="257"/>
      <c r="U219" s="257"/>
      <c r="V219" s="258"/>
      <c r="W219" s="43" t="s">
        <v>42</v>
      </c>
      <c r="X219" s="44">
        <f>IFERROR(SUM(X217:X218),"0")</f>
        <v>0</v>
      </c>
      <c r="Y219" s="44">
        <f>IFERROR(SUM(Y217:Y218),"0")</f>
        <v>0</v>
      </c>
      <c r="Z219" s="44">
        <f>IFERROR(IF(Z217="",0,Z217),"0")+IFERROR(IF(Z218="",0,Z218),"0")</f>
        <v>0</v>
      </c>
      <c r="AA219" s="68"/>
      <c r="AB219" s="68"/>
      <c r="AC219" s="68"/>
    </row>
    <row r="220" spans="1:68" x14ac:dyDescent="0.2">
      <c r="A220" s="259"/>
      <c r="B220" s="259"/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60"/>
      <c r="P220" s="256" t="s">
        <v>43</v>
      </c>
      <c r="Q220" s="257"/>
      <c r="R220" s="257"/>
      <c r="S220" s="257"/>
      <c r="T220" s="257"/>
      <c r="U220" s="257"/>
      <c r="V220" s="258"/>
      <c r="W220" s="43" t="s">
        <v>0</v>
      </c>
      <c r="X220" s="44">
        <f>IFERROR(SUMPRODUCT(X217:X218*H217:H218),"0")</f>
        <v>0</v>
      </c>
      <c r="Y220" s="44">
        <f>IFERROR(SUMPRODUCT(Y217:Y218*H217:H218),"0")</f>
        <v>0</v>
      </c>
      <c r="Z220" s="43"/>
      <c r="AA220" s="68"/>
      <c r="AB220" s="68"/>
      <c r="AC220" s="68"/>
    </row>
    <row r="221" spans="1:68" ht="27.75" customHeight="1" x14ac:dyDescent="0.2">
      <c r="A221" s="249" t="s">
        <v>297</v>
      </c>
      <c r="B221" s="249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249"/>
      <c r="AA221" s="55"/>
      <c r="AB221" s="55"/>
      <c r="AC221" s="55"/>
    </row>
    <row r="222" spans="1:68" ht="16.5" customHeight="1" x14ac:dyDescent="0.25">
      <c r="A222" s="250" t="s">
        <v>298</v>
      </c>
      <c r="B222" s="250"/>
      <c r="C222" s="250"/>
      <c r="D222" s="250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0"/>
      <c r="Z222" s="250"/>
      <c r="AA222" s="66"/>
      <c r="AB222" s="66"/>
      <c r="AC222" s="83"/>
    </row>
    <row r="223" spans="1:68" ht="14.25" customHeight="1" x14ac:dyDescent="0.25">
      <c r="A223" s="251" t="s">
        <v>82</v>
      </c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67"/>
      <c r="AB223" s="67"/>
      <c r="AC223" s="84"/>
    </row>
    <row r="224" spans="1:68" ht="27" customHeight="1" x14ac:dyDescent="0.25">
      <c r="A224" s="64" t="s">
        <v>299</v>
      </c>
      <c r="B224" s="64" t="s">
        <v>300</v>
      </c>
      <c r="C224" s="37">
        <v>4301071029</v>
      </c>
      <c r="D224" s="252">
        <v>4607111035899</v>
      </c>
      <c r="E224" s="252"/>
      <c r="F224" s="63">
        <v>1</v>
      </c>
      <c r="G224" s="38">
        <v>5</v>
      </c>
      <c r="H224" s="63">
        <v>5</v>
      </c>
      <c r="I224" s="63">
        <v>5.2619999999999996</v>
      </c>
      <c r="J224" s="38">
        <v>84</v>
      </c>
      <c r="K224" s="38" t="s">
        <v>86</v>
      </c>
      <c r="L224" s="38"/>
      <c r="M224" s="39" t="s">
        <v>85</v>
      </c>
      <c r="N224" s="39"/>
      <c r="O224" s="38">
        <v>180</v>
      </c>
      <c r="P224" s="352" t="s">
        <v>301</v>
      </c>
      <c r="Q224" s="254"/>
      <c r="R224" s="254"/>
      <c r="S224" s="254"/>
      <c r="T224" s="255"/>
      <c r="U224" s="40" t="s">
        <v>49</v>
      </c>
      <c r="V224" s="40" t="s">
        <v>49</v>
      </c>
      <c r="W224" s="41" t="s">
        <v>42</v>
      </c>
      <c r="X224" s="59">
        <v>0</v>
      </c>
      <c r="Y224" s="56">
        <f>IFERROR(IF(X224="","",X224),"")</f>
        <v>0</v>
      </c>
      <c r="Z224" s="42">
        <f>IFERROR(IF(X224="","",X224*0.0155),"")</f>
        <v>0</v>
      </c>
      <c r="AA224" s="69" t="s">
        <v>49</v>
      </c>
      <c r="AB224" s="70" t="s">
        <v>49</v>
      </c>
      <c r="AC224" s="85"/>
      <c r="AG224" s="82"/>
      <c r="AJ224" s="87"/>
      <c r="AK224" s="87"/>
      <c r="BB224" s="168" t="s">
        <v>73</v>
      </c>
      <c r="BM224" s="82">
        <f>IFERROR(X224*I224,"0")</f>
        <v>0</v>
      </c>
      <c r="BN224" s="82">
        <f>IFERROR(Y224*I224,"0")</f>
        <v>0</v>
      </c>
      <c r="BO224" s="82">
        <f>IFERROR(X224/J224,"0")</f>
        <v>0</v>
      </c>
      <c r="BP224" s="82">
        <f>IFERROR(Y224/J224,"0")</f>
        <v>0</v>
      </c>
    </row>
    <row r="225" spans="1:68" x14ac:dyDescent="0.2">
      <c r="A225" s="259"/>
      <c r="B225" s="259"/>
      <c r="C225" s="259"/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60"/>
      <c r="P225" s="256" t="s">
        <v>43</v>
      </c>
      <c r="Q225" s="257"/>
      <c r="R225" s="257"/>
      <c r="S225" s="257"/>
      <c r="T225" s="257"/>
      <c r="U225" s="257"/>
      <c r="V225" s="258"/>
      <c r="W225" s="43" t="s">
        <v>42</v>
      </c>
      <c r="X225" s="44">
        <f>IFERROR(SUM(X224:X224),"0")</f>
        <v>0</v>
      </c>
      <c r="Y225" s="44">
        <f>IFERROR(SUM(Y224:Y224),"0")</f>
        <v>0</v>
      </c>
      <c r="Z225" s="44">
        <f>IFERROR(IF(Z224="",0,Z224),"0")</f>
        <v>0</v>
      </c>
      <c r="AA225" s="68"/>
      <c r="AB225" s="68"/>
      <c r="AC225" s="68"/>
    </row>
    <row r="226" spans="1:68" x14ac:dyDescent="0.2">
      <c r="A226" s="259"/>
      <c r="B226" s="259"/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60"/>
      <c r="P226" s="256" t="s">
        <v>43</v>
      </c>
      <c r="Q226" s="257"/>
      <c r="R226" s="257"/>
      <c r="S226" s="257"/>
      <c r="T226" s="257"/>
      <c r="U226" s="257"/>
      <c r="V226" s="258"/>
      <c r="W226" s="43" t="s">
        <v>0</v>
      </c>
      <c r="X226" s="44">
        <f>IFERROR(SUMPRODUCT(X224:X224*H224:H224),"0")</f>
        <v>0</v>
      </c>
      <c r="Y226" s="44">
        <f>IFERROR(SUMPRODUCT(Y224:Y224*H224:H224),"0")</f>
        <v>0</v>
      </c>
      <c r="Z226" s="43"/>
      <c r="AA226" s="68"/>
      <c r="AB226" s="68"/>
      <c r="AC226" s="68"/>
    </row>
    <row r="227" spans="1:68" ht="16.5" customHeight="1" x14ac:dyDescent="0.25">
      <c r="A227" s="250" t="s">
        <v>302</v>
      </c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  <c r="R227" s="250"/>
      <c r="S227" s="250"/>
      <c r="T227" s="250"/>
      <c r="U227" s="250"/>
      <c r="V227" s="250"/>
      <c r="W227" s="250"/>
      <c r="X227" s="250"/>
      <c r="Y227" s="250"/>
      <c r="Z227" s="250"/>
      <c r="AA227" s="66"/>
      <c r="AB227" s="66"/>
      <c r="AC227" s="83"/>
    </row>
    <row r="228" spans="1:68" ht="14.25" customHeight="1" x14ac:dyDescent="0.25">
      <c r="A228" s="251" t="s">
        <v>82</v>
      </c>
      <c r="B228" s="251"/>
      <c r="C228" s="251"/>
      <c r="D228" s="251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67"/>
      <c r="AB228" s="67"/>
      <c r="AC228" s="84"/>
    </row>
    <row r="229" spans="1:68" ht="27" customHeight="1" x14ac:dyDescent="0.25">
      <c r="A229" s="64" t="s">
        <v>303</v>
      </c>
      <c r="B229" s="64" t="s">
        <v>304</v>
      </c>
      <c r="C229" s="37">
        <v>4301070991</v>
      </c>
      <c r="D229" s="252">
        <v>4607111038180</v>
      </c>
      <c r="E229" s="252"/>
      <c r="F229" s="63">
        <v>0.4</v>
      </c>
      <c r="G229" s="38">
        <v>16</v>
      </c>
      <c r="H229" s="63">
        <v>6.4</v>
      </c>
      <c r="I229" s="63">
        <v>6.71</v>
      </c>
      <c r="J229" s="38">
        <v>84</v>
      </c>
      <c r="K229" s="38" t="s">
        <v>86</v>
      </c>
      <c r="L229" s="38"/>
      <c r="M229" s="39" t="s">
        <v>85</v>
      </c>
      <c r="N229" s="39"/>
      <c r="O229" s="38">
        <v>180</v>
      </c>
      <c r="P229" s="353" t="s">
        <v>305</v>
      </c>
      <c r="Q229" s="254"/>
      <c r="R229" s="254"/>
      <c r="S229" s="254"/>
      <c r="T229" s="255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/>
      <c r="AK229" s="87"/>
      <c r="BB229" s="169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x14ac:dyDescent="0.2">
      <c r="A230" s="259"/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60"/>
      <c r="P230" s="256" t="s">
        <v>43</v>
      </c>
      <c r="Q230" s="257"/>
      <c r="R230" s="257"/>
      <c r="S230" s="257"/>
      <c r="T230" s="257"/>
      <c r="U230" s="257"/>
      <c r="V230" s="258"/>
      <c r="W230" s="43" t="s">
        <v>42</v>
      </c>
      <c r="X230" s="44">
        <f>IFERROR(SUM(X229:X229),"0")</f>
        <v>0</v>
      </c>
      <c r="Y230" s="44">
        <f>IFERROR(SUM(Y229:Y229),"0")</f>
        <v>0</v>
      </c>
      <c r="Z230" s="44">
        <f>IFERROR(IF(Z229="",0,Z229),"0")</f>
        <v>0</v>
      </c>
      <c r="AA230" s="68"/>
      <c r="AB230" s="68"/>
      <c r="AC230" s="68"/>
    </row>
    <row r="231" spans="1:68" x14ac:dyDescent="0.2">
      <c r="A231" s="259"/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60"/>
      <c r="P231" s="256" t="s">
        <v>43</v>
      </c>
      <c r="Q231" s="257"/>
      <c r="R231" s="257"/>
      <c r="S231" s="257"/>
      <c r="T231" s="257"/>
      <c r="U231" s="257"/>
      <c r="V231" s="258"/>
      <c r="W231" s="43" t="s">
        <v>0</v>
      </c>
      <c r="X231" s="44">
        <f>IFERROR(SUMPRODUCT(X229:X229*H229:H229),"0")</f>
        <v>0</v>
      </c>
      <c r="Y231" s="44">
        <f>IFERROR(SUMPRODUCT(Y229:Y229*H229:H229),"0")</f>
        <v>0</v>
      </c>
      <c r="Z231" s="43"/>
      <c r="AA231" s="68"/>
      <c r="AB231" s="68"/>
      <c r="AC231" s="68"/>
    </row>
    <row r="232" spans="1:68" ht="27.75" customHeight="1" x14ac:dyDescent="0.2">
      <c r="A232" s="249" t="s">
        <v>216</v>
      </c>
      <c r="B232" s="249"/>
      <c r="C232" s="249"/>
      <c r="D232" s="249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  <c r="U232" s="249"/>
      <c r="V232" s="249"/>
      <c r="W232" s="249"/>
      <c r="X232" s="249"/>
      <c r="Y232" s="249"/>
      <c r="Z232" s="249"/>
      <c r="AA232" s="55"/>
      <c r="AB232" s="55"/>
      <c r="AC232" s="55"/>
    </row>
    <row r="233" spans="1:68" ht="16.5" customHeight="1" x14ac:dyDescent="0.25">
      <c r="A233" s="250" t="s">
        <v>216</v>
      </c>
      <c r="B233" s="250"/>
      <c r="C233" s="250"/>
      <c r="D233" s="250"/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  <c r="R233" s="250"/>
      <c r="S233" s="250"/>
      <c r="T233" s="250"/>
      <c r="U233" s="250"/>
      <c r="V233" s="250"/>
      <c r="W233" s="250"/>
      <c r="X233" s="250"/>
      <c r="Y233" s="250"/>
      <c r="Z233" s="250"/>
      <c r="AA233" s="66"/>
      <c r="AB233" s="66"/>
      <c r="AC233" s="83"/>
    </row>
    <row r="234" spans="1:68" ht="14.25" customHeight="1" x14ac:dyDescent="0.25">
      <c r="A234" s="251" t="s">
        <v>82</v>
      </c>
      <c r="B234" s="251"/>
      <c r="C234" s="251"/>
      <c r="D234" s="251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67"/>
      <c r="AB234" s="67"/>
      <c r="AC234" s="84"/>
    </row>
    <row r="235" spans="1:68" ht="27" customHeight="1" x14ac:dyDescent="0.25">
      <c r="A235" s="64" t="s">
        <v>306</v>
      </c>
      <c r="B235" s="64" t="s">
        <v>307</v>
      </c>
      <c r="C235" s="37">
        <v>4301071014</v>
      </c>
      <c r="D235" s="252">
        <v>4640242181264</v>
      </c>
      <c r="E235" s="252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86</v>
      </c>
      <c r="L235" s="38"/>
      <c r="M235" s="39" t="s">
        <v>85</v>
      </c>
      <c r="N235" s="39"/>
      <c r="O235" s="38">
        <v>180</v>
      </c>
      <c r="P235" s="354" t="s">
        <v>308</v>
      </c>
      <c r="Q235" s="254"/>
      <c r="R235" s="254"/>
      <c r="S235" s="254"/>
      <c r="T235" s="255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G235" s="82"/>
      <c r="AJ235" s="87"/>
      <c r="AK235" s="87"/>
      <c r="BB235" s="170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309</v>
      </c>
      <c r="B236" s="64" t="s">
        <v>310</v>
      </c>
      <c r="C236" s="37">
        <v>4301071021</v>
      </c>
      <c r="D236" s="252">
        <v>4640242181325</v>
      </c>
      <c r="E236" s="252"/>
      <c r="F236" s="63">
        <v>0.7</v>
      </c>
      <c r="G236" s="38">
        <v>10</v>
      </c>
      <c r="H236" s="63">
        <v>7</v>
      </c>
      <c r="I236" s="63">
        <v>7.28</v>
      </c>
      <c r="J236" s="38">
        <v>84</v>
      </c>
      <c r="K236" s="38" t="s">
        <v>86</v>
      </c>
      <c r="L236" s="38"/>
      <c r="M236" s="39" t="s">
        <v>85</v>
      </c>
      <c r="N236" s="39"/>
      <c r="O236" s="38">
        <v>180</v>
      </c>
      <c r="P236" s="355" t="s">
        <v>311</v>
      </c>
      <c r="Q236" s="254"/>
      <c r="R236" s="254"/>
      <c r="S236" s="254"/>
      <c r="T236" s="255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G236" s="82"/>
      <c r="AJ236" s="87"/>
      <c r="AK236" s="87"/>
      <c r="BB236" s="171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t="27" customHeight="1" x14ac:dyDescent="0.25">
      <c r="A237" s="64" t="s">
        <v>312</v>
      </c>
      <c r="B237" s="64" t="s">
        <v>313</v>
      </c>
      <c r="C237" s="37">
        <v>4301070993</v>
      </c>
      <c r="D237" s="252">
        <v>4640242180670</v>
      </c>
      <c r="E237" s="252"/>
      <c r="F237" s="63">
        <v>1</v>
      </c>
      <c r="G237" s="38">
        <v>6</v>
      </c>
      <c r="H237" s="63">
        <v>6</v>
      </c>
      <c r="I237" s="63">
        <v>6.23</v>
      </c>
      <c r="J237" s="38">
        <v>84</v>
      </c>
      <c r="K237" s="38" t="s">
        <v>86</v>
      </c>
      <c r="L237" s="38"/>
      <c r="M237" s="39" t="s">
        <v>85</v>
      </c>
      <c r="N237" s="39"/>
      <c r="O237" s="38">
        <v>180</v>
      </c>
      <c r="P237" s="356" t="s">
        <v>314</v>
      </c>
      <c r="Q237" s="254"/>
      <c r="R237" s="254"/>
      <c r="S237" s="254"/>
      <c r="T237" s="255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/>
      <c r="AK237" s="87"/>
      <c r="BB237" s="172" t="s">
        <v>73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x14ac:dyDescent="0.2">
      <c r="A238" s="259"/>
      <c r="B238" s="259"/>
      <c r="C238" s="259"/>
      <c r="D238" s="259"/>
      <c r="E238" s="259"/>
      <c r="F238" s="259"/>
      <c r="G238" s="259"/>
      <c r="H238" s="259"/>
      <c r="I238" s="259"/>
      <c r="J238" s="259"/>
      <c r="K238" s="259"/>
      <c r="L238" s="259"/>
      <c r="M238" s="259"/>
      <c r="N238" s="259"/>
      <c r="O238" s="260"/>
      <c r="P238" s="256" t="s">
        <v>43</v>
      </c>
      <c r="Q238" s="257"/>
      <c r="R238" s="257"/>
      <c r="S238" s="257"/>
      <c r="T238" s="257"/>
      <c r="U238" s="257"/>
      <c r="V238" s="258"/>
      <c r="W238" s="43" t="s">
        <v>42</v>
      </c>
      <c r="X238" s="44">
        <f>IFERROR(SUM(X235:X237),"0")</f>
        <v>0</v>
      </c>
      <c r="Y238" s="44">
        <f>IFERROR(SUM(Y235:Y237),"0")</f>
        <v>0</v>
      </c>
      <c r="Z238" s="44">
        <f>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259"/>
      <c r="B239" s="259"/>
      <c r="C239" s="259"/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60"/>
      <c r="P239" s="256" t="s">
        <v>43</v>
      </c>
      <c r="Q239" s="257"/>
      <c r="R239" s="257"/>
      <c r="S239" s="257"/>
      <c r="T239" s="257"/>
      <c r="U239" s="257"/>
      <c r="V239" s="258"/>
      <c r="W239" s="43" t="s">
        <v>0</v>
      </c>
      <c r="X239" s="44">
        <f>IFERROR(SUMPRODUCT(X235:X237*H235:H237),"0")</f>
        <v>0</v>
      </c>
      <c r="Y239" s="44">
        <f>IFERROR(SUMPRODUCT(Y235:Y237*H235:H237),"0")</f>
        <v>0</v>
      </c>
      <c r="Z239" s="43"/>
      <c r="AA239" s="68"/>
      <c r="AB239" s="68"/>
      <c r="AC239" s="68"/>
    </row>
    <row r="240" spans="1:68" ht="14.25" customHeight="1" x14ac:dyDescent="0.25">
      <c r="A240" s="251" t="s">
        <v>147</v>
      </c>
      <c r="B240" s="251"/>
      <c r="C240" s="251"/>
      <c r="D240" s="251"/>
      <c r="E240" s="251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67"/>
      <c r="AB240" s="67"/>
      <c r="AC240" s="84"/>
    </row>
    <row r="241" spans="1:68" ht="27" customHeight="1" x14ac:dyDescent="0.25">
      <c r="A241" s="64" t="s">
        <v>315</v>
      </c>
      <c r="B241" s="64" t="s">
        <v>316</v>
      </c>
      <c r="C241" s="37">
        <v>4301131019</v>
      </c>
      <c r="D241" s="252">
        <v>4640242180427</v>
      </c>
      <c r="E241" s="252"/>
      <c r="F241" s="63">
        <v>1.8</v>
      </c>
      <c r="G241" s="38">
        <v>1</v>
      </c>
      <c r="H241" s="63">
        <v>1.8</v>
      </c>
      <c r="I241" s="63">
        <v>1.915</v>
      </c>
      <c r="J241" s="38">
        <v>234</v>
      </c>
      <c r="K241" s="38" t="s">
        <v>139</v>
      </c>
      <c r="L241" s="38"/>
      <c r="M241" s="39" t="s">
        <v>85</v>
      </c>
      <c r="N241" s="39"/>
      <c r="O241" s="38">
        <v>180</v>
      </c>
      <c r="P241" s="357" t="s">
        <v>317</v>
      </c>
      <c r="Q241" s="254"/>
      <c r="R241" s="254"/>
      <c r="S241" s="254"/>
      <c r="T241" s="255"/>
      <c r="U241" s="40" t="s">
        <v>49</v>
      </c>
      <c r="V241" s="40" t="s">
        <v>49</v>
      </c>
      <c r="W241" s="41" t="s">
        <v>42</v>
      </c>
      <c r="X241" s="59">
        <v>0</v>
      </c>
      <c r="Y241" s="56">
        <f>IFERROR(IF(X241="","",X241),"")</f>
        <v>0</v>
      </c>
      <c r="Z241" s="42">
        <f>IFERROR(IF(X241="","",X241*0.00502),"")</f>
        <v>0</v>
      </c>
      <c r="AA241" s="69" t="s">
        <v>49</v>
      </c>
      <c r="AB241" s="70" t="s">
        <v>49</v>
      </c>
      <c r="AC241" s="85"/>
      <c r="AG241" s="82"/>
      <c r="AJ241" s="87"/>
      <c r="AK241" s="87"/>
      <c r="BB241" s="173" t="s">
        <v>91</v>
      </c>
      <c r="BM241" s="82">
        <f>IFERROR(X241*I241,"0")</f>
        <v>0</v>
      </c>
      <c r="BN241" s="82">
        <f>IFERROR(Y241*I241,"0")</f>
        <v>0</v>
      </c>
      <c r="BO241" s="82">
        <f>IFERROR(X241/J241,"0")</f>
        <v>0</v>
      </c>
      <c r="BP241" s="82">
        <f>IFERROR(Y241/J241,"0")</f>
        <v>0</v>
      </c>
    </row>
    <row r="242" spans="1:68" x14ac:dyDescent="0.2">
      <c r="A242" s="259"/>
      <c r="B242" s="259"/>
      <c r="C242" s="25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60"/>
      <c r="P242" s="256" t="s">
        <v>43</v>
      </c>
      <c r="Q242" s="257"/>
      <c r="R242" s="257"/>
      <c r="S242" s="257"/>
      <c r="T242" s="257"/>
      <c r="U242" s="257"/>
      <c r="V242" s="258"/>
      <c r="W242" s="43" t="s">
        <v>42</v>
      </c>
      <c r="X242" s="44">
        <f>IFERROR(SUM(X241:X241),"0")</f>
        <v>0</v>
      </c>
      <c r="Y242" s="44">
        <f>IFERROR(SUM(Y241:Y241),"0")</f>
        <v>0</v>
      </c>
      <c r="Z242" s="44">
        <f>IFERROR(IF(Z241="",0,Z241),"0")</f>
        <v>0</v>
      </c>
      <c r="AA242" s="68"/>
      <c r="AB242" s="68"/>
      <c r="AC242" s="68"/>
    </row>
    <row r="243" spans="1:68" x14ac:dyDescent="0.2">
      <c r="A243" s="259"/>
      <c r="B243" s="259"/>
      <c r="C243" s="259"/>
      <c r="D243" s="259"/>
      <c r="E243" s="259"/>
      <c r="F243" s="259"/>
      <c r="G243" s="259"/>
      <c r="H243" s="259"/>
      <c r="I243" s="259"/>
      <c r="J243" s="259"/>
      <c r="K243" s="259"/>
      <c r="L243" s="259"/>
      <c r="M243" s="259"/>
      <c r="N243" s="259"/>
      <c r="O243" s="260"/>
      <c r="P243" s="256" t="s">
        <v>43</v>
      </c>
      <c r="Q243" s="257"/>
      <c r="R243" s="257"/>
      <c r="S243" s="257"/>
      <c r="T243" s="257"/>
      <c r="U243" s="257"/>
      <c r="V243" s="258"/>
      <c r="W243" s="43" t="s">
        <v>0</v>
      </c>
      <c r="X243" s="44">
        <f>IFERROR(SUMPRODUCT(X241:X241*H241:H241),"0")</f>
        <v>0</v>
      </c>
      <c r="Y243" s="44">
        <f>IFERROR(SUMPRODUCT(Y241:Y241*H241:H241),"0")</f>
        <v>0</v>
      </c>
      <c r="Z243" s="43"/>
      <c r="AA243" s="68"/>
      <c r="AB243" s="68"/>
      <c r="AC243" s="68"/>
    </row>
    <row r="244" spans="1:68" ht="14.25" customHeight="1" x14ac:dyDescent="0.25">
      <c r="A244" s="251" t="s">
        <v>88</v>
      </c>
      <c r="B244" s="251"/>
      <c r="C244" s="251"/>
      <c r="D244" s="251"/>
      <c r="E244" s="251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67"/>
      <c r="AB244" s="67"/>
      <c r="AC244" s="84"/>
    </row>
    <row r="245" spans="1:68" ht="27" customHeight="1" x14ac:dyDescent="0.25">
      <c r="A245" s="64" t="s">
        <v>318</v>
      </c>
      <c r="B245" s="64" t="s">
        <v>319</v>
      </c>
      <c r="C245" s="37">
        <v>4301132080</v>
      </c>
      <c r="D245" s="252">
        <v>4640242180397</v>
      </c>
      <c r="E245" s="252"/>
      <c r="F245" s="63">
        <v>1</v>
      </c>
      <c r="G245" s="38">
        <v>6</v>
      </c>
      <c r="H245" s="63">
        <v>6</v>
      </c>
      <c r="I245" s="63">
        <v>6.26</v>
      </c>
      <c r="J245" s="38">
        <v>84</v>
      </c>
      <c r="K245" s="38" t="s">
        <v>86</v>
      </c>
      <c r="L245" s="38"/>
      <c r="M245" s="39" t="s">
        <v>85</v>
      </c>
      <c r="N245" s="39"/>
      <c r="O245" s="38">
        <v>180</v>
      </c>
      <c r="P245" s="358" t="s">
        <v>320</v>
      </c>
      <c r="Q245" s="254"/>
      <c r="R245" s="254"/>
      <c r="S245" s="254"/>
      <c r="T245" s="255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/>
      <c r="AK245" s="87"/>
      <c r="BB245" s="174" t="s">
        <v>91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321</v>
      </c>
      <c r="B246" s="64" t="s">
        <v>322</v>
      </c>
      <c r="C246" s="37">
        <v>4301132104</v>
      </c>
      <c r="D246" s="252">
        <v>4640242181219</v>
      </c>
      <c r="E246" s="252"/>
      <c r="F246" s="63">
        <v>0.3</v>
      </c>
      <c r="G246" s="38">
        <v>9</v>
      </c>
      <c r="H246" s="63">
        <v>2.7</v>
      </c>
      <c r="I246" s="63">
        <v>2.8450000000000002</v>
      </c>
      <c r="J246" s="38">
        <v>234</v>
      </c>
      <c r="K246" s="38" t="s">
        <v>139</v>
      </c>
      <c r="L246" s="38"/>
      <c r="M246" s="39" t="s">
        <v>85</v>
      </c>
      <c r="N246" s="39"/>
      <c r="O246" s="38">
        <v>180</v>
      </c>
      <c r="P246" s="359" t="s">
        <v>323</v>
      </c>
      <c r="Q246" s="254"/>
      <c r="R246" s="254"/>
      <c r="S246" s="254"/>
      <c r="T246" s="255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IFERROR(IF(X246="","",X246*0.00502),"")</f>
        <v>0</v>
      </c>
      <c r="AA246" s="69" t="s">
        <v>49</v>
      </c>
      <c r="AB246" s="70" t="s">
        <v>49</v>
      </c>
      <c r="AC246" s="85"/>
      <c r="AG246" s="82"/>
      <c r="AJ246" s="87"/>
      <c r="AK246" s="87"/>
      <c r="BB246" s="175" t="s">
        <v>91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59"/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60"/>
      <c r="P247" s="256" t="s">
        <v>43</v>
      </c>
      <c r="Q247" s="257"/>
      <c r="R247" s="257"/>
      <c r="S247" s="257"/>
      <c r="T247" s="257"/>
      <c r="U247" s="257"/>
      <c r="V247" s="258"/>
      <c r="W247" s="43" t="s">
        <v>42</v>
      </c>
      <c r="X247" s="44">
        <f>IFERROR(SUM(X245:X246),"0")</f>
        <v>0</v>
      </c>
      <c r="Y247" s="44">
        <f>IFERROR(SUM(Y245:Y246),"0")</f>
        <v>0</v>
      </c>
      <c r="Z247" s="44">
        <f>IFERROR(IF(Z245="",0,Z245),"0")+IFERROR(IF(Z246="",0,Z246),"0")</f>
        <v>0</v>
      </c>
      <c r="AA247" s="68"/>
      <c r="AB247" s="68"/>
      <c r="AC247" s="68"/>
    </row>
    <row r="248" spans="1:68" x14ac:dyDescent="0.2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60"/>
      <c r="P248" s="256" t="s">
        <v>43</v>
      </c>
      <c r="Q248" s="257"/>
      <c r="R248" s="257"/>
      <c r="S248" s="257"/>
      <c r="T248" s="257"/>
      <c r="U248" s="257"/>
      <c r="V248" s="258"/>
      <c r="W248" s="43" t="s">
        <v>0</v>
      </c>
      <c r="X248" s="44">
        <f>IFERROR(SUMPRODUCT(X245:X246*H245:H246),"0")</f>
        <v>0</v>
      </c>
      <c r="Y248" s="44">
        <f>IFERROR(SUMPRODUCT(Y245:Y246*H245:H246),"0")</f>
        <v>0</v>
      </c>
      <c r="Z248" s="43"/>
      <c r="AA248" s="68"/>
      <c r="AB248" s="68"/>
      <c r="AC248" s="68"/>
    </row>
    <row r="249" spans="1:68" ht="14.25" customHeight="1" x14ac:dyDescent="0.25">
      <c r="A249" s="251" t="s">
        <v>166</v>
      </c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67"/>
      <c r="AB249" s="67"/>
      <c r="AC249" s="84"/>
    </row>
    <row r="250" spans="1:68" ht="27" customHeight="1" x14ac:dyDescent="0.25">
      <c r="A250" s="64" t="s">
        <v>324</v>
      </c>
      <c r="B250" s="64" t="s">
        <v>325</v>
      </c>
      <c r="C250" s="37">
        <v>4301136028</v>
      </c>
      <c r="D250" s="252">
        <v>4640242180304</v>
      </c>
      <c r="E250" s="252"/>
      <c r="F250" s="63">
        <v>2.7</v>
      </c>
      <c r="G250" s="38">
        <v>1</v>
      </c>
      <c r="H250" s="63">
        <v>2.7</v>
      </c>
      <c r="I250" s="63">
        <v>2.8906000000000001</v>
      </c>
      <c r="J250" s="38">
        <v>126</v>
      </c>
      <c r="K250" s="38" t="s">
        <v>92</v>
      </c>
      <c r="L250" s="38"/>
      <c r="M250" s="39" t="s">
        <v>85</v>
      </c>
      <c r="N250" s="39"/>
      <c r="O250" s="38">
        <v>180</v>
      </c>
      <c r="P250" s="360" t="s">
        <v>326</v>
      </c>
      <c r="Q250" s="254"/>
      <c r="R250" s="254"/>
      <c r="S250" s="254"/>
      <c r="T250" s="255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/>
      <c r="AK250" s="87"/>
      <c r="BB250" s="176" t="s">
        <v>91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37.5" customHeight="1" x14ac:dyDescent="0.25">
      <c r="A251" s="64" t="s">
        <v>327</v>
      </c>
      <c r="B251" s="64" t="s">
        <v>328</v>
      </c>
      <c r="C251" s="37">
        <v>4301136027</v>
      </c>
      <c r="D251" s="252">
        <v>4640242180298</v>
      </c>
      <c r="E251" s="252"/>
      <c r="F251" s="63">
        <v>2.7</v>
      </c>
      <c r="G251" s="38">
        <v>1</v>
      </c>
      <c r="H251" s="63">
        <v>2.7</v>
      </c>
      <c r="I251" s="63">
        <v>2.8919999999999999</v>
      </c>
      <c r="J251" s="38">
        <v>126</v>
      </c>
      <c r="K251" s="38" t="s">
        <v>92</v>
      </c>
      <c r="L251" s="38"/>
      <c r="M251" s="39" t="s">
        <v>85</v>
      </c>
      <c r="N251" s="39"/>
      <c r="O251" s="38">
        <v>180</v>
      </c>
      <c r="P251" s="361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1" s="254"/>
      <c r="R251" s="254"/>
      <c r="S251" s="254"/>
      <c r="T251" s="255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/>
      <c r="AK251" s="87"/>
      <c r="BB251" s="177" t="s">
        <v>91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ht="27" customHeight="1" x14ac:dyDescent="0.25">
      <c r="A252" s="64" t="s">
        <v>329</v>
      </c>
      <c r="B252" s="64" t="s">
        <v>330</v>
      </c>
      <c r="C252" s="37">
        <v>4301136026</v>
      </c>
      <c r="D252" s="252">
        <v>4640242180236</v>
      </c>
      <c r="E252" s="252"/>
      <c r="F252" s="63">
        <v>5</v>
      </c>
      <c r="G252" s="38">
        <v>1</v>
      </c>
      <c r="H252" s="63">
        <v>5</v>
      </c>
      <c r="I252" s="63">
        <v>5.2350000000000003</v>
      </c>
      <c r="J252" s="38">
        <v>84</v>
      </c>
      <c r="K252" s="38" t="s">
        <v>86</v>
      </c>
      <c r="L252" s="38"/>
      <c r="M252" s="39" t="s">
        <v>85</v>
      </c>
      <c r="N252" s="39"/>
      <c r="O252" s="38">
        <v>180</v>
      </c>
      <c r="P252" s="362" t="s">
        <v>331</v>
      </c>
      <c r="Q252" s="254"/>
      <c r="R252" s="254"/>
      <c r="S252" s="254"/>
      <c r="T252" s="255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IFERROR(IF(X252="","",X252*0.0155),"")</f>
        <v>0</v>
      </c>
      <c r="AA252" s="69" t="s">
        <v>49</v>
      </c>
      <c r="AB252" s="70" t="s">
        <v>49</v>
      </c>
      <c r="AC252" s="85"/>
      <c r="AG252" s="82"/>
      <c r="AJ252" s="87"/>
      <c r="AK252" s="87"/>
      <c r="BB252" s="178" t="s">
        <v>91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ht="27" customHeight="1" x14ac:dyDescent="0.25">
      <c r="A253" s="64" t="s">
        <v>332</v>
      </c>
      <c r="B253" s="64" t="s">
        <v>333</v>
      </c>
      <c r="C253" s="37">
        <v>4301136029</v>
      </c>
      <c r="D253" s="252">
        <v>4640242180410</v>
      </c>
      <c r="E253" s="252"/>
      <c r="F253" s="63">
        <v>2.2400000000000002</v>
      </c>
      <c r="G253" s="38">
        <v>1</v>
      </c>
      <c r="H253" s="63">
        <v>2.2400000000000002</v>
      </c>
      <c r="I253" s="63">
        <v>2.4319999999999999</v>
      </c>
      <c r="J253" s="38">
        <v>126</v>
      </c>
      <c r="K253" s="38" t="s">
        <v>92</v>
      </c>
      <c r="L253" s="38"/>
      <c r="M253" s="39" t="s">
        <v>85</v>
      </c>
      <c r="N253" s="39"/>
      <c r="O253" s="38">
        <v>180</v>
      </c>
      <c r="P253" s="3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3" s="254"/>
      <c r="R253" s="254"/>
      <c r="S253" s="254"/>
      <c r="T253" s="255"/>
      <c r="U253" s="40" t="s">
        <v>49</v>
      </c>
      <c r="V253" s="40" t="s">
        <v>49</v>
      </c>
      <c r="W253" s="41" t="s">
        <v>42</v>
      </c>
      <c r="X253" s="59">
        <v>0</v>
      </c>
      <c r="Y253" s="56">
        <f>IFERROR(IF(X253="","",X253),"")</f>
        <v>0</v>
      </c>
      <c r="Z253" s="42">
        <f>IFERROR(IF(X253="","",X253*0.00936),"")</f>
        <v>0</v>
      </c>
      <c r="AA253" s="69" t="s">
        <v>49</v>
      </c>
      <c r="AB253" s="70" t="s">
        <v>49</v>
      </c>
      <c r="AC253" s="85"/>
      <c r="AG253" s="82"/>
      <c r="AJ253" s="87"/>
      <c r="AK253" s="87"/>
      <c r="BB253" s="179" t="s">
        <v>91</v>
      </c>
      <c r="BM253" s="82">
        <f>IFERROR(X253*I253,"0")</f>
        <v>0</v>
      </c>
      <c r="BN253" s="82">
        <f>IFERROR(Y253*I253,"0")</f>
        <v>0</v>
      </c>
      <c r="BO253" s="82">
        <f>IFERROR(X253/J253,"0")</f>
        <v>0</v>
      </c>
      <c r="BP253" s="82">
        <f>IFERROR(Y253/J253,"0")</f>
        <v>0</v>
      </c>
    </row>
    <row r="254" spans="1:68" x14ac:dyDescent="0.2">
      <c r="A254" s="259"/>
      <c r="B254" s="259"/>
      <c r="C254" s="259"/>
      <c r="D254" s="259"/>
      <c r="E254" s="259"/>
      <c r="F254" s="259"/>
      <c r="G254" s="259"/>
      <c r="H254" s="259"/>
      <c r="I254" s="259"/>
      <c r="J254" s="259"/>
      <c r="K254" s="259"/>
      <c r="L254" s="259"/>
      <c r="M254" s="259"/>
      <c r="N254" s="259"/>
      <c r="O254" s="260"/>
      <c r="P254" s="256" t="s">
        <v>43</v>
      </c>
      <c r="Q254" s="257"/>
      <c r="R254" s="257"/>
      <c r="S254" s="257"/>
      <c r="T254" s="257"/>
      <c r="U254" s="257"/>
      <c r="V254" s="258"/>
      <c r="W254" s="43" t="s">
        <v>42</v>
      </c>
      <c r="X254" s="44">
        <f>IFERROR(SUM(X250:X253),"0")</f>
        <v>0</v>
      </c>
      <c r="Y254" s="44">
        <f>IFERROR(SUM(Y250:Y253),"0")</f>
        <v>0</v>
      </c>
      <c r="Z254" s="44">
        <f>IFERROR(IF(Z250="",0,Z250),"0")+IFERROR(IF(Z251="",0,Z251),"0")+IFERROR(IF(Z252="",0,Z252),"0")+IFERROR(IF(Z253="",0,Z253),"0")</f>
        <v>0</v>
      </c>
      <c r="AA254" s="68"/>
      <c r="AB254" s="68"/>
      <c r="AC254" s="68"/>
    </row>
    <row r="255" spans="1:68" x14ac:dyDescent="0.2">
      <c r="A255" s="259"/>
      <c r="B255" s="259"/>
      <c r="C255" s="259"/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60"/>
      <c r="P255" s="256" t="s">
        <v>43</v>
      </c>
      <c r="Q255" s="257"/>
      <c r="R255" s="257"/>
      <c r="S255" s="257"/>
      <c r="T255" s="257"/>
      <c r="U255" s="257"/>
      <c r="V255" s="258"/>
      <c r="W255" s="43" t="s">
        <v>0</v>
      </c>
      <c r="X255" s="44">
        <f>IFERROR(SUMPRODUCT(X250:X253*H250:H253),"0")</f>
        <v>0</v>
      </c>
      <c r="Y255" s="44">
        <f>IFERROR(SUMPRODUCT(Y250:Y253*H250:H253),"0")</f>
        <v>0</v>
      </c>
      <c r="Z255" s="43"/>
      <c r="AA255" s="68"/>
      <c r="AB255" s="68"/>
      <c r="AC255" s="68"/>
    </row>
    <row r="256" spans="1:68" ht="14.25" customHeight="1" x14ac:dyDescent="0.25">
      <c r="A256" s="251" t="s">
        <v>143</v>
      </c>
      <c r="B256" s="251"/>
      <c r="C256" s="251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67"/>
      <c r="AB256" s="67"/>
      <c r="AC256" s="84"/>
    </row>
    <row r="257" spans="1:68" ht="27" customHeight="1" x14ac:dyDescent="0.25">
      <c r="A257" s="64" t="s">
        <v>334</v>
      </c>
      <c r="B257" s="64" t="s">
        <v>335</v>
      </c>
      <c r="C257" s="37">
        <v>4301135405</v>
      </c>
      <c r="D257" s="252">
        <v>4640242181523</v>
      </c>
      <c r="E257" s="252"/>
      <c r="F257" s="63">
        <v>3</v>
      </c>
      <c r="G257" s="38">
        <v>1</v>
      </c>
      <c r="H257" s="63">
        <v>3</v>
      </c>
      <c r="I257" s="63">
        <v>3.1920000000000002</v>
      </c>
      <c r="J257" s="38">
        <v>126</v>
      </c>
      <c r="K257" s="38" t="s">
        <v>92</v>
      </c>
      <c r="L257" s="38"/>
      <c r="M257" s="39" t="s">
        <v>85</v>
      </c>
      <c r="N257" s="39"/>
      <c r="O257" s="38">
        <v>180</v>
      </c>
      <c r="P257" s="364" t="s">
        <v>336</v>
      </c>
      <c r="Q257" s="254"/>
      <c r="R257" s="254"/>
      <c r="S257" s="254"/>
      <c r="T257" s="25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ref="Y257:Y275" si="18">IFERROR(IF(X257="","",X257),"")</f>
        <v>0</v>
      </c>
      <c r="Z257" s="42">
        <f t="shared" ref="Z257:Z262" si="19">IFERROR(IF(X257="","",X257*0.00936),"")</f>
        <v>0</v>
      </c>
      <c r="AA257" s="69" t="s">
        <v>49</v>
      </c>
      <c r="AB257" s="70" t="s">
        <v>49</v>
      </c>
      <c r="AC257" s="85"/>
      <c r="AG257" s="82"/>
      <c r="AJ257" s="87"/>
      <c r="AK257" s="87"/>
      <c r="BB257" s="180" t="s">
        <v>91</v>
      </c>
      <c r="BM257" s="82">
        <f t="shared" ref="BM257:BM275" si="20">IFERROR(X257*I257,"0")</f>
        <v>0</v>
      </c>
      <c r="BN257" s="82">
        <f t="shared" ref="BN257:BN275" si="21">IFERROR(Y257*I257,"0")</f>
        <v>0</v>
      </c>
      <c r="BO257" s="82">
        <f t="shared" ref="BO257:BO275" si="22">IFERROR(X257/J257,"0")</f>
        <v>0</v>
      </c>
      <c r="BP257" s="82">
        <f t="shared" ref="BP257:BP275" si="23">IFERROR(Y257/J257,"0")</f>
        <v>0</v>
      </c>
    </row>
    <row r="258" spans="1:68" ht="27" customHeight="1" x14ac:dyDescent="0.25">
      <c r="A258" s="64" t="s">
        <v>337</v>
      </c>
      <c r="B258" s="64" t="s">
        <v>338</v>
      </c>
      <c r="C258" s="37">
        <v>4301135195</v>
      </c>
      <c r="D258" s="252">
        <v>4640242180366</v>
      </c>
      <c r="E258" s="252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92</v>
      </c>
      <c r="L258" s="38"/>
      <c r="M258" s="39" t="s">
        <v>85</v>
      </c>
      <c r="N258" s="39"/>
      <c r="O258" s="38">
        <v>180</v>
      </c>
      <c r="P258" s="365" t="s">
        <v>339</v>
      </c>
      <c r="Q258" s="254"/>
      <c r="R258" s="254"/>
      <c r="S258" s="254"/>
      <c r="T258" s="25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18"/>
        <v>0</v>
      </c>
      <c r="Z258" s="42">
        <f t="shared" si="19"/>
        <v>0</v>
      </c>
      <c r="AA258" s="69" t="s">
        <v>49</v>
      </c>
      <c r="AB258" s="70" t="s">
        <v>49</v>
      </c>
      <c r="AC258" s="85"/>
      <c r="AG258" s="82"/>
      <c r="AJ258" s="87"/>
      <c r="AK258" s="87"/>
      <c r="BB258" s="181" t="s">
        <v>91</v>
      </c>
      <c r="BM258" s="82">
        <f t="shared" si="20"/>
        <v>0</v>
      </c>
      <c r="BN258" s="82">
        <f t="shared" si="21"/>
        <v>0</v>
      </c>
      <c r="BO258" s="82">
        <f t="shared" si="22"/>
        <v>0</v>
      </c>
      <c r="BP258" s="82">
        <f t="shared" si="23"/>
        <v>0</v>
      </c>
    </row>
    <row r="259" spans="1:68" ht="27" customHeight="1" x14ac:dyDescent="0.25">
      <c r="A259" s="64" t="s">
        <v>340</v>
      </c>
      <c r="B259" s="64" t="s">
        <v>341</v>
      </c>
      <c r="C259" s="37">
        <v>4301135375</v>
      </c>
      <c r="D259" s="252">
        <v>4640242181486</v>
      </c>
      <c r="E259" s="252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92</v>
      </c>
      <c r="L259" s="38"/>
      <c r="M259" s="39" t="s">
        <v>85</v>
      </c>
      <c r="N259" s="39"/>
      <c r="O259" s="38">
        <v>180</v>
      </c>
      <c r="P259" s="366" t="s">
        <v>342</v>
      </c>
      <c r="Q259" s="254"/>
      <c r="R259" s="254"/>
      <c r="S259" s="254"/>
      <c r="T259" s="25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18"/>
        <v>0</v>
      </c>
      <c r="Z259" s="42">
        <f t="shared" si="19"/>
        <v>0</v>
      </c>
      <c r="AA259" s="69" t="s">
        <v>49</v>
      </c>
      <c r="AB259" s="70" t="s">
        <v>49</v>
      </c>
      <c r="AC259" s="85"/>
      <c r="AG259" s="82"/>
      <c r="AJ259" s="87"/>
      <c r="AK259" s="87"/>
      <c r="BB259" s="182" t="s">
        <v>91</v>
      </c>
      <c r="BM259" s="82">
        <f t="shared" si="20"/>
        <v>0</v>
      </c>
      <c r="BN259" s="82">
        <f t="shared" si="21"/>
        <v>0</v>
      </c>
      <c r="BO259" s="82">
        <f t="shared" si="22"/>
        <v>0</v>
      </c>
      <c r="BP259" s="82">
        <f t="shared" si="23"/>
        <v>0</v>
      </c>
    </row>
    <row r="260" spans="1:68" ht="37.5" customHeight="1" x14ac:dyDescent="0.25">
      <c r="A260" s="64" t="s">
        <v>343</v>
      </c>
      <c r="B260" s="64" t="s">
        <v>344</v>
      </c>
      <c r="C260" s="37">
        <v>4301135402</v>
      </c>
      <c r="D260" s="252">
        <v>4640242181493</v>
      </c>
      <c r="E260" s="252"/>
      <c r="F260" s="63">
        <v>3.7</v>
      </c>
      <c r="G260" s="38">
        <v>1</v>
      </c>
      <c r="H260" s="63">
        <v>3.7</v>
      </c>
      <c r="I260" s="63">
        <v>3.8919999999999999</v>
      </c>
      <c r="J260" s="38">
        <v>126</v>
      </c>
      <c r="K260" s="38" t="s">
        <v>92</v>
      </c>
      <c r="L260" s="38"/>
      <c r="M260" s="39" t="s">
        <v>85</v>
      </c>
      <c r="N260" s="39"/>
      <c r="O260" s="38">
        <v>180</v>
      </c>
      <c r="P260" s="367" t="s">
        <v>345</v>
      </c>
      <c r="Q260" s="254"/>
      <c r="R260" s="254"/>
      <c r="S260" s="254"/>
      <c r="T260" s="25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18"/>
        <v>0</v>
      </c>
      <c r="Z260" s="42">
        <f t="shared" si="19"/>
        <v>0</v>
      </c>
      <c r="AA260" s="69" t="s">
        <v>49</v>
      </c>
      <c r="AB260" s="70" t="s">
        <v>49</v>
      </c>
      <c r="AC260" s="85"/>
      <c r="AG260" s="82"/>
      <c r="AJ260" s="87"/>
      <c r="AK260" s="87"/>
      <c r="BB260" s="183" t="s">
        <v>91</v>
      </c>
      <c r="BM260" s="82">
        <f t="shared" si="20"/>
        <v>0</v>
      </c>
      <c r="BN260" s="82">
        <f t="shared" si="21"/>
        <v>0</v>
      </c>
      <c r="BO260" s="82">
        <f t="shared" si="22"/>
        <v>0</v>
      </c>
      <c r="BP260" s="82">
        <f t="shared" si="23"/>
        <v>0</v>
      </c>
    </row>
    <row r="261" spans="1:68" ht="37.5" customHeight="1" x14ac:dyDescent="0.25">
      <c r="A261" s="64" t="s">
        <v>346</v>
      </c>
      <c r="B261" s="64" t="s">
        <v>347</v>
      </c>
      <c r="C261" s="37">
        <v>4301135403</v>
      </c>
      <c r="D261" s="252">
        <v>4640242181509</v>
      </c>
      <c r="E261" s="252"/>
      <c r="F261" s="63">
        <v>3.7</v>
      </c>
      <c r="G261" s="38">
        <v>1</v>
      </c>
      <c r="H261" s="63">
        <v>3.7</v>
      </c>
      <c r="I261" s="63">
        <v>3.8919999999999999</v>
      </c>
      <c r="J261" s="38">
        <v>126</v>
      </c>
      <c r="K261" s="38" t="s">
        <v>92</v>
      </c>
      <c r="L261" s="38"/>
      <c r="M261" s="39" t="s">
        <v>85</v>
      </c>
      <c r="N261" s="39"/>
      <c r="O261" s="38">
        <v>180</v>
      </c>
      <c r="P261" s="368" t="s">
        <v>348</v>
      </c>
      <c r="Q261" s="254"/>
      <c r="R261" s="254"/>
      <c r="S261" s="254"/>
      <c r="T261" s="255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18"/>
        <v>0</v>
      </c>
      <c r="Z261" s="42">
        <f t="shared" si="19"/>
        <v>0</v>
      </c>
      <c r="AA261" s="69" t="s">
        <v>49</v>
      </c>
      <c r="AB261" s="70" t="s">
        <v>49</v>
      </c>
      <c r="AC261" s="85"/>
      <c r="AG261" s="82"/>
      <c r="AJ261" s="87"/>
      <c r="AK261" s="87"/>
      <c r="BB261" s="184" t="s">
        <v>91</v>
      </c>
      <c r="BM261" s="82">
        <f t="shared" si="20"/>
        <v>0</v>
      </c>
      <c r="BN261" s="82">
        <f t="shared" si="21"/>
        <v>0</v>
      </c>
      <c r="BO261" s="82">
        <f t="shared" si="22"/>
        <v>0</v>
      </c>
      <c r="BP261" s="82">
        <f t="shared" si="23"/>
        <v>0</v>
      </c>
    </row>
    <row r="262" spans="1:68" ht="37.5" customHeight="1" x14ac:dyDescent="0.25">
      <c r="A262" s="64" t="s">
        <v>349</v>
      </c>
      <c r="B262" s="64" t="s">
        <v>350</v>
      </c>
      <c r="C262" s="37">
        <v>4301135187</v>
      </c>
      <c r="D262" s="252">
        <v>4640242180328</v>
      </c>
      <c r="E262" s="252"/>
      <c r="F262" s="63">
        <v>3.5</v>
      </c>
      <c r="G262" s="38">
        <v>1</v>
      </c>
      <c r="H262" s="63">
        <v>3.5</v>
      </c>
      <c r="I262" s="63">
        <v>3.6920000000000002</v>
      </c>
      <c r="J262" s="38">
        <v>126</v>
      </c>
      <c r="K262" s="38" t="s">
        <v>92</v>
      </c>
      <c r="L262" s="38"/>
      <c r="M262" s="39" t="s">
        <v>85</v>
      </c>
      <c r="N262" s="39"/>
      <c r="O262" s="38">
        <v>180</v>
      </c>
      <c r="P262" s="369" t="s">
        <v>351</v>
      </c>
      <c r="Q262" s="254"/>
      <c r="R262" s="254"/>
      <c r="S262" s="254"/>
      <c r="T262" s="255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18"/>
        <v>0</v>
      </c>
      <c r="Z262" s="42">
        <f t="shared" si="19"/>
        <v>0</v>
      </c>
      <c r="AA262" s="69" t="s">
        <v>49</v>
      </c>
      <c r="AB262" s="70" t="s">
        <v>49</v>
      </c>
      <c r="AC262" s="85"/>
      <c r="AG262" s="82"/>
      <c r="AJ262" s="87"/>
      <c r="AK262" s="87"/>
      <c r="BB262" s="185" t="s">
        <v>91</v>
      </c>
      <c r="BM262" s="82">
        <f t="shared" si="20"/>
        <v>0</v>
      </c>
      <c r="BN262" s="82">
        <f t="shared" si="21"/>
        <v>0</v>
      </c>
      <c r="BO262" s="82">
        <f t="shared" si="22"/>
        <v>0</v>
      </c>
      <c r="BP262" s="82">
        <f t="shared" si="23"/>
        <v>0</v>
      </c>
    </row>
    <row r="263" spans="1:68" ht="27" customHeight="1" x14ac:dyDescent="0.25">
      <c r="A263" s="64" t="s">
        <v>352</v>
      </c>
      <c r="B263" s="64" t="s">
        <v>353</v>
      </c>
      <c r="C263" s="37">
        <v>4301135186</v>
      </c>
      <c r="D263" s="252">
        <v>4640242180311</v>
      </c>
      <c r="E263" s="252"/>
      <c r="F263" s="63">
        <v>5.5</v>
      </c>
      <c r="G263" s="38">
        <v>1</v>
      </c>
      <c r="H263" s="63">
        <v>5.5</v>
      </c>
      <c r="I263" s="63">
        <v>5.7350000000000003</v>
      </c>
      <c r="J263" s="38">
        <v>84</v>
      </c>
      <c r="K263" s="38" t="s">
        <v>86</v>
      </c>
      <c r="L263" s="38"/>
      <c r="M263" s="39" t="s">
        <v>85</v>
      </c>
      <c r="N263" s="39"/>
      <c r="O263" s="38">
        <v>180</v>
      </c>
      <c r="P263" s="370" t="s">
        <v>354</v>
      </c>
      <c r="Q263" s="254"/>
      <c r="R263" s="254"/>
      <c r="S263" s="254"/>
      <c r="T263" s="255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18"/>
        <v>0</v>
      </c>
      <c r="Z263" s="42">
        <f>IFERROR(IF(X263="","",X263*0.0155),"")</f>
        <v>0</v>
      </c>
      <c r="AA263" s="69" t="s">
        <v>49</v>
      </c>
      <c r="AB263" s="70" t="s">
        <v>49</v>
      </c>
      <c r="AC263" s="85"/>
      <c r="AG263" s="82"/>
      <c r="AJ263" s="87"/>
      <c r="AK263" s="87"/>
      <c r="BB263" s="186" t="s">
        <v>91</v>
      </c>
      <c r="BM263" s="82">
        <f t="shared" si="20"/>
        <v>0</v>
      </c>
      <c r="BN263" s="82">
        <f t="shared" si="21"/>
        <v>0</v>
      </c>
      <c r="BO263" s="82">
        <f t="shared" si="22"/>
        <v>0</v>
      </c>
      <c r="BP263" s="82">
        <f t="shared" si="23"/>
        <v>0</v>
      </c>
    </row>
    <row r="264" spans="1:68" ht="27" customHeight="1" x14ac:dyDescent="0.25">
      <c r="A264" s="64" t="s">
        <v>355</v>
      </c>
      <c r="B264" s="64" t="s">
        <v>356</v>
      </c>
      <c r="C264" s="37">
        <v>4301135394</v>
      </c>
      <c r="D264" s="252">
        <v>4640242181561</v>
      </c>
      <c r="E264" s="252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92</v>
      </c>
      <c r="L264" s="38"/>
      <c r="M264" s="39" t="s">
        <v>85</v>
      </c>
      <c r="N264" s="39"/>
      <c r="O264" s="38">
        <v>180</v>
      </c>
      <c r="P264" s="371" t="s">
        <v>357</v>
      </c>
      <c r="Q264" s="254"/>
      <c r="R264" s="254"/>
      <c r="S264" s="254"/>
      <c r="T264" s="255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18"/>
        <v>0</v>
      </c>
      <c r="Z264" s="42">
        <f>IFERROR(IF(X264="","",X264*0.00936),"")</f>
        <v>0</v>
      </c>
      <c r="AA264" s="69" t="s">
        <v>49</v>
      </c>
      <c r="AB264" s="70" t="s">
        <v>49</v>
      </c>
      <c r="AC264" s="85"/>
      <c r="AG264" s="82"/>
      <c r="AJ264" s="87"/>
      <c r="AK264" s="87"/>
      <c r="BB264" s="187" t="s">
        <v>91</v>
      </c>
      <c r="BM264" s="82">
        <f t="shared" si="20"/>
        <v>0</v>
      </c>
      <c r="BN264" s="82">
        <f t="shared" si="21"/>
        <v>0</v>
      </c>
      <c r="BO264" s="82">
        <f t="shared" si="22"/>
        <v>0</v>
      </c>
      <c r="BP264" s="82">
        <f t="shared" si="23"/>
        <v>0</v>
      </c>
    </row>
    <row r="265" spans="1:68" ht="27" customHeight="1" x14ac:dyDescent="0.25">
      <c r="A265" s="64" t="s">
        <v>358</v>
      </c>
      <c r="B265" s="64" t="s">
        <v>359</v>
      </c>
      <c r="C265" s="37">
        <v>4301135320</v>
      </c>
      <c r="D265" s="252">
        <v>4640242181592</v>
      </c>
      <c r="E265" s="252"/>
      <c r="F265" s="63">
        <v>3.5</v>
      </c>
      <c r="G265" s="38">
        <v>1</v>
      </c>
      <c r="H265" s="63">
        <v>3.5</v>
      </c>
      <c r="I265" s="63">
        <v>3.6850000000000001</v>
      </c>
      <c r="J265" s="38">
        <v>126</v>
      </c>
      <c r="K265" s="38" t="s">
        <v>92</v>
      </c>
      <c r="L265" s="38"/>
      <c r="M265" s="39" t="s">
        <v>85</v>
      </c>
      <c r="N265" s="39"/>
      <c r="O265" s="38">
        <v>180</v>
      </c>
      <c r="P265" s="372" t="s">
        <v>360</v>
      </c>
      <c r="Q265" s="254"/>
      <c r="R265" s="254"/>
      <c r="S265" s="254"/>
      <c r="T265" s="255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18"/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/>
      <c r="AK265" s="87"/>
      <c r="BB265" s="188" t="s">
        <v>91</v>
      </c>
      <c r="BM265" s="82">
        <f t="shared" si="20"/>
        <v>0</v>
      </c>
      <c r="BN265" s="82">
        <f t="shared" si="21"/>
        <v>0</v>
      </c>
      <c r="BO265" s="82">
        <f t="shared" si="22"/>
        <v>0</v>
      </c>
      <c r="BP265" s="82">
        <f t="shared" si="23"/>
        <v>0</v>
      </c>
    </row>
    <row r="266" spans="1:68" ht="27" customHeight="1" x14ac:dyDescent="0.25">
      <c r="A266" s="64" t="s">
        <v>361</v>
      </c>
      <c r="B266" s="64" t="s">
        <v>362</v>
      </c>
      <c r="C266" s="37">
        <v>4301135193</v>
      </c>
      <c r="D266" s="252">
        <v>4640242180403</v>
      </c>
      <c r="E266" s="252"/>
      <c r="F266" s="63">
        <v>3</v>
      </c>
      <c r="G266" s="38">
        <v>1</v>
      </c>
      <c r="H266" s="63">
        <v>3</v>
      </c>
      <c r="I266" s="63">
        <v>3.1920000000000002</v>
      </c>
      <c r="J266" s="38">
        <v>126</v>
      </c>
      <c r="K266" s="38" t="s">
        <v>92</v>
      </c>
      <c r="L266" s="38"/>
      <c r="M266" s="39" t="s">
        <v>85</v>
      </c>
      <c r="N266" s="39"/>
      <c r="O266" s="38">
        <v>180</v>
      </c>
      <c r="P266" s="373" t="s">
        <v>363</v>
      </c>
      <c r="Q266" s="254"/>
      <c r="R266" s="254"/>
      <c r="S266" s="254"/>
      <c r="T266" s="255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18"/>
        <v>0</v>
      </c>
      <c r="Z266" s="42">
        <f>IFERROR(IF(X266="","",X266*0.00936),"")</f>
        <v>0</v>
      </c>
      <c r="AA266" s="69" t="s">
        <v>49</v>
      </c>
      <c r="AB266" s="70" t="s">
        <v>49</v>
      </c>
      <c r="AC266" s="85"/>
      <c r="AG266" s="82"/>
      <c r="AJ266" s="87"/>
      <c r="AK266" s="87"/>
      <c r="BB266" s="189" t="s">
        <v>91</v>
      </c>
      <c r="BM266" s="82">
        <f t="shared" si="20"/>
        <v>0</v>
      </c>
      <c r="BN266" s="82">
        <f t="shared" si="21"/>
        <v>0</v>
      </c>
      <c r="BO266" s="82">
        <f t="shared" si="22"/>
        <v>0</v>
      </c>
      <c r="BP266" s="82">
        <f t="shared" si="23"/>
        <v>0</v>
      </c>
    </row>
    <row r="267" spans="1:68" ht="27" customHeight="1" x14ac:dyDescent="0.25">
      <c r="A267" s="64" t="s">
        <v>364</v>
      </c>
      <c r="B267" s="64" t="s">
        <v>365</v>
      </c>
      <c r="C267" s="37">
        <v>4301135304</v>
      </c>
      <c r="D267" s="252">
        <v>4640242181240</v>
      </c>
      <c r="E267" s="252"/>
      <c r="F267" s="63">
        <v>0.3</v>
      </c>
      <c r="G267" s="38">
        <v>9</v>
      </c>
      <c r="H267" s="63">
        <v>2.7</v>
      </c>
      <c r="I267" s="63">
        <v>2.88</v>
      </c>
      <c r="J267" s="38">
        <v>126</v>
      </c>
      <c r="K267" s="38" t="s">
        <v>92</v>
      </c>
      <c r="L267" s="38"/>
      <c r="M267" s="39" t="s">
        <v>85</v>
      </c>
      <c r="N267" s="39"/>
      <c r="O267" s="38">
        <v>180</v>
      </c>
      <c r="P267" s="374" t="s">
        <v>366</v>
      </c>
      <c r="Q267" s="254"/>
      <c r="R267" s="254"/>
      <c r="S267" s="254"/>
      <c r="T267" s="255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18"/>
        <v>0</v>
      </c>
      <c r="Z267" s="42">
        <f>IFERROR(IF(X267="","",X267*0.00936),"")</f>
        <v>0</v>
      </c>
      <c r="AA267" s="69" t="s">
        <v>49</v>
      </c>
      <c r="AB267" s="70" t="s">
        <v>49</v>
      </c>
      <c r="AC267" s="85"/>
      <c r="AG267" s="82"/>
      <c r="AJ267" s="87"/>
      <c r="AK267" s="87"/>
      <c r="BB267" s="190" t="s">
        <v>91</v>
      </c>
      <c r="BM267" s="82">
        <f t="shared" si="20"/>
        <v>0</v>
      </c>
      <c r="BN267" s="82">
        <f t="shared" si="21"/>
        <v>0</v>
      </c>
      <c r="BO267" s="82">
        <f t="shared" si="22"/>
        <v>0</v>
      </c>
      <c r="BP267" s="82">
        <f t="shared" si="23"/>
        <v>0</v>
      </c>
    </row>
    <row r="268" spans="1:68" ht="27" customHeight="1" x14ac:dyDescent="0.25">
      <c r="A268" s="64" t="s">
        <v>367</v>
      </c>
      <c r="B268" s="64" t="s">
        <v>368</v>
      </c>
      <c r="C268" s="37">
        <v>4301135310</v>
      </c>
      <c r="D268" s="252">
        <v>4640242181318</v>
      </c>
      <c r="E268" s="252"/>
      <c r="F268" s="63">
        <v>0.3</v>
      </c>
      <c r="G268" s="38">
        <v>9</v>
      </c>
      <c r="H268" s="63">
        <v>2.7</v>
      </c>
      <c r="I268" s="63">
        <v>2.988</v>
      </c>
      <c r="J268" s="38">
        <v>126</v>
      </c>
      <c r="K268" s="38" t="s">
        <v>92</v>
      </c>
      <c r="L268" s="38"/>
      <c r="M268" s="39" t="s">
        <v>85</v>
      </c>
      <c r="N268" s="39"/>
      <c r="O268" s="38">
        <v>180</v>
      </c>
      <c r="P268" s="375" t="s">
        <v>369</v>
      </c>
      <c r="Q268" s="254"/>
      <c r="R268" s="254"/>
      <c r="S268" s="254"/>
      <c r="T268" s="255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18"/>
        <v>0</v>
      </c>
      <c r="Z268" s="42">
        <f>IFERROR(IF(X268="","",X268*0.00936),"")</f>
        <v>0</v>
      </c>
      <c r="AA268" s="69" t="s">
        <v>49</v>
      </c>
      <c r="AB268" s="70" t="s">
        <v>49</v>
      </c>
      <c r="AC268" s="85"/>
      <c r="AG268" s="82"/>
      <c r="AJ268" s="87"/>
      <c r="AK268" s="87"/>
      <c r="BB268" s="191" t="s">
        <v>91</v>
      </c>
      <c r="BM268" s="82">
        <f t="shared" si="20"/>
        <v>0</v>
      </c>
      <c r="BN268" s="82">
        <f t="shared" si="21"/>
        <v>0</v>
      </c>
      <c r="BO268" s="82">
        <f t="shared" si="22"/>
        <v>0</v>
      </c>
      <c r="BP268" s="82">
        <f t="shared" si="23"/>
        <v>0</v>
      </c>
    </row>
    <row r="269" spans="1:68" ht="27" customHeight="1" x14ac:dyDescent="0.25">
      <c r="A269" s="64" t="s">
        <v>370</v>
      </c>
      <c r="B269" s="64" t="s">
        <v>371</v>
      </c>
      <c r="C269" s="37">
        <v>4301135306</v>
      </c>
      <c r="D269" s="252">
        <v>4640242181578</v>
      </c>
      <c r="E269" s="252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139</v>
      </c>
      <c r="L269" s="38"/>
      <c r="M269" s="39" t="s">
        <v>85</v>
      </c>
      <c r="N269" s="39"/>
      <c r="O269" s="38">
        <v>180</v>
      </c>
      <c r="P269" s="376" t="s">
        <v>372</v>
      </c>
      <c r="Q269" s="254"/>
      <c r="R269" s="254"/>
      <c r="S269" s="254"/>
      <c r="T269" s="255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18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G269" s="82"/>
      <c r="AJ269" s="87"/>
      <c r="AK269" s="87"/>
      <c r="BB269" s="192" t="s">
        <v>91</v>
      </c>
      <c r="BM269" s="82">
        <f t="shared" si="20"/>
        <v>0</v>
      </c>
      <c r="BN269" s="82">
        <f t="shared" si="21"/>
        <v>0</v>
      </c>
      <c r="BO269" s="82">
        <f t="shared" si="22"/>
        <v>0</v>
      </c>
      <c r="BP269" s="82">
        <f t="shared" si="23"/>
        <v>0</v>
      </c>
    </row>
    <row r="270" spans="1:68" ht="27" customHeight="1" x14ac:dyDescent="0.25">
      <c r="A270" s="64" t="s">
        <v>373</v>
      </c>
      <c r="B270" s="64" t="s">
        <v>374</v>
      </c>
      <c r="C270" s="37">
        <v>4301135305</v>
      </c>
      <c r="D270" s="252">
        <v>4640242181394</v>
      </c>
      <c r="E270" s="252"/>
      <c r="F270" s="63">
        <v>0.3</v>
      </c>
      <c r="G270" s="38">
        <v>9</v>
      </c>
      <c r="H270" s="63">
        <v>2.7</v>
      </c>
      <c r="I270" s="63">
        <v>2.8450000000000002</v>
      </c>
      <c r="J270" s="38">
        <v>234</v>
      </c>
      <c r="K270" s="38" t="s">
        <v>139</v>
      </c>
      <c r="L270" s="38"/>
      <c r="M270" s="39" t="s">
        <v>85</v>
      </c>
      <c r="N270" s="39"/>
      <c r="O270" s="38">
        <v>180</v>
      </c>
      <c r="P270" s="377" t="s">
        <v>375</v>
      </c>
      <c r="Q270" s="254"/>
      <c r="R270" s="254"/>
      <c r="S270" s="254"/>
      <c r="T270" s="255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18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/>
      <c r="AK270" s="87"/>
      <c r="BB270" s="193" t="s">
        <v>91</v>
      </c>
      <c r="BM270" s="82">
        <f t="shared" si="20"/>
        <v>0</v>
      </c>
      <c r="BN270" s="82">
        <f t="shared" si="21"/>
        <v>0</v>
      </c>
      <c r="BO270" s="82">
        <f t="shared" si="22"/>
        <v>0</v>
      </c>
      <c r="BP270" s="82">
        <f t="shared" si="23"/>
        <v>0</v>
      </c>
    </row>
    <row r="271" spans="1:68" ht="27" customHeight="1" x14ac:dyDescent="0.25">
      <c r="A271" s="64" t="s">
        <v>376</v>
      </c>
      <c r="B271" s="64" t="s">
        <v>377</v>
      </c>
      <c r="C271" s="37">
        <v>4301135309</v>
      </c>
      <c r="D271" s="252">
        <v>4640242181332</v>
      </c>
      <c r="E271" s="252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139</v>
      </c>
      <c r="L271" s="38"/>
      <c r="M271" s="39" t="s">
        <v>85</v>
      </c>
      <c r="N271" s="39"/>
      <c r="O271" s="38">
        <v>180</v>
      </c>
      <c r="P271" s="378" t="s">
        <v>378</v>
      </c>
      <c r="Q271" s="254"/>
      <c r="R271" s="254"/>
      <c r="S271" s="254"/>
      <c r="T271" s="255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18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/>
      <c r="AK271" s="87"/>
      <c r="BB271" s="194" t="s">
        <v>91</v>
      </c>
      <c r="BM271" s="82">
        <f t="shared" si="20"/>
        <v>0</v>
      </c>
      <c r="BN271" s="82">
        <f t="shared" si="21"/>
        <v>0</v>
      </c>
      <c r="BO271" s="82">
        <f t="shared" si="22"/>
        <v>0</v>
      </c>
      <c r="BP271" s="82">
        <f t="shared" si="23"/>
        <v>0</v>
      </c>
    </row>
    <row r="272" spans="1:68" ht="27" customHeight="1" x14ac:dyDescent="0.25">
      <c r="A272" s="64" t="s">
        <v>379</v>
      </c>
      <c r="B272" s="64" t="s">
        <v>380</v>
      </c>
      <c r="C272" s="37">
        <v>4301135308</v>
      </c>
      <c r="D272" s="252">
        <v>4640242181349</v>
      </c>
      <c r="E272" s="252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139</v>
      </c>
      <c r="L272" s="38"/>
      <c r="M272" s="39" t="s">
        <v>85</v>
      </c>
      <c r="N272" s="39"/>
      <c r="O272" s="38">
        <v>180</v>
      </c>
      <c r="P272" s="379" t="s">
        <v>381</v>
      </c>
      <c r="Q272" s="254"/>
      <c r="R272" s="254"/>
      <c r="S272" s="254"/>
      <c r="T272" s="255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18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/>
      <c r="AK272" s="87"/>
      <c r="BB272" s="195" t="s">
        <v>91</v>
      </c>
      <c r="BM272" s="82">
        <f t="shared" si="20"/>
        <v>0</v>
      </c>
      <c r="BN272" s="82">
        <f t="shared" si="21"/>
        <v>0</v>
      </c>
      <c r="BO272" s="82">
        <f t="shared" si="22"/>
        <v>0</v>
      </c>
      <c r="BP272" s="82">
        <f t="shared" si="23"/>
        <v>0</v>
      </c>
    </row>
    <row r="273" spans="1:68" ht="27" customHeight="1" x14ac:dyDescent="0.25">
      <c r="A273" s="64" t="s">
        <v>382</v>
      </c>
      <c r="B273" s="64" t="s">
        <v>383</v>
      </c>
      <c r="C273" s="37">
        <v>4301135307</v>
      </c>
      <c r="D273" s="252">
        <v>4640242181370</v>
      </c>
      <c r="E273" s="252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139</v>
      </c>
      <c r="L273" s="38"/>
      <c r="M273" s="39" t="s">
        <v>85</v>
      </c>
      <c r="N273" s="39"/>
      <c r="O273" s="38">
        <v>180</v>
      </c>
      <c r="P273" s="380" t="s">
        <v>384</v>
      </c>
      <c r="Q273" s="254"/>
      <c r="R273" s="254"/>
      <c r="S273" s="254"/>
      <c r="T273" s="255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18"/>
        <v>0</v>
      </c>
      <c r="Z273" s="42">
        <f>IFERROR(IF(X273="","",X273*0.00502),"")</f>
        <v>0</v>
      </c>
      <c r="AA273" s="69" t="s">
        <v>49</v>
      </c>
      <c r="AB273" s="70" t="s">
        <v>49</v>
      </c>
      <c r="AC273" s="85"/>
      <c r="AG273" s="82"/>
      <c r="AJ273" s="87"/>
      <c r="AK273" s="87"/>
      <c r="BB273" s="196" t="s">
        <v>91</v>
      </c>
      <c r="BM273" s="82">
        <f t="shared" si="20"/>
        <v>0</v>
      </c>
      <c r="BN273" s="82">
        <f t="shared" si="21"/>
        <v>0</v>
      </c>
      <c r="BO273" s="82">
        <f t="shared" si="22"/>
        <v>0</v>
      </c>
      <c r="BP273" s="82">
        <f t="shared" si="23"/>
        <v>0</v>
      </c>
    </row>
    <row r="274" spans="1:68" ht="27" customHeight="1" x14ac:dyDescent="0.25">
      <c r="A274" s="64" t="s">
        <v>385</v>
      </c>
      <c r="B274" s="64" t="s">
        <v>386</v>
      </c>
      <c r="C274" s="37">
        <v>4301135319</v>
      </c>
      <c r="D274" s="252">
        <v>4607111037473</v>
      </c>
      <c r="E274" s="252"/>
      <c r="F274" s="63">
        <v>1</v>
      </c>
      <c r="G274" s="38">
        <v>4</v>
      </c>
      <c r="H274" s="63">
        <v>4</v>
      </c>
      <c r="I274" s="63">
        <v>4.2300000000000004</v>
      </c>
      <c r="J274" s="38">
        <v>84</v>
      </c>
      <c r="K274" s="38" t="s">
        <v>86</v>
      </c>
      <c r="L274" s="38"/>
      <c r="M274" s="39" t="s">
        <v>85</v>
      </c>
      <c r="N274" s="39"/>
      <c r="O274" s="38">
        <v>180</v>
      </c>
      <c r="P274" s="381" t="s">
        <v>387</v>
      </c>
      <c r="Q274" s="254"/>
      <c r="R274" s="254"/>
      <c r="S274" s="254"/>
      <c r="T274" s="255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18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G274" s="82"/>
      <c r="AJ274" s="87"/>
      <c r="AK274" s="87"/>
      <c r="BB274" s="197" t="s">
        <v>91</v>
      </c>
      <c r="BM274" s="82">
        <f t="shared" si="20"/>
        <v>0</v>
      </c>
      <c r="BN274" s="82">
        <f t="shared" si="21"/>
        <v>0</v>
      </c>
      <c r="BO274" s="82">
        <f t="shared" si="22"/>
        <v>0</v>
      </c>
      <c r="BP274" s="82">
        <f t="shared" si="23"/>
        <v>0</v>
      </c>
    </row>
    <row r="275" spans="1:68" ht="27" customHeight="1" x14ac:dyDescent="0.25">
      <c r="A275" s="64" t="s">
        <v>388</v>
      </c>
      <c r="B275" s="64" t="s">
        <v>389</v>
      </c>
      <c r="C275" s="37">
        <v>4301135198</v>
      </c>
      <c r="D275" s="252">
        <v>4640242180663</v>
      </c>
      <c r="E275" s="252"/>
      <c r="F275" s="63">
        <v>0.9</v>
      </c>
      <c r="G275" s="38">
        <v>4</v>
      </c>
      <c r="H275" s="63">
        <v>3.6</v>
      </c>
      <c r="I275" s="63">
        <v>3.83</v>
      </c>
      <c r="J275" s="38">
        <v>84</v>
      </c>
      <c r="K275" s="38" t="s">
        <v>86</v>
      </c>
      <c r="L275" s="38"/>
      <c r="M275" s="39" t="s">
        <v>85</v>
      </c>
      <c r="N275" s="39"/>
      <c r="O275" s="38">
        <v>180</v>
      </c>
      <c r="P275" s="382" t="s">
        <v>390</v>
      </c>
      <c r="Q275" s="254"/>
      <c r="R275" s="254"/>
      <c r="S275" s="254"/>
      <c r="T275" s="255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18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G275" s="82"/>
      <c r="AJ275" s="87"/>
      <c r="AK275" s="87"/>
      <c r="BB275" s="198" t="s">
        <v>91</v>
      </c>
      <c r="BM275" s="82">
        <f t="shared" si="20"/>
        <v>0</v>
      </c>
      <c r="BN275" s="82">
        <f t="shared" si="21"/>
        <v>0</v>
      </c>
      <c r="BO275" s="82">
        <f t="shared" si="22"/>
        <v>0</v>
      </c>
      <c r="BP275" s="82">
        <f t="shared" si="23"/>
        <v>0</v>
      </c>
    </row>
    <row r="276" spans="1:68" x14ac:dyDescent="0.2">
      <c r="A276" s="259"/>
      <c r="B276" s="259"/>
      <c r="C276" s="25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260"/>
      <c r="P276" s="256" t="s">
        <v>43</v>
      </c>
      <c r="Q276" s="257"/>
      <c r="R276" s="257"/>
      <c r="S276" s="257"/>
      <c r="T276" s="257"/>
      <c r="U276" s="257"/>
      <c r="V276" s="258"/>
      <c r="W276" s="43" t="s">
        <v>42</v>
      </c>
      <c r="X276" s="44">
        <f>IFERROR(SUM(X257:X275),"0")</f>
        <v>0</v>
      </c>
      <c r="Y276" s="44">
        <f>IFERROR(SUM(Y257:Y275),"0")</f>
        <v>0</v>
      </c>
      <c r="Z276" s="44">
        <f>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8"/>
      <c r="AB276" s="68"/>
      <c r="AC276" s="68"/>
    </row>
    <row r="277" spans="1:68" x14ac:dyDescent="0.2">
      <c r="A277" s="259"/>
      <c r="B277" s="259"/>
      <c r="C277" s="259"/>
      <c r="D277" s="259"/>
      <c r="E277" s="259"/>
      <c r="F277" s="259"/>
      <c r="G277" s="259"/>
      <c r="H277" s="259"/>
      <c r="I277" s="259"/>
      <c r="J277" s="259"/>
      <c r="K277" s="259"/>
      <c r="L277" s="259"/>
      <c r="M277" s="259"/>
      <c r="N277" s="259"/>
      <c r="O277" s="260"/>
      <c r="P277" s="256" t="s">
        <v>43</v>
      </c>
      <c r="Q277" s="257"/>
      <c r="R277" s="257"/>
      <c r="S277" s="257"/>
      <c r="T277" s="257"/>
      <c r="U277" s="257"/>
      <c r="V277" s="258"/>
      <c r="W277" s="43" t="s">
        <v>0</v>
      </c>
      <c r="X277" s="44">
        <f>IFERROR(SUMPRODUCT(X257:X275*H257:H275),"0")</f>
        <v>0</v>
      </c>
      <c r="Y277" s="44">
        <f>IFERROR(SUMPRODUCT(Y257:Y275*H257:H275),"0")</f>
        <v>0</v>
      </c>
      <c r="Z277" s="43"/>
      <c r="AA277" s="68"/>
      <c r="AB277" s="68"/>
      <c r="AC277" s="68"/>
    </row>
    <row r="278" spans="1:68" ht="15" customHeight="1" x14ac:dyDescent="0.2">
      <c r="A278" s="259"/>
      <c r="B278" s="259"/>
      <c r="C278" s="259"/>
      <c r="D278" s="259"/>
      <c r="E278" s="259"/>
      <c r="F278" s="259"/>
      <c r="G278" s="259"/>
      <c r="H278" s="259"/>
      <c r="I278" s="259"/>
      <c r="J278" s="259"/>
      <c r="K278" s="259"/>
      <c r="L278" s="259"/>
      <c r="M278" s="259"/>
      <c r="N278" s="259"/>
      <c r="O278" s="386"/>
      <c r="P278" s="383" t="s">
        <v>36</v>
      </c>
      <c r="Q278" s="384"/>
      <c r="R278" s="384"/>
      <c r="S278" s="384"/>
      <c r="T278" s="384"/>
      <c r="U278" s="384"/>
      <c r="V278" s="385"/>
      <c r="W278" s="43" t="s">
        <v>0</v>
      </c>
      <c r="X278" s="44">
        <f>IFERROR(X24+X33+X40+X49+X61+X67+X72+X78+X88+X95+X104+X110+X116+X122+X127+X133+X138+X144+X148+X156+X161+X169+X173+X178+X184+X191+X201+X209+X214+X220+X226+X231+X239+X243+X248+X255+X277,"0")</f>
        <v>0</v>
      </c>
      <c r="Y278" s="44">
        <f>IFERROR(Y24+Y33+Y40+Y49+Y61+Y67+Y72+Y78+Y88+Y95+Y104+Y110+Y116+Y122+Y127+Y133+Y138+Y144+Y148+Y156+Y161+Y169+Y173+Y178+Y184+Y191+Y201+Y209+Y214+Y220+Y226+Y231+Y239+Y243+Y248+Y255+Y277,"0")</f>
        <v>0</v>
      </c>
      <c r="Z278" s="43"/>
      <c r="AA278" s="68"/>
      <c r="AB278" s="68"/>
      <c r="AC278" s="68"/>
    </row>
    <row r="279" spans="1:68" x14ac:dyDescent="0.2">
      <c r="A279" s="259"/>
      <c r="B279" s="259"/>
      <c r="C279" s="259"/>
      <c r="D279" s="259"/>
      <c r="E279" s="259"/>
      <c r="F279" s="259"/>
      <c r="G279" s="259"/>
      <c r="H279" s="259"/>
      <c r="I279" s="259"/>
      <c r="J279" s="259"/>
      <c r="K279" s="259"/>
      <c r="L279" s="259"/>
      <c r="M279" s="259"/>
      <c r="N279" s="259"/>
      <c r="O279" s="386"/>
      <c r="P279" s="383" t="s">
        <v>37</v>
      </c>
      <c r="Q279" s="384"/>
      <c r="R279" s="384"/>
      <c r="S279" s="384"/>
      <c r="T279" s="384"/>
      <c r="U279" s="384"/>
      <c r="V279" s="385"/>
      <c r="W279" s="43" t="s">
        <v>0</v>
      </c>
      <c r="X279" s="44">
        <f>IFERROR(SUM(BM22:BM275),"0")</f>
        <v>0</v>
      </c>
      <c r="Y279" s="44">
        <f>IFERROR(SUM(BN22:BN275),"0")</f>
        <v>0</v>
      </c>
      <c r="Z279" s="43"/>
      <c r="AA279" s="68"/>
      <c r="AB279" s="68"/>
      <c r="AC279" s="68"/>
    </row>
    <row r="280" spans="1:68" x14ac:dyDescent="0.2">
      <c r="A280" s="259"/>
      <c r="B280" s="259"/>
      <c r="C280" s="259"/>
      <c r="D280" s="259"/>
      <c r="E280" s="259"/>
      <c r="F280" s="259"/>
      <c r="G280" s="259"/>
      <c r="H280" s="259"/>
      <c r="I280" s="259"/>
      <c r="J280" s="259"/>
      <c r="K280" s="259"/>
      <c r="L280" s="259"/>
      <c r="M280" s="259"/>
      <c r="N280" s="259"/>
      <c r="O280" s="386"/>
      <c r="P280" s="383" t="s">
        <v>38</v>
      </c>
      <c r="Q280" s="384"/>
      <c r="R280" s="384"/>
      <c r="S280" s="384"/>
      <c r="T280" s="384"/>
      <c r="U280" s="384"/>
      <c r="V280" s="385"/>
      <c r="W280" s="43" t="s">
        <v>23</v>
      </c>
      <c r="X280" s="45">
        <f>ROUNDUP(SUM(BO22:BO275),0)</f>
        <v>0</v>
      </c>
      <c r="Y280" s="45">
        <f>ROUNDUP(SUM(BP22:BP275),0)</f>
        <v>0</v>
      </c>
      <c r="Z280" s="43"/>
      <c r="AA280" s="68"/>
      <c r="AB280" s="68"/>
      <c r="AC280" s="68"/>
    </row>
    <row r="281" spans="1:68" x14ac:dyDescent="0.2">
      <c r="A281" s="259"/>
      <c r="B281" s="259"/>
      <c r="C281" s="259"/>
      <c r="D281" s="259"/>
      <c r="E281" s="259"/>
      <c r="F281" s="259"/>
      <c r="G281" s="259"/>
      <c r="H281" s="259"/>
      <c r="I281" s="259"/>
      <c r="J281" s="259"/>
      <c r="K281" s="259"/>
      <c r="L281" s="259"/>
      <c r="M281" s="259"/>
      <c r="N281" s="259"/>
      <c r="O281" s="386"/>
      <c r="P281" s="383" t="s">
        <v>39</v>
      </c>
      <c r="Q281" s="384"/>
      <c r="R281" s="384"/>
      <c r="S281" s="384"/>
      <c r="T281" s="384"/>
      <c r="U281" s="384"/>
      <c r="V281" s="385"/>
      <c r="W281" s="43" t="s">
        <v>0</v>
      </c>
      <c r="X281" s="44">
        <f>GrossWeightTotal+PalletQtyTotal*25</f>
        <v>0</v>
      </c>
      <c r="Y281" s="44">
        <f>GrossWeightTotalR+PalletQtyTotalR*25</f>
        <v>0</v>
      </c>
      <c r="Z281" s="43"/>
      <c r="AA281" s="68"/>
      <c r="AB281" s="68"/>
      <c r="AC281" s="68"/>
    </row>
    <row r="282" spans="1:68" x14ac:dyDescent="0.2">
      <c r="A282" s="259"/>
      <c r="B282" s="259"/>
      <c r="C282" s="259"/>
      <c r="D282" s="259"/>
      <c r="E282" s="259"/>
      <c r="F282" s="259"/>
      <c r="G282" s="259"/>
      <c r="H282" s="259"/>
      <c r="I282" s="259"/>
      <c r="J282" s="259"/>
      <c r="K282" s="259"/>
      <c r="L282" s="259"/>
      <c r="M282" s="259"/>
      <c r="N282" s="259"/>
      <c r="O282" s="386"/>
      <c r="P282" s="383" t="s">
        <v>40</v>
      </c>
      <c r="Q282" s="384"/>
      <c r="R282" s="384"/>
      <c r="S282" s="384"/>
      <c r="T282" s="384"/>
      <c r="U282" s="384"/>
      <c r="V282" s="385"/>
      <c r="W282" s="43" t="s">
        <v>23</v>
      </c>
      <c r="X282" s="44">
        <f>IFERROR(X23+X32+X39+X48+X60+X66+X71+X77+X87+X94+X103+X109+X115+X121+X126+X132+X137+X143+X147+X155+X160+X168+X172+X177+X183+X190+X200+X208+X213+X219+X225+X230+X238+X242+X247+X254+X276,"0")</f>
        <v>0</v>
      </c>
      <c r="Y282" s="44">
        <f>IFERROR(Y23+Y32+Y39+Y48+Y60+Y66+Y71+Y77+Y87+Y94+Y103+Y109+Y115+Y121+Y126+Y132+Y137+Y143+Y147+Y155+Y160+Y168+Y172+Y177+Y183+Y190+Y200+Y208+Y213+Y219+Y225+Y230+Y238+Y242+Y247+Y254+Y276,"0")</f>
        <v>0</v>
      </c>
      <c r="Z282" s="43"/>
      <c r="AA282" s="68"/>
      <c r="AB282" s="68"/>
      <c r="AC282" s="68"/>
    </row>
    <row r="283" spans="1:68" ht="14.25" x14ac:dyDescent="0.2">
      <c r="A283" s="259"/>
      <c r="B283" s="259"/>
      <c r="C283" s="259"/>
      <c r="D283" s="259"/>
      <c r="E283" s="259"/>
      <c r="F283" s="259"/>
      <c r="G283" s="259"/>
      <c r="H283" s="259"/>
      <c r="I283" s="259"/>
      <c r="J283" s="259"/>
      <c r="K283" s="259"/>
      <c r="L283" s="259"/>
      <c r="M283" s="259"/>
      <c r="N283" s="259"/>
      <c r="O283" s="386"/>
      <c r="P283" s="383" t="s">
        <v>41</v>
      </c>
      <c r="Q283" s="384"/>
      <c r="R283" s="384"/>
      <c r="S283" s="384"/>
      <c r="T283" s="384"/>
      <c r="U283" s="384"/>
      <c r="V283" s="385"/>
      <c r="W283" s="46" t="s">
        <v>55</v>
      </c>
      <c r="X283" s="43"/>
      <c r="Y283" s="43"/>
      <c r="Z283" s="43">
        <f>IFERROR(Z23+Z32+Z39+Z48+Z60+Z66+Z71+Z77+Z87+Z94+Z103+Z109+Z115+Z121+Z126+Z132+Z137+Z143+Z147+Z155+Z160+Z168+Z172+Z177+Z183+Z190+Z200+Z208+Z213+Z219+Z225+Z230+Z238+Z242+Z247+Z254+Z276,"0")</f>
        <v>0</v>
      </c>
      <c r="AA283" s="68"/>
      <c r="AB283" s="68"/>
      <c r="AC283" s="68"/>
    </row>
    <row r="284" spans="1:68" ht="13.5" thickBot="1" x14ac:dyDescent="0.25"/>
    <row r="285" spans="1:68" ht="27" thickTop="1" thickBot="1" x14ac:dyDescent="0.25">
      <c r="A285" s="47" t="s">
        <v>9</v>
      </c>
      <c r="B285" s="86" t="s">
        <v>81</v>
      </c>
      <c r="C285" s="387" t="s">
        <v>48</v>
      </c>
      <c r="D285" s="387" t="s">
        <v>48</v>
      </c>
      <c r="E285" s="387" t="s">
        <v>48</v>
      </c>
      <c r="F285" s="387" t="s">
        <v>48</v>
      </c>
      <c r="G285" s="387" t="s">
        <v>48</v>
      </c>
      <c r="H285" s="387" t="s">
        <v>48</v>
      </c>
      <c r="I285" s="387" t="s">
        <v>48</v>
      </c>
      <c r="J285" s="387" t="s">
        <v>48</v>
      </c>
      <c r="K285" s="387" t="s">
        <v>48</v>
      </c>
      <c r="L285" s="388"/>
      <c r="M285" s="387" t="s">
        <v>48</v>
      </c>
      <c r="N285" s="388"/>
      <c r="O285" s="387" t="s">
        <v>48</v>
      </c>
      <c r="P285" s="387" t="s">
        <v>48</v>
      </c>
      <c r="Q285" s="387" t="s">
        <v>48</v>
      </c>
      <c r="R285" s="387" t="s">
        <v>48</v>
      </c>
      <c r="S285" s="387" t="s">
        <v>48</v>
      </c>
      <c r="T285" s="387" t="s">
        <v>48</v>
      </c>
      <c r="U285" s="387" t="s">
        <v>215</v>
      </c>
      <c r="V285" s="387" t="s">
        <v>215</v>
      </c>
      <c r="W285" s="387" t="s">
        <v>239</v>
      </c>
      <c r="X285" s="387" t="s">
        <v>239</v>
      </c>
      <c r="Y285" s="387" t="s">
        <v>255</v>
      </c>
      <c r="Z285" s="387" t="s">
        <v>255</v>
      </c>
      <c r="AA285" s="387" t="s">
        <v>255</v>
      </c>
      <c r="AB285" s="387" t="s">
        <v>255</v>
      </c>
      <c r="AC285" s="387" t="s">
        <v>255</v>
      </c>
      <c r="AD285" s="387" t="s">
        <v>255</v>
      </c>
      <c r="AE285" s="387" t="s">
        <v>297</v>
      </c>
      <c r="AF285" s="387" t="s">
        <v>297</v>
      </c>
      <c r="AG285" s="86" t="s">
        <v>216</v>
      </c>
    </row>
    <row r="286" spans="1:68" ht="14.25" customHeight="1" thickTop="1" x14ac:dyDescent="0.2">
      <c r="A286" s="389" t="s">
        <v>10</v>
      </c>
      <c r="B286" s="387" t="s">
        <v>81</v>
      </c>
      <c r="C286" s="387" t="s">
        <v>87</v>
      </c>
      <c r="D286" s="387" t="s">
        <v>99</v>
      </c>
      <c r="E286" s="387" t="s">
        <v>107</v>
      </c>
      <c r="F286" s="387" t="s">
        <v>120</v>
      </c>
      <c r="G286" s="387" t="s">
        <v>136</v>
      </c>
      <c r="H286" s="387" t="s">
        <v>142</v>
      </c>
      <c r="I286" s="387" t="s">
        <v>146</v>
      </c>
      <c r="J286" s="387" t="s">
        <v>152</v>
      </c>
      <c r="K286" s="387" t="s">
        <v>165</v>
      </c>
      <c r="L286" s="1"/>
      <c r="M286" s="387" t="s">
        <v>173</v>
      </c>
      <c r="N286" s="1"/>
      <c r="O286" s="387" t="s">
        <v>184</v>
      </c>
      <c r="P286" s="387" t="s">
        <v>189</v>
      </c>
      <c r="Q286" s="387" t="s">
        <v>195</v>
      </c>
      <c r="R286" s="387" t="s">
        <v>200</v>
      </c>
      <c r="S286" s="387" t="s">
        <v>203</v>
      </c>
      <c r="T286" s="387" t="s">
        <v>212</v>
      </c>
      <c r="U286" s="387" t="s">
        <v>216</v>
      </c>
      <c r="V286" s="387" t="s">
        <v>222</v>
      </c>
      <c r="W286" s="387" t="s">
        <v>240</v>
      </c>
      <c r="X286" s="387" t="s">
        <v>252</v>
      </c>
      <c r="Y286" s="387" t="s">
        <v>256</v>
      </c>
      <c r="Z286" s="387" t="s">
        <v>259</v>
      </c>
      <c r="AA286" s="387" t="s">
        <v>266</v>
      </c>
      <c r="AB286" s="387" t="s">
        <v>279</v>
      </c>
      <c r="AC286" s="387" t="s">
        <v>288</v>
      </c>
      <c r="AD286" s="387" t="s">
        <v>291</v>
      </c>
      <c r="AE286" s="387" t="s">
        <v>298</v>
      </c>
      <c r="AF286" s="387" t="s">
        <v>302</v>
      </c>
      <c r="AG286" s="387" t="s">
        <v>216</v>
      </c>
    </row>
    <row r="287" spans="1:68" ht="13.5" thickBot="1" x14ac:dyDescent="0.25">
      <c r="A287" s="390"/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1"/>
      <c r="M287" s="387"/>
      <c r="N287" s="1"/>
      <c r="O287" s="387"/>
      <c r="P287" s="387"/>
      <c r="Q287" s="387"/>
      <c r="R287" s="387"/>
      <c r="S287" s="387"/>
      <c r="T287" s="387"/>
      <c r="U287" s="387"/>
      <c r="V287" s="387"/>
      <c r="W287" s="387"/>
      <c r="X287" s="387"/>
      <c r="Y287" s="387"/>
      <c r="Z287" s="387"/>
      <c r="AA287" s="387"/>
      <c r="AB287" s="387"/>
      <c r="AC287" s="387"/>
      <c r="AD287" s="387"/>
      <c r="AE287" s="387"/>
      <c r="AF287" s="387"/>
      <c r="AG287" s="387"/>
    </row>
    <row r="288" spans="1:68" ht="18" thickTop="1" thickBot="1" x14ac:dyDescent="0.25">
      <c r="A288" s="47" t="s">
        <v>13</v>
      </c>
      <c r="B288" s="53">
        <f>IFERROR(X22*H22,"0")</f>
        <v>0</v>
      </c>
      <c r="C288" s="53">
        <f>IFERROR(X28*H28,"0")+IFERROR(X29*H29,"0")+IFERROR(X30*H30,"0")+IFERROR(X31*H31,"0")</f>
        <v>0</v>
      </c>
      <c r="D288" s="53">
        <f>IFERROR(X36*H36,"0")+IFERROR(X37*H37,"0")+IFERROR(X38*H38,"0")</f>
        <v>0</v>
      </c>
      <c r="E288" s="53">
        <f>IFERROR(X43*H43,"0")+IFERROR(X44*H44,"0")+IFERROR(X45*H45,"0")+IFERROR(X46*H46,"0")+IFERROR(X47*H47,"0")</f>
        <v>0</v>
      </c>
      <c r="F288" s="53">
        <f>IFERROR(X52*H52,"0")+IFERROR(X53*H53,"0")+IFERROR(X54*H54,"0")+IFERROR(X55*H55,"0")+IFERROR(X56*H56,"0")+IFERROR(X57*H57,"0")+IFERROR(X58*H58,"0")+IFERROR(X59*H59,"0")</f>
        <v>0</v>
      </c>
      <c r="G288" s="53">
        <f>IFERROR(X64*H64,"0")+IFERROR(X65*H65,"0")</f>
        <v>0</v>
      </c>
      <c r="H288" s="53">
        <f>IFERROR(X70*H70,"0")</f>
        <v>0</v>
      </c>
      <c r="I288" s="53">
        <f>IFERROR(X75*H75,"0")+IFERROR(X76*H76,"0")</f>
        <v>0</v>
      </c>
      <c r="J288" s="53">
        <f>IFERROR(X81*H81,"0")+IFERROR(X82*H82,"0")+IFERROR(X83*H83,"0")+IFERROR(X84*H84,"0")+IFERROR(X85*H85,"0")+IFERROR(X86*H86,"0")</f>
        <v>0</v>
      </c>
      <c r="K288" s="53">
        <f>IFERROR(X91*H91,"0")+IFERROR(X92*H92,"0")+IFERROR(X93*H93,"0")</f>
        <v>0</v>
      </c>
      <c r="L288" s="1"/>
      <c r="M288" s="53">
        <f>IFERROR(X98*H98,"0")+IFERROR(X99*H99,"0")+IFERROR(X100*H100,"0")+IFERROR(X101*H101,"0")+IFERROR(X102*H102,"0")</f>
        <v>0</v>
      </c>
      <c r="N288" s="1"/>
      <c r="O288" s="53">
        <f>IFERROR(X107*H107,"0")+IFERROR(X108*H108,"0")</f>
        <v>0</v>
      </c>
      <c r="P288" s="53">
        <f>IFERROR(X113*H113,"0")+IFERROR(X114*H114,"0")</f>
        <v>0</v>
      </c>
      <c r="Q288" s="53">
        <f>IFERROR(X119*H119,"0")+IFERROR(X120*H120,"0")</f>
        <v>0</v>
      </c>
      <c r="R288" s="53">
        <f>IFERROR(X125*H125,"0")</f>
        <v>0</v>
      </c>
      <c r="S288" s="53">
        <f>IFERROR(X130*H130,"0")+IFERROR(X131*H131,"0")</f>
        <v>0</v>
      </c>
      <c r="T288" s="53">
        <f>IFERROR(X136*H136,"0")</f>
        <v>0</v>
      </c>
      <c r="U288" s="53">
        <f>IFERROR(X142*H142,"0")+IFERROR(X146*H146,"0")</f>
        <v>0</v>
      </c>
      <c r="V288" s="53">
        <f>IFERROR(X151*H151,"0")+IFERROR(X152*H152,"0")+IFERROR(X153*H153,"0")+IFERROR(X154*H154,"0")+IFERROR(X158*H158,"0")+IFERROR(X159*H159,"0")</f>
        <v>0</v>
      </c>
      <c r="W288" s="53">
        <f>IFERROR(X165*H165,"0")+IFERROR(X166*H166,"0")+IFERROR(X167*H167,"0")+IFERROR(X171*H171,"0")</f>
        <v>0</v>
      </c>
      <c r="X288" s="53">
        <f>IFERROR(X176*H176,"0")</f>
        <v>0</v>
      </c>
      <c r="Y288" s="53">
        <f>IFERROR(X182*H182,"0")</f>
        <v>0</v>
      </c>
      <c r="Z288" s="53">
        <f>IFERROR(X187*H187,"0")+IFERROR(X188*H188,"0")+IFERROR(X189*H189,"0")</f>
        <v>0</v>
      </c>
      <c r="AA288" s="53">
        <f>IFERROR(X194*H194,"0")+IFERROR(X195*H195,"0")+IFERROR(X196*H196,"0")+IFERROR(X197*H197,"0")+IFERROR(X198*H198,"0")+IFERROR(X199*H199,"0")</f>
        <v>0</v>
      </c>
      <c r="AB288" s="53">
        <f>IFERROR(X204*H204,"0")+IFERROR(X205*H205,"0")+IFERROR(X206*H206,"0")+IFERROR(X207*H207,"0")</f>
        <v>0</v>
      </c>
      <c r="AC288" s="53">
        <f>IFERROR(X212*H212,"0")</f>
        <v>0</v>
      </c>
      <c r="AD288" s="53">
        <f>IFERROR(X217*H217,"0")+IFERROR(X218*H218,"0")</f>
        <v>0</v>
      </c>
      <c r="AE288" s="53">
        <f>IFERROR(X224*H224,"0")</f>
        <v>0</v>
      </c>
      <c r="AF288" s="53">
        <f>IFERROR(X229*H229,"0")</f>
        <v>0</v>
      </c>
      <c r="AG288" s="53">
        <f>IFERROR(X235*H235,"0")+IFERROR(X236*H236,"0")+IFERROR(X237*H237,"0")+IFERROR(X241*H241,"0")+IFERROR(X245*H245,"0")+IFERROR(X246*H246,"0")+IFERROR(X250*H250,"0")+IFERROR(X251*H251,"0")+IFERROR(X252*H252,"0")+IFERROR(X253*H253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</row>
    <row r="289" spans="1:3" ht="13.5" thickTop="1" x14ac:dyDescent="0.2">
      <c r="C289" s="1"/>
    </row>
    <row r="290" spans="1:3" ht="19.5" customHeight="1" x14ac:dyDescent="0.2">
      <c r="A290" s="71" t="s">
        <v>65</v>
      </c>
      <c r="B290" s="71" t="s">
        <v>66</v>
      </c>
      <c r="C290" s="71" t="s">
        <v>68</v>
      </c>
    </row>
    <row r="291" spans="1:3" x14ac:dyDescent="0.2">
      <c r="A291" s="72">
        <f>SUMPRODUCT(--(BB:BB="ЗПФ"),--(W:W="кор"),H:H,Y:Y)+SUMPRODUCT(--(BB:BB="ЗПФ"),--(W:W="кг"),Y:Y)</f>
        <v>0</v>
      </c>
      <c r="B291" s="73">
        <f>SUMPRODUCT(--(BB:BB="ПГП"),--(W:W="кор"),H:H,Y:Y)+SUMPRODUCT(--(BB:BB="ПГП"),--(W:W="кг"),Y:Y)</f>
        <v>0</v>
      </c>
      <c r="C291" s="73">
        <f>SUMPRODUCT(--(BB:BB="КИЗ"),--(W:W="кор"),H:H,Y:Y)+SUMPRODUCT(--(BB:BB="КИЗ"),--(W:W="кг"),Y:Y)</f>
        <v>0</v>
      </c>
    </row>
  </sheetData>
  <sheetProtection algorithmName="SHA-512" hashValue="wqHP2FgmsNrpHk5S/jWmyVNOHHEB7H3VbqfEEduICr0h+GWu4LNIx0UjumYcSxwmYN2Y04K4mJtk8JXcXbtS7w==" saltValue="4it0v4Rydp75SFMJgebj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18">
    <mergeCell ref="AE286:AE287"/>
    <mergeCell ref="AF286:AF287"/>
    <mergeCell ref="AG286:AG287"/>
    <mergeCell ref="V286:V287"/>
    <mergeCell ref="W286:W287"/>
    <mergeCell ref="X286:X287"/>
    <mergeCell ref="Y286:Y287"/>
    <mergeCell ref="Z286:Z287"/>
    <mergeCell ref="AA286:AA287"/>
    <mergeCell ref="AB286:AB287"/>
    <mergeCell ref="AC286:AC287"/>
    <mergeCell ref="AD286:AD287"/>
    <mergeCell ref="C285:T285"/>
    <mergeCell ref="U285:V285"/>
    <mergeCell ref="W285:X285"/>
    <mergeCell ref="Y285:AD285"/>
    <mergeCell ref="AE285:AF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M286:M287"/>
    <mergeCell ref="O286:O287"/>
    <mergeCell ref="P286:P287"/>
    <mergeCell ref="Q286:Q287"/>
    <mergeCell ref="R286:R287"/>
    <mergeCell ref="S286:S287"/>
    <mergeCell ref="T286:T287"/>
    <mergeCell ref="U286:U287"/>
    <mergeCell ref="P276:V276"/>
    <mergeCell ref="A276:O277"/>
    <mergeCell ref="P277:V277"/>
    <mergeCell ref="P278:V278"/>
    <mergeCell ref="A278:O283"/>
    <mergeCell ref="P279:V279"/>
    <mergeCell ref="P280:V280"/>
    <mergeCell ref="P281:V281"/>
    <mergeCell ref="P282:V282"/>
    <mergeCell ref="P283:V283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44:Z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42:V242"/>
    <mergeCell ref="A242:O243"/>
    <mergeCell ref="P243:V243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70:Z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A139:Z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391</v>
      </c>
      <c r="H1" s="9"/>
    </row>
    <row r="3" spans="2:8" x14ac:dyDescent="0.2">
      <c r="B3" s="54" t="s">
        <v>392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393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394</v>
      </c>
      <c r="C6" s="54" t="s">
        <v>395</v>
      </c>
      <c r="D6" s="54" t="s">
        <v>396</v>
      </c>
      <c r="E6" s="54" t="s">
        <v>49</v>
      </c>
    </row>
    <row r="7" spans="2:8" x14ac:dyDescent="0.2">
      <c r="B7" s="54" t="s">
        <v>397</v>
      </c>
      <c r="C7" s="54" t="s">
        <v>398</v>
      </c>
      <c r="D7" s="54" t="s">
        <v>399</v>
      </c>
      <c r="E7" s="54" t="s">
        <v>49</v>
      </c>
    </row>
    <row r="8" spans="2:8" x14ac:dyDescent="0.2">
      <c r="B8" s="54" t="s">
        <v>400</v>
      </c>
      <c r="C8" s="54" t="s">
        <v>401</v>
      </c>
      <c r="D8" s="54" t="s">
        <v>402</v>
      </c>
      <c r="E8" s="54" t="s">
        <v>49</v>
      </c>
    </row>
    <row r="9" spans="2:8" x14ac:dyDescent="0.2">
      <c r="B9" s="54" t="s">
        <v>403</v>
      </c>
      <c r="C9" s="54" t="s">
        <v>404</v>
      </c>
      <c r="D9" s="54" t="s">
        <v>405</v>
      </c>
      <c r="E9" s="54" t="s">
        <v>49</v>
      </c>
    </row>
    <row r="11" spans="2:8" x14ac:dyDescent="0.2">
      <c r="B11" s="54" t="s">
        <v>406</v>
      </c>
      <c r="C11" s="54" t="s">
        <v>395</v>
      </c>
      <c r="D11" s="54" t="s">
        <v>49</v>
      </c>
      <c r="E11" s="54" t="s">
        <v>49</v>
      </c>
    </row>
    <row r="13" spans="2:8" x14ac:dyDescent="0.2">
      <c r="B13" s="54" t="s">
        <v>407</v>
      </c>
      <c r="C13" s="54" t="s">
        <v>398</v>
      </c>
      <c r="D13" s="54" t="s">
        <v>49</v>
      </c>
      <c r="E13" s="54" t="s">
        <v>49</v>
      </c>
    </row>
    <row r="15" spans="2:8" x14ac:dyDescent="0.2">
      <c r="B15" s="54" t="s">
        <v>408</v>
      </c>
      <c r="C15" s="54" t="s">
        <v>401</v>
      </c>
      <c r="D15" s="54" t="s">
        <v>49</v>
      </c>
      <c r="E15" s="54" t="s">
        <v>49</v>
      </c>
    </row>
    <row r="17" spans="2:5" x14ac:dyDescent="0.2">
      <c r="B17" s="54" t="s">
        <v>409</v>
      </c>
      <c r="C17" s="54" t="s">
        <v>404</v>
      </c>
      <c r="D17" s="54" t="s">
        <v>49</v>
      </c>
      <c r="E17" s="54" t="s">
        <v>49</v>
      </c>
    </row>
    <row r="19" spans="2:5" x14ac:dyDescent="0.2">
      <c r="B19" s="54" t="s">
        <v>410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411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412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413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414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415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416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417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418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419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420</v>
      </c>
      <c r="C29" s="54" t="s">
        <v>49</v>
      </c>
      <c r="D29" s="54" t="s">
        <v>49</v>
      </c>
      <c r="E29" s="54" t="s">
        <v>49</v>
      </c>
    </row>
  </sheetData>
  <sheetProtection algorithmName="SHA-512" hashValue="P+5pVo4zMhp4Qke52frk/H+Vk5SWDMk4XNiJ3p/i6X2hsyLw+KzHKms/Nd+6GbLZqP2Jd6uItwVGWzp1ji5gkQ==" saltValue="fxHSln0tgjUveqAYZ/Lz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492</vt:i4>
      </vt:variant>
    </vt:vector>
  </HeadingPairs>
  <TitlesOfParts>
    <vt:vector size="4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2024-07-31T09:09:28Z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