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заказа'!$X$273:$X$273</definedName>
    <definedName name="GrossWeightTotalR">'Бланк заказа'!$Y$273:$Y$273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заказа'!$X$274:$X$274</definedName>
    <definedName name="PalletQtyTotalR">'Бланк заказа'!$Y$274:$Y$274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11">'Бланк заказа'!$B$261:$B$261</definedName>
    <definedName name="ProductId112">'Бланк заказа'!$B$262:$B$262</definedName>
    <definedName name="ProductId113">'Бланк заказа'!$B$263:$B$263</definedName>
    <definedName name="ProductId114">'Бланк заказа'!$B$264:$B$264</definedName>
    <definedName name="ProductId115">'Бланк заказа'!$B$265:$B$265</definedName>
    <definedName name="ProductId116">'Бланк заказа'!$B$266:$B$266</definedName>
    <definedName name="ProductId117">'Бланк заказа'!$B$267:$B$267</definedName>
    <definedName name="ProductId118">'Бланк заказа'!$B$268:$B$268</definedName>
    <definedName name="ProductId119">'Бланк заказа'!$B$269:$B$269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заказа'!$B$64:$B$64</definedName>
    <definedName name="ProductId27">'Бланк заказа'!$B$69:$B$69</definedName>
    <definedName name="ProductId28">'Бланк заказа'!$B$70:$B$70</definedName>
    <definedName name="ProductId29">'Бланк заказа'!$B$75:$B$75</definedName>
    <definedName name="ProductId3">'Бланк заказа'!$B$29:$B$29</definedName>
    <definedName name="ProductId30">'Бланк заказа'!$B$80:$B$80</definedName>
    <definedName name="ProductId31">'Бланк заказа'!$B$81:$B$81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заказа'!$B$91:$B$91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заказа'!$B$98:$B$98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заказа'!$B$112:$B$112</definedName>
    <definedName name="ProductId51">'Бланк заказа'!$B$117:$B$117</definedName>
    <definedName name="ProductId52">'Бланк заказа'!$B$118:$B$118</definedName>
    <definedName name="ProductId53">'Бланк заказа'!$B$123:$B$123</definedName>
    <definedName name="ProductId54">'Бланк заказа'!$B$124:$B$124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заказа'!$B$136:$B$136</definedName>
    <definedName name="ProductId59">'Бланк заказа'!$B$141:$B$141</definedName>
    <definedName name="ProductId6">'Бланк заказа'!$B$36:$B$36</definedName>
    <definedName name="ProductId60">'Бланк заказа'!$B$142:$B$142</definedName>
    <definedName name="ProductId61">'Бланк заказа'!$B$147:$B$147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заказа'!$B$230:$B$230</definedName>
    <definedName name="ProductId93">'Бланк заказа'!$B$231:$B$231</definedName>
    <definedName name="ProductId94">'Бланк заказа'!$B$235:$B$235</definedName>
    <definedName name="ProductId95">'Бланк заказа'!$B$239:$B$239</definedName>
    <definedName name="ProductId96">'Бланк заказа'!$B$240:$B$240</definedName>
    <definedName name="ProductId97">'Бланк заказа'!$B$244:$B$244</definedName>
    <definedName name="ProductId98">'Бланк заказа'!$B$245:$B$245</definedName>
    <definedName name="ProductId99">'Бланк заказа'!$B$246:$B$246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11">'Бланк заказа'!$X$261:$X$261</definedName>
    <definedName name="SalesQty112">'Бланк заказа'!$X$262:$X$262</definedName>
    <definedName name="SalesQty113">'Бланк заказа'!$X$263:$X$263</definedName>
    <definedName name="SalesQty114">'Бланк заказа'!$X$264:$X$264</definedName>
    <definedName name="SalesQty115">'Бланк заказа'!$X$265:$X$265</definedName>
    <definedName name="SalesQty116">'Бланк заказа'!$X$266:$X$266</definedName>
    <definedName name="SalesQty117">'Бланк заказа'!$X$267:$X$267</definedName>
    <definedName name="SalesQty118">'Бланк заказа'!$X$268:$X$268</definedName>
    <definedName name="SalesQty119">'Бланк заказа'!$X$269:$X$269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заказа'!$X$64:$X$64</definedName>
    <definedName name="SalesQty27">'Бланк заказа'!$X$69:$X$69</definedName>
    <definedName name="SalesQty28">'Бланк заказа'!$X$70:$X$70</definedName>
    <definedName name="SalesQty29">'Бланк заказа'!$X$75:$X$75</definedName>
    <definedName name="SalesQty3">'Бланк заказа'!$X$29:$X$29</definedName>
    <definedName name="SalesQty30">'Бланк заказа'!$X$80:$X$80</definedName>
    <definedName name="SalesQty31">'Бланк заказа'!$X$81:$X$81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заказа'!$X$91:$X$91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заказа'!$X$98:$X$98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заказа'!$X$112:$X$112</definedName>
    <definedName name="SalesQty51">'Бланк заказа'!$X$117:$X$117</definedName>
    <definedName name="SalesQty52">'Бланк заказа'!$X$118:$X$118</definedName>
    <definedName name="SalesQty53">'Бланк заказа'!$X$123:$X$123</definedName>
    <definedName name="SalesQty54">'Бланк заказа'!$X$124:$X$124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заказа'!$X$136:$X$136</definedName>
    <definedName name="SalesQty59">'Бланк заказа'!$X$141:$X$141</definedName>
    <definedName name="SalesQty6">'Бланк заказа'!$X$36:$X$36</definedName>
    <definedName name="SalesQty60">'Бланк заказа'!$X$142:$X$142</definedName>
    <definedName name="SalesQty61">'Бланк заказа'!$X$147:$X$147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заказа'!$X$230:$X$230</definedName>
    <definedName name="SalesQty93">'Бланк заказа'!$X$231:$X$231</definedName>
    <definedName name="SalesQty94">'Бланк заказа'!$X$235:$X$235</definedName>
    <definedName name="SalesQty95">'Бланк заказа'!$X$239:$X$239</definedName>
    <definedName name="SalesQty96">'Бланк заказа'!$X$240:$X$240</definedName>
    <definedName name="SalesQty97">'Бланк заказа'!$X$244:$X$244</definedName>
    <definedName name="SalesQty98">'Бланк заказа'!$X$245:$X$245</definedName>
    <definedName name="SalesQty99">'Бланк заказа'!$X$246:$X$246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11">'Бланк заказа'!$Y$261:$Y$261</definedName>
    <definedName name="SalesRoundBox112">'Бланк заказа'!$Y$262:$Y$262</definedName>
    <definedName name="SalesRoundBox113">'Бланк заказа'!$Y$263:$Y$263</definedName>
    <definedName name="SalesRoundBox114">'Бланк заказа'!$Y$264:$Y$264</definedName>
    <definedName name="SalesRoundBox115">'Бланк заказа'!$Y$265:$Y$265</definedName>
    <definedName name="SalesRoundBox116">'Бланк заказа'!$Y$266:$Y$266</definedName>
    <definedName name="SalesRoundBox117">'Бланк заказа'!$Y$267:$Y$267</definedName>
    <definedName name="SalesRoundBox118">'Бланк заказа'!$Y$268:$Y$268</definedName>
    <definedName name="SalesRoundBox119">'Бланк заказа'!$Y$269:$Y$269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заказа'!$Y$64:$Y$64</definedName>
    <definedName name="SalesRoundBox27">'Бланк заказа'!$Y$69:$Y$69</definedName>
    <definedName name="SalesRoundBox28">'Бланк заказа'!$Y$70:$Y$70</definedName>
    <definedName name="SalesRoundBox29">'Бланк заказа'!$Y$75:$Y$75</definedName>
    <definedName name="SalesRoundBox3">'Бланк заказа'!$Y$29:$Y$29</definedName>
    <definedName name="SalesRoundBox30">'Бланк заказа'!$Y$80:$Y$80</definedName>
    <definedName name="SalesRoundBox31">'Бланк заказа'!$Y$81:$Y$81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заказа'!$Y$91:$Y$91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заказа'!$Y$98:$Y$98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заказа'!$Y$112:$Y$112</definedName>
    <definedName name="SalesRoundBox51">'Бланк заказа'!$Y$117:$Y$117</definedName>
    <definedName name="SalesRoundBox52">'Бланк заказа'!$Y$118:$Y$118</definedName>
    <definedName name="SalesRoundBox53">'Бланк заказа'!$Y$123:$Y$123</definedName>
    <definedName name="SalesRoundBox54">'Бланк заказа'!$Y$124:$Y$124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заказа'!$Y$136:$Y$136</definedName>
    <definedName name="SalesRoundBox59">'Бланк заказа'!$Y$141:$Y$141</definedName>
    <definedName name="SalesRoundBox6">'Бланк заказа'!$Y$36:$Y$36</definedName>
    <definedName name="SalesRoundBox60">'Бланк заказа'!$Y$142:$Y$142</definedName>
    <definedName name="SalesRoundBox61">'Бланк заказа'!$Y$147:$Y$147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заказа'!$Y$230:$Y$230</definedName>
    <definedName name="SalesRoundBox93">'Бланк заказа'!$Y$231:$Y$231</definedName>
    <definedName name="SalesRoundBox94">'Бланк заказа'!$Y$235:$Y$235</definedName>
    <definedName name="SalesRoundBox95">'Бланк заказа'!$Y$239:$Y$239</definedName>
    <definedName name="SalesRoundBox96">'Бланк заказа'!$Y$240:$Y$240</definedName>
    <definedName name="SalesRoundBox97">'Бланк заказа'!$Y$244:$Y$244</definedName>
    <definedName name="SalesRoundBox98">'Бланк заказа'!$Y$245:$Y$245</definedName>
    <definedName name="SalesRoundBox99">'Бланк заказа'!$Y$246:$Y$246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11">'Бланк заказа'!$W$261:$W$261</definedName>
    <definedName name="UnitOfMeasure112">'Бланк заказа'!$W$262:$W$262</definedName>
    <definedName name="UnitOfMeasure113">'Бланк заказа'!$W$263:$W$263</definedName>
    <definedName name="UnitOfMeasure114">'Бланк заказа'!$W$264:$W$264</definedName>
    <definedName name="UnitOfMeasure115">'Бланк заказа'!$W$265:$W$265</definedName>
    <definedName name="UnitOfMeasure116">'Бланк заказа'!$W$266:$W$266</definedName>
    <definedName name="UnitOfMeasure117">'Бланк заказа'!$W$267:$W$267</definedName>
    <definedName name="UnitOfMeasure118">'Бланк заказа'!$W$268:$W$268</definedName>
    <definedName name="UnitOfMeasure119">'Бланк заказа'!$W$269:$W$269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заказа'!$W$64:$W$64</definedName>
    <definedName name="UnitOfMeasure27">'Бланк заказа'!$W$69:$W$69</definedName>
    <definedName name="UnitOfMeasure28">'Бланк заказа'!$W$70:$W$70</definedName>
    <definedName name="UnitOfMeasure29">'Бланк заказа'!$W$75:$W$75</definedName>
    <definedName name="UnitOfMeasure3">'Бланк заказа'!$W$29:$W$29</definedName>
    <definedName name="UnitOfMeasure30">'Бланк заказа'!$W$80:$W$80</definedName>
    <definedName name="UnitOfMeasure31">'Бланк заказа'!$W$81:$W$81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заказа'!$W$91:$W$91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заказа'!$W$98:$W$98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заказа'!$W$112:$W$112</definedName>
    <definedName name="UnitOfMeasure51">'Бланк заказа'!$W$117:$W$117</definedName>
    <definedName name="UnitOfMeasure52">'Бланк заказа'!$W$118:$W$118</definedName>
    <definedName name="UnitOfMeasure53">'Бланк заказа'!$W$123:$W$123</definedName>
    <definedName name="UnitOfMeasure54">'Бланк заказа'!$W$124:$W$124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заказа'!$W$136:$W$136</definedName>
    <definedName name="UnitOfMeasure59">'Бланк заказа'!$W$141:$W$141</definedName>
    <definedName name="UnitOfMeasure6">'Бланк заказа'!$W$36:$W$36</definedName>
    <definedName name="UnitOfMeasure60">'Бланк заказа'!$W$142:$W$142</definedName>
    <definedName name="UnitOfMeasure61">'Бланк заказа'!$W$147:$W$147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заказа'!$W$230:$W$230</definedName>
    <definedName name="UnitOfMeasure93">'Бланк заказа'!$W$231:$W$231</definedName>
    <definedName name="UnitOfMeasure94">'Бланк заказа'!$W$235:$W$235</definedName>
    <definedName name="UnitOfMeasure95">'Бланк заказа'!$W$239:$W$239</definedName>
    <definedName name="UnitOfMeasure96">'Бланк заказа'!$W$240:$W$240</definedName>
    <definedName name="UnitOfMeasure97">'Бланк заказа'!$W$244:$W$244</definedName>
    <definedName name="UnitOfMeasure98">'Бланк заказа'!$W$245:$W$245</definedName>
    <definedName name="UnitOfMeasure99">'Бланк заказа'!$W$246:$W$246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C282" i="2" l="1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X271" i="2"/>
  <c r="X270" i="2"/>
  <c r="BP269" i="2"/>
  <c r="BO269" i="2"/>
  <c r="BN269" i="2"/>
  <c r="BM269" i="2"/>
  <c r="Z269" i="2"/>
  <c r="Y269" i="2"/>
  <c r="BO268" i="2"/>
  <c r="BN268" i="2"/>
  <c r="BM268" i="2"/>
  <c r="Z268" i="2"/>
  <c r="Y268" i="2"/>
  <c r="BP268" i="2" s="1"/>
  <c r="BP267" i="2"/>
  <c r="BO267" i="2"/>
  <c r="BN267" i="2"/>
  <c r="BM267" i="2"/>
  <c r="Z267" i="2"/>
  <c r="Y267" i="2"/>
  <c r="BO266" i="2"/>
  <c r="BN266" i="2"/>
  <c r="BM266" i="2"/>
  <c r="Z266" i="2"/>
  <c r="Y266" i="2"/>
  <c r="BP266" i="2" s="1"/>
  <c r="BP265" i="2"/>
  <c r="BO265" i="2"/>
  <c r="BN265" i="2"/>
  <c r="BM265" i="2"/>
  <c r="Z265" i="2"/>
  <c r="Y265" i="2"/>
  <c r="BO264" i="2"/>
  <c r="BN264" i="2"/>
  <c r="BM264" i="2"/>
  <c r="Z264" i="2"/>
  <c r="Y264" i="2"/>
  <c r="BP264" i="2" s="1"/>
  <c r="BP263" i="2"/>
  <c r="BO263" i="2"/>
  <c r="BN263" i="2"/>
  <c r="BM263" i="2"/>
  <c r="Z263" i="2"/>
  <c r="Y263" i="2"/>
  <c r="BO262" i="2"/>
  <c r="BN262" i="2"/>
  <c r="BM262" i="2"/>
  <c r="Z262" i="2"/>
  <c r="Y262" i="2"/>
  <c r="BP262" i="2" s="1"/>
  <c r="BP261" i="2"/>
  <c r="BO261" i="2"/>
  <c r="BN261" i="2"/>
  <c r="BM261" i="2"/>
  <c r="Z261" i="2"/>
  <c r="Y261" i="2"/>
  <c r="BO260" i="2"/>
  <c r="BN260" i="2"/>
  <c r="BM260" i="2"/>
  <c r="Z260" i="2"/>
  <c r="Y260" i="2"/>
  <c r="BP260" i="2" s="1"/>
  <c r="BP259" i="2"/>
  <c r="BO259" i="2"/>
  <c r="BN259" i="2"/>
  <c r="BM259" i="2"/>
  <c r="Z259" i="2"/>
  <c r="Y259" i="2"/>
  <c r="BO258" i="2"/>
  <c r="BN258" i="2"/>
  <c r="BM258" i="2"/>
  <c r="Z258" i="2"/>
  <c r="Y258" i="2"/>
  <c r="BP258" i="2" s="1"/>
  <c r="BP257" i="2"/>
  <c r="BO257" i="2"/>
  <c r="BN257" i="2"/>
  <c r="BM257" i="2"/>
  <c r="Z257" i="2"/>
  <c r="Y257" i="2"/>
  <c r="BO256" i="2"/>
  <c r="BN256" i="2"/>
  <c r="BM256" i="2"/>
  <c r="Z256" i="2"/>
  <c r="Y256" i="2"/>
  <c r="BP256" i="2" s="1"/>
  <c r="BP255" i="2"/>
  <c r="BO255" i="2"/>
  <c r="BN255" i="2"/>
  <c r="BM255" i="2"/>
  <c r="Z255" i="2"/>
  <c r="Y255" i="2"/>
  <c r="BO254" i="2"/>
  <c r="BN254" i="2"/>
  <c r="BM254" i="2"/>
  <c r="Z254" i="2"/>
  <c r="Y254" i="2"/>
  <c r="BP254" i="2" s="1"/>
  <c r="BP253" i="2"/>
  <c r="BO253" i="2"/>
  <c r="BN253" i="2"/>
  <c r="BM253" i="2"/>
  <c r="Z253" i="2"/>
  <c r="Y253" i="2"/>
  <c r="BO252" i="2"/>
  <c r="BN252" i="2"/>
  <c r="BM252" i="2"/>
  <c r="Z252" i="2"/>
  <c r="Y252" i="2"/>
  <c r="BP252" i="2" s="1"/>
  <c r="BP251" i="2"/>
  <c r="BO251" i="2"/>
  <c r="BN251" i="2"/>
  <c r="BM251" i="2"/>
  <c r="Z251" i="2"/>
  <c r="Y251" i="2"/>
  <c r="Y271" i="2" s="1"/>
  <c r="BO250" i="2"/>
  <c r="BN250" i="2"/>
  <c r="BM250" i="2"/>
  <c r="Z250" i="2"/>
  <c r="Z270" i="2" s="1"/>
  <c r="Y250" i="2"/>
  <c r="BP250" i="2" s="1"/>
  <c r="Y248" i="2"/>
  <c r="X248" i="2"/>
  <c r="Y247" i="2"/>
  <c r="X247" i="2"/>
  <c r="BO246" i="2"/>
  <c r="BM246" i="2"/>
  <c r="Z246" i="2"/>
  <c r="Y246" i="2"/>
  <c r="BP246" i="2" s="1"/>
  <c r="P246" i="2"/>
  <c r="BP245" i="2"/>
  <c r="BO245" i="2"/>
  <c r="BN245" i="2"/>
  <c r="BM245" i="2"/>
  <c r="Z245" i="2"/>
  <c r="Z247" i="2" s="1"/>
  <c r="Y245" i="2"/>
  <c r="BO244" i="2"/>
  <c r="BN244" i="2"/>
  <c r="BM244" i="2"/>
  <c r="Z244" i="2"/>
  <c r="Y244" i="2"/>
  <c r="BP244" i="2" s="1"/>
  <c r="X242" i="2"/>
  <c r="X241" i="2"/>
  <c r="BO240" i="2"/>
  <c r="BM240" i="2"/>
  <c r="Z240" i="2"/>
  <c r="Y240" i="2"/>
  <c r="BP240" i="2" s="1"/>
  <c r="BO239" i="2"/>
  <c r="BM239" i="2"/>
  <c r="Z239" i="2"/>
  <c r="Z241" i="2" s="1"/>
  <c r="Y239" i="2"/>
  <c r="Y241" i="2" s="1"/>
  <c r="X237" i="2"/>
  <c r="X236" i="2"/>
  <c r="BO235" i="2"/>
  <c r="BM235" i="2"/>
  <c r="Z235" i="2"/>
  <c r="Z236" i="2" s="1"/>
  <c r="Y235" i="2"/>
  <c r="Y237" i="2" s="1"/>
  <c r="Y233" i="2"/>
  <c r="X233" i="2"/>
  <c r="X232" i="2"/>
  <c r="BO231" i="2"/>
  <c r="BM231" i="2"/>
  <c r="Z231" i="2"/>
  <c r="Y231" i="2"/>
  <c r="BP231" i="2" s="1"/>
  <c r="BP230" i="2"/>
  <c r="BO230" i="2"/>
  <c r="BM230" i="2"/>
  <c r="Z230" i="2"/>
  <c r="Y230" i="2"/>
  <c r="BN230" i="2" s="1"/>
  <c r="BO229" i="2"/>
  <c r="BM229" i="2"/>
  <c r="Z229" i="2"/>
  <c r="Z232" i="2" s="1"/>
  <c r="Y229" i="2"/>
  <c r="Y232" i="2" s="1"/>
  <c r="Y225" i="2"/>
  <c r="X225" i="2"/>
  <c r="X224" i="2"/>
  <c r="BP223" i="2"/>
  <c r="BO223" i="2"/>
  <c r="BN223" i="2"/>
  <c r="BM223" i="2"/>
  <c r="Z223" i="2"/>
  <c r="Z224" i="2" s="1"/>
  <c r="Y223" i="2"/>
  <c r="P223" i="2"/>
  <c r="BP222" i="2"/>
  <c r="BO222" i="2"/>
  <c r="BM222" i="2"/>
  <c r="Z222" i="2"/>
  <c r="Y222" i="2"/>
  <c r="BN222" i="2" s="1"/>
  <c r="P222" i="2"/>
  <c r="X218" i="2"/>
  <c r="Z217" i="2"/>
  <c r="X217" i="2"/>
  <c r="BP216" i="2"/>
  <c r="BO216" i="2"/>
  <c r="BM216" i="2"/>
  <c r="Z216" i="2"/>
  <c r="Y216" i="2"/>
  <c r="BN216" i="2" s="1"/>
  <c r="X212" i="2"/>
  <c r="X211" i="2"/>
  <c r="BP210" i="2"/>
  <c r="BO210" i="2"/>
  <c r="BN210" i="2"/>
  <c r="BM210" i="2"/>
  <c r="Z210" i="2"/>
  <c r="Y210" i="2"/>
  <c r="P210" i="2"/>
  <c r="BO209" i="2"/>
  <c r="BM209" i="2"/>
  <c r="Z209" i="2"/>
  <c r="Z211" i="2" s="1"/>
  <c r="Y209" i="2"/>
  <c r="Y212" i="2" s="1"/>
  <c r="X206" i="2"/>
  <c r="X205" i="2"/>
  <c r="BP204" i="2"/>
  <c r="BO204" i="2"/>
  <c r="BN204" i="2"/>
  <c r="BM204" i="2"/>
  <c r="Z204" i="2"/>
  <c r="Y204" i="2"/>
  <c r="P204" i="2"/>
  <c r="BP203" i="2"/>
  <c r="BO203" i="2"/>
  <c r="BM203" i="2"/>
  <c r="Z203" i="2"/>
  <c r="Y203" i="2"/>
  <c r="BN203" i="2" s="1"/>
  <c r="P203" i="2"/>
  <c r="BO202" i="2"/>
  <c r="BM202" i="2"/>
  <c r="Z202" i="2"/>
  <c r="Z205" i="2" s="1"/>
  <c r="Y202" i="2"/>
  <c r="BP202" i="2" s="1"/>
  <c r="P202" i="2"/>
  <c r="BO201" i="2"/>
  <c r="BM201" i="2"/>
  <c r="Z201" i="2"/>
  <c r="Y201" i="2"/>
  <c r="BP201" i="2" s="1"/>
  <c r="P201" i="2"/>
  <c r="X198" i="2"/>
  <c r="Y197" i="2"/>
  <c r="X197" i="2"/>
  <c r="BO196" i="2"/>
  <c r="BM196" i="2"/>
  <c r="Z196" i="2"/>
  <c r="Y196" i="2"/>
  <c r="BP196" i="2" s="1"/>
  <c r="P196" i="2"/>
  <c r="BP195" i="2"/>
  <c r="BO195" i="2"/>
  <c r="BN195" i="2"/>
  <c r="BM195" i="2"/>
  <c r="Z195" i="2"/>
  <c r="Z197" i="2" s="1"/>
  <c r="Y195" i="2"/>
  <c r="P195" i="2"/>
  <c r="BO194" i="2"/>
  <c r="BM194" i="2"/>
  <c r="Z194" i="2"/>
  <c r="Y194" i="2"/>
  <c r="BP194" i="2" s="1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BP192" i="2" s="1"/>
  <c r="P192" i="2"/>
  <c r="BP191" i="2"/>
  <c r="BO191" i="2"/>
  <c r="BN191" i="2"/>
  <c r="BM191" i="2"/>
  <c r="Z191" i="2"/>
  <c r="Y191" i="2"/>
  <c r="P191" i="2"/>
  <c r="X188" i="2"/>
  <c r="X187" i="2"/>
  <c r="BP186" i="2"/>
  <c r="BO186" i="2"/>
  <c r="BN186" i="2"/>
  <c r="BM186" i="2"/>
  <c r="Z186" i="2"/>
  <c r="Y186" i="2"/>
  <c r="P186" i="2"/>
  <c r="BO185" i="2"/>
  <c r="BM185" i="2"/>
  <c r="Z185" i="2"/>
  <c r="Y185" i="2"/>
  <c r="BP185" i="2" s="1"/>
  <c r="P185" i="2"/>
  <c r="BP184" i="2"/>
  <c r="BO184" i="2"/>
  <c r="BN184" i="2"/>
  <c r="BM184" i="2"/>
  <c r="Z184" i="2"/>
  <c r="Z187" i="2" s="1"/>
  <c r="Y184" i="2"/>
  <c r="Y188" i="2" s="1"/>
  <c r="P184" i="2"/>
  <c r="Y180" i="2"/>
  <c r="X180" i="2"/>
  <c r="Z179" i="2"/>
  <c r="Y179" i="2"/>
  <c r="X179" i="2"/>
  <c r="BP178" i="2"/>
  <c r="BO178" i="2"/>
  <c r="BN178" i="2"/>
  <c r="BM178" i="2"/>
  <c r="Z178" i="2"/>
  <c r="Y178" i="2"/>
  <c r="P178" i="2"/>
  <c r="X176" i="2"/>
  <c r="Z175" i="2"/>
  <c r="Y175" i="2"/>
  <c r="X175" i="2"/>
  <c r="BP174" i="2"/>
  <c r="BO174" i="2"/>
  <c r="BN174" i="2"/>
  <c r="BM174" i="2"/>
  <c r="Z174" i="2"/>
  <c r="Y174" i="2"/>
  <c r="P174" i="2"/>
  <c r="BP173" i="2"/>
  <c r="BO173" i="2"/>
  <c r="BN173" i="2"/>
  <c r="BM173" i="2"/>
  <c r="Z173" i="2"/>
  <c r="Y173" i="2"/>
  <c r="P173" i="2"/>
  <c r="BP172" i="2"/>
  <c r="BO172" i="2"/>
  <c r="BN172" i="2"/>
  <c r="BM172" i="2"/>
  <c r="Z172" i="2"/>
  <c r="Y172" i="2"/>
  <c r="Y176" i="2" s="1"/>
  <c r="P172" i="2"/>
  <c r="Y168" i="2"/>
  <c r="X168" i="2"/>
  <c r="X167" i="2"/>
  <c r="BP166" i="2"/>
  <c r="BO166" i="2"/>
  <c r="BN166" i="2"/>
  <c r="BM166" i="2"/>
  <c r="Z166" i="2"/>
  <c r="Z167" i="2" s="1"/>
  <c r="Y166" i="2"/>
  <c r="P166" i="2"/>
  <c r="BP165" i="2"/>
  <c r="BO165" i="2"/>
  <c r="BM165" i="2"/>
  <c r="Z165" i="2"/>
  <c r="Y165" i="2"/>
  <c r="BN165" i="2" s="1"/>
  <c r="P165" i="2"/>
  <c r="X163" i="2"/>
  <c r="X162" i="2"/>
  <c r="BP161" i="2"/>
  <c r="BO161" i="2"/>
  <c r="BM161" i="2"/>
  <c r="Z161" i="2"/>
  <c r="Y161" i="2"/>
  <c r="BN161" i="2" s="1"/>
  <c r="BO160" i="2"/>
  <c r="BM160" i="2"/>
  <c r="Z160" i="2"/>
  <c r="Y160" i="2"/>
  <c r="BP160" i="2" s="1"/>
  <c r="P160" i="2"/>
  <c r="BP159" i="2"/>
  <c r="BO159" i="2"/>
  <c r="BN159" i="2"/>
  <c r="BM159" i="2"/>
  <c r="Z159" i="2"/>
  <c r="Y159" i="2"/>
  <c r="BO158" i="2"/>
  <c r="BM158" i="2"/>
  <c r="Z158" i="2"/>
  <c r="Z162" i="2" s="1"/>
  <c r="Y158" i="2"/>
  <c r="Y163" i="2" s="1"/>
  <c r="Y155" i="2"/>
  <c r="X155" i="2"/>
  <c r="X154" i="2"/>
  <c r="BO153" i="2"/>
  <c r="BM153" i="2"/>
  <c r="Z153" i="2"/>
  <c r="Z154" i="2" s="1"/>
  <c r="Y153" i="2"/>
  <c r="Y154" i="2" s="1"/>
  <c r="Y149" i="2"/>
  <c r="X149" i="2"/>
  <c r="X148" i="2"/>
  <c r="BP147" i="2"/>
  <c r="BO147" i="2"/>
  <c r="BN147" i="2"/>
  <c r="BM147" i="2"/>
  <c r="Z147" i="2"/>
  <c r="Z148" i="2" s="1"/>
  <c r="Y147" i="2"/>
  <c r="Y148" i="2" s="1"/>
  <c r="P147" i="2"/>
  <c r="Y144" i="2"/>
  <c r="X144" i="2"/>
  <c r="X143" i="2"/>
  <c r="BP142" i="2"/>
  <c r="BO142" i="2"/>
  <c r="BN142" i="2"/>
  <c r="BM142" i="2"/>
  <c r="Z142" i="2"/>
  <c r="Z143" i="2" s="1"/>
  <c r="Y142" i="2"/>
  <c r="P142" i="2"/>
  <c r="BP141" i="2"/>
  <c r="BO141" i="2"/>
  <c r="BM141" i="2"/>
  <c r="Z141" i="2"/>
  <c r="Y141" i="2"/>
  <c r="BN141" i="2" s="1"/>
  <c r="X138" i="2"/>
  <c r="Z137" i="2"/>
  <c r="Y137" i="2"/>
  <c r="X137" i="2"/>
  <c r="BP136" i="2"/>
  <c r="BO136" i="2"/>
  <c r="BN136" i="2"/>
  <c r="BM136" i="2"/>
  <c r="Z136" i="2"/>
  <c r="Y136" i="2"/>
  <c r="Y138" i="2" s="1"/>
  <c r="P136" i="2"/>
  <c r="X133" i="2"/>
  <c r="X132" i="2"/>
  <c r="BP131" i="2"/>
  <c r="BO131" i="2"/>
  <c r="BN131" i="2"/>
  <c r="BM131" i="2"/>
  <c r="Z131" i="2"/>
  <c r="Y131" i="2"/>
  <c r="P131" i="2"/>
  <c r="BO130" i="2"/>
  <c r="BM130" i="2"/>
  <c r="Z130" i="2"/>
  <c r="Y130" i="2"/>
  <c r="BP130" i="2" s="1"/>
  <c r="P130" i="2"/>
  <c r="BP129" i="2"/>
  <c r="BO129" i="2"/>
  <c r="BN129" i="2"/>
  <c r="BM129" i="2"/>
  <c r="Z129" i="2"/>
  <c r="Z132" i="2" s="1"/>
  <c r="Y129" i="2"/>
  <c r="Y133" i="2" s="1"/>
  <c r="P129" i="2"/>
  <c r="X126" i="2"/>
  <c r="X125" i="2"/>
  <c r="BP124" i="2"/>
  <c r="BO124" i="2"/>
  <c r="BN124" i="2"/>
  <c r="BM124" i="2"/>
  <c r="Z124" i="2"/>
  <c r="Y124" i="2"/>
  <c r="P124" i="2"/>
  <c r="BO123" i="2"/>
  <c r="BM123" i="2"/>
  <c r="Z123" i="2"/>
  <c r="Z125" i="2" s="1"/>
  <c r="Y123" i="2"/>
  <c r="Y126" i="2" s="1"/>
  <c r="P123" i="2"/>
  <c r="X120" i="2"/>
  <c r="X119" i="2"/>
  <c r="BO118" i="2"/>
  <c r="BM118" i="2"/>
  <c r="Z118" i="2"/>
  <c r="Z119" i="2" s="1"/>
  <c r="Y118" i="2"/>
  <c r="BP118" i="2" s="1"/>
  <c r="P118" i="2"/>
  <c r="BO117" i="2"/>
  <c r="BN117" i="2"/>
  <c r="BM117" i="2"/>
  <c r="Z117" i="2"/>
  <c r="Y117" i="2"/>
  <c r="Y120" i="2" s="1"/>
  <c r="P117" i="2"/>
  <c r="X114" i="2"/>
  <c r="Y113" i="2"/>
  <c r="X113" i="2"/>
  <c r="BO112" i="2"/>
  <c r="BN112" i="2"/>
  <c r="BM112" i="2"/>
  <c r="Z112" i="2"/>
  <c r="Y112" i="2"/>
  <c r="BP112" i="2" s="1"/>
  <c r="P112" i="2"/>
  <c r="BP111" i="2"/>
  <c r="BO111" i="2"/>
  <c r="BN111" i="2"/>
  <c r="BM111" i="2"/>
  <c r="Z111" i="2"/>
  <c r="Y111" i="2"/>
  <c r="P111" i="2"/>
  <c r="BP110" i="2"/>
  <c r="BO110" i="2"/>
  <c r="BN110" i="2"/>
  <c r="BM110" i="2"/>
  <c r="Z110" i="2"/>
  <c r="Y110" i="2"/>
  <c r="P110" i="2"/>
  <c r="BP109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P106" i="2"/>
  <c r="BO106" i="2"/>
  <c r="BN106" i="2"/>
  <c r="BM106" i="2"/>
  <c r="Z106" i="2"/>
  <c r="Z113" i="2" s="1"/>
  <c r="Y106" i="2"/>
  <c r="P106" i="2"/>
  <c r="BO105" i="2"/>
  <c r="BN105" i="2"/>
  <c r="BM105" i="2"/>
  <c r="Z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BP98" i="2" s="1"/>
  <c r="P98" i="2"/>
  <c r="BP97" i="2"/>
  <c r="BO97" i="2"/>
  <c r="BM97" i="2"/>
  <c r="Z97" i="2"/>
  <c r="Y97" i="2"/>
  <c r="BN97" i="2" s="1"/>
  <c r="P97" i="2"/>
  <c r="BO96" i="2"/>
  <c r="BM96" i="2"/>
  <c r="Z96" i="2"/>
  <c r="Z99" i="2" s="1"/>
  <c r="Y96" i="2"/>
  <c r="Y99" i="2" s="1"/>
  <c r="P96" i="2"/>
  <c r="X93" i="2"/>
  <c r="X92" i="2"/>
  <c r="BO91" i="2"/>
  <c r="BM91" i="2"/>
  <c r="Z91" i="2"/>
  <c r="Y91" i="2"/>
  <c r="BP91" i="2" s="1"/>
  <c r="P91" i="2"/>
  <c r="BO90" i="2"/>
  <c r="BN90" i="2"/>
  <c r="BM90" i="2"/>
  <c r="Z90" i="2"/>
  <c r="Y90" i="2"/>
  <c r="BP90" i="2" s="1"/>
  <c r="P90" i="2"/>
  <c r="BP89" i="2"/>
  <c r="BO89" i="2"/>
  <c r="BN89" i="2"/>
  <c r="BM89" i="2"/>
  <c r="Z89" i="2"/>
  <c r="Y89" i="2"/>
  <c r="P89" i="2"/>
  <c r="BP88" i="2"/>
  <c r="BO88" i="2"/>
  <c r="BN88" i="2"/>
  <c r="BM88" i="2"/>
  <c r="Z88" i="2"/>
  <c r="Y88" i="2"/>
  <c r="P88" i="2"/>
  <c r="BP87" i="2"/>
  <c r="BO87" i="2"/>
  <c r="BM87" i="2"/>
  <c r="Z87" i="2"/>
  <c r="Y87" i="2"/>
  <c r="BN87" i="2" s="1"/>
  <c r="P87" i="2"/>
  <c r="BO86" i="2"/>
  <c r="BM86" i="2"/>
  <c r="Z86" i="2"/>
  <c r="Z92" i="2" s="1"/>
  <c r="Y86" i="2"/>
  <c r="Y93" i="2" s="1"/>
  <c r="P86" i="2"/>
  <c r="X83" i="2"/>
  <c r="X82" i="2"/>
  <c r="BO81" i="2"/>
  <c r="BM81" i="2"/>
  <c r="Z81" i="2"/>
  <c r="Y81" i="2"/>
  <c r="BP81" i="2" s="1"/>
  <c r="P81" i="2"/>
  <c r="BO80" i="2"/>
  <c r="BM80" i="2"/>
  <c r="Z80" i="2"/>
  <c r="Z82" i="2" s="1"/>
  <c r="Y80" i="2"/>
  <c r="Y83" i="2" s="1"/>
  <c r="P80" i="2"/>
  <c r="X77" i="2"/>
  <c r="Z76" i="2"/>
  <c r="Y76" i="2"/>
  <c r="X76" i="2"/>
  <c r="BO75" i="2"/>
  <c r="BM75" i="2"/>
  <c r="Z75" i="2"/>
  <c r="Y75" i="2"/>
  <c r="BP75" i="2" s="1"/>
  <c r="P75" i="2"/>
  <c r="X72" i="2"/>
  <c r="Y71" i="2"/>
  <c r="X71" i="2"/>
  <c r="BO70" i="2"/>
  <c r="BM70" i="2"/>
  <c r="Z70" i="2"/>
  <c r="Y70" i="2"/>
  <c r="BP70" i="2" s="1"/>
  <c r="P70" i="2"/>
  <c r="BP69" i="2"/>
  <c r="BO69" i="2"/>
  <c r="BN69" i="2"/>
  <c r="BM69" i="2"/>
  <c r="Z69" i="2"/>
  <c r="Z71" i="2" s="1"/>
  <c r="Y69" i="2"/>
  <c r="P69" i="2"/>
  <c r="X66" i="2"/>
  <c r="X65" i="2"/>
  <c r="BP64" i="2"/>
  <c r="BO64" i="2"/>
  <c r="BN64" i="2"/>
  <c r="BM64" i="2"/>
  <c r="Z64" i="2"/>
  <c r="Y64" i="2"/>
  <c r="P64" i="2"/>
  <c r="BO63" i="2"/>
  <c r="BN63" i="2"/>
  <c r="BM63" i="2"/>
  <c r="Z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Z61" i="2"/>
  <c r="Y61" i="2"/>
  <c r="BP61" i="2" s="1"/>
  <c r="P61" i="2"/>
  <c r="BP60" i="2"/>
  <c r="BO60" i="2"/>
  <c r="BM60" i="2"/>
  <c r="Z60" i="2"/>
  <c r="Y60" i="2"/>
  <c r="BN60" i="2" s="1"/>
  <c r="P60" i="2"/>
  <c r="BO59" i="2"/>
  <c r="BM59" i="2"/>
  <c r="Z59" i="2"/>
  <c r="Y59" i="2"/>
  <c r="BP59" i="2" s="1"/>
  <c r="P59" i="2"/>
  <c r="BO58" i="2"/>
  <c r="BN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P56" i="2"/>
  <c r="BO56" i="2"/>
  <c r="BN56" i="2"/>
  <c r="BM56" i="2"/>
  <c r="Z56" i="2"/>
  <c r="Y56" i="2"/>
  <c r="P56" i="2"/>
  <c r="BP55" i="2"/>
  <c r="BO55" i="2"/>
  <c r="BM55" i="2"/>
  <c r="Z55" i="2"/>
  <c r="Y55" i="2"/>
  <c r="BN55" i="2" s="1"/>
  <c r="P55" i="2"/>
  <c r="BO54" i="2"/>
  <c r="BM54" i="2"/>
  <c r="Z54" i="2"/>
  <c r="Y54" i="2"/>
  <c r="BP54" i="2" s="1"/>
  <c r="P54" i="2"/>
  <c r="BO53" i="2"/>
  <c r="BM53" i="2"/>
  <c r="Z53" i="2"/>
  <c r="Y53" i="2"/>
  <c r="BP53" i="2" s="1"/>
  <c r="P53" i="2"/>
  <c r="BP52" i="2"/>
  <c r="BO52" i="2"/>
  <c r="BN52" i="2"/>
  <c r="BM52" i="2"/>
  <c r="Z52" i="2"/>
  <c r="Z65" i="2" s="1"/>
  <c r="Y52" i="2"/>
  <c r="Y66" i="2" s="1"/>
  <c r="X49" i="2"/>
  <c r="X48" i="2"/>
  <c r="BO47" i="2"/>
  <c r="BM47" i="2"/>
  <c r="Z47" i="2"/>
  <c r="Y47" i="2"/>
  <c r="Y48" i="2" s="1"/>
  <c r="P47" i="2"/>
  <c r="BO46" i="2"/>
  <c r="BN46" i="2"/>
  <c r="BM46" i="2"/>
  <c r="Z46" i="2"/>
  <c r="Z48" i="2" s="1"/>
  <c r="Y46" i="2"/>
  <c r="BP46" i="2" s="1"/>
  <c r="P46" i="2"/>
  <c r="BP45" i="2"/>
  <c r="BO45" i="2"/>
  <c r="BN45" i="2"/>
  <c r="BM45" i="2"/>
  <c r="Z45" i="2"/>
  <c r="Y45" i="2"/>
  <c r="P45" i="2"/>
  <c r="BP44" i="2"/>
  <c r="BO44" i="2"/>
  <c r="BN44" i="2"/>
  <c r="BM44" i="2"/>
  <c r="Z44" i="2"/>
  <c r="Y44" i="2"/>
  <c r="P44" i="2"/>
  <c r="BP43" i="2"/>
  <c r="BO43" i="2"/>
  <c r="BM43" i="2"/>
  <c r="Z43" i="2"/>
  <c r="Y43" i="2"/>
  <c r="BN43" i="2" s="1"/>
  <c r="P43" i="2"/>
  <c r="X40" i="2"/>
  <c r="X39" i="2"/>
  <c r="BP38" i="2"/>
  <c r="BO38" i="2"/>
  <c r="BM38" i="2"/>
  <c r="Z38" i="2"/>
  <c r="Y38" i="2"/>
  <c r="BN38" i="2" s="1"/>
  <c r="P38" i="2"/>
  <c r="BO37" i="2"/>
  <c r="BM37" i="2"/>
  <c r="Z37" i="2"/>
  <c r="Y37" i="2"/>
  <c r="BP37" i="2" s="1"/>
  <c r="BP36" i="2"/>
  <c r="BO36" i="2"/>
  <c r="BM36" i="2"/>
  <c r="Z36" i="2"/>
  <c r="Z39" i="2" s="1"/>
  <c r="Y36" i="2"/>
  <c r="BN36" i="2" s="1"/>
  <c r="P36" i="2"/>
  <c r="X33" i="2"/>
  <c r="X32" i="2"/>
  <c r="BP31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N29" i="2"/>
  <c r="BM29" i="2"/>
  <c r="Z29" i="2"/>
  <c r="Z32" i="2" s="1"/>
  <c r="Y29" i="2"/>
  <c r="BP29" i="2" s="1"/>
  <c r="P29" i="2"/>
  <c r="BP28" i="2"/>
  <c r="BO28" i="2"/>
  <c r="BN28" i="2"/>
  <c r="BM28" i="2"/>
  <c r="Z28" i="2"/>
  <c r="Y28" i="2"/>
  <c r="P28" i="2"/>
  <c r="Y24" i="2"/>
  <c r="X24" i="2"/>
  <c r="X272" i="2" s="1"/>
  <c r="Z23" i="2"/>
  <c r="Y23" i="2"/>
  <c r="X23" i="2"/>
  <c r="X276" i="2" s="1"/>
  <c r="BP22" i="2"/>
  <c r="BO22" i="2"/>
  <c r="X274" i="2" s="1"/>
  <c r="BN22" i="2"/>
  <c r="BM22" i="2"/>
  <c r="X273" i="2" s="1"/>
  <c r="Z22" i="2"/>
  <c r="Y22" i="2"/>
  <c r="P22" i="2"/>
  <c r="H10" i="2"/>
  <c r="A9" i="2"/>
  <c r="F10" i="2" s="1"/>
  <c r="D7" i="2"/>
  <c r="Q6" i="2"/>
  <c r="P2" i="2"/>
  <c r="X275" i="2" l="1"/>
  <c r="Z277" i="2"/>
  <c r="Y32" i="2"/>
  <c r="Y276" i="2" s="1"/>
  <c r="Y187" i="2"/>
  <c r="F9" i="2"/>
  <c r="BN30" i="2"/>
  <c r="Y273" i="2" s="1"/>
  <c r="Y275" i="2" s="1"/>
  <c r="Y39" i="2"/>
  <c r="BN47" i="2"/>
  <c r="BN59" i="2"/>
  <c r="BN91" i="2"/>
  <c r="BN96" i="2"/>
  <c r="Y114" i="2"/>
  <c r="BN118" i="2"/>
  <c r="BN123" i="2"/>
  <c r="Y162" i="2"/>
  <c r="BN185" i="2"/>
  <c r="Y217" i="2"/>
  <c r="BN239" i="2"/>
  <c r="Y206" i="2"/>
  <c r="Y125" i="2"/>
  <c r="BN54" i="2"/>
  <c r="Y77" i="2"/>
  <c r="BN81" i="2"/>
  <c r="BN86" i="2"/>
  <c r="BN108" i="2"/>
  <c r="Y132" i="2"/>
  <c r="BN158" i="2"/>
  <c r="Y198" i="2"/>
  <c r="BN202" i="2"/>
  <c r="Y211" i="2"/>
  <c r="BN235" i="2"/>
  <c r="Y242" i="2"/>
  <c r="H9" i="2"/>
  <c r="BN37" i="2"/>
  <c r="Y72" i="2"/>
  <c r="J9" i="2"/>
  <c r="Y33" i="2"/>
  <c r="Y272" i="2" s="1"/>
  <c r="BP47" i="2"/>
  <c r="Y274" i="2" s="1"/>
  <c r="BN61" i="2"/>
  <c r="BP96" i="2"/>
  <c r="BN98" i="2"/>
  <c r="BN103" i="2"/>
  <c r="BP123" i="2"/>
  <c r="BN130" i="2"/>
  <c r="BN153" i="2"/>
  <c r="BN160" i="2"/>
  <c r="BN192" i="2"/>
  <c r="BN209" i="2"/>
  <c r="BN229" i="2"/>
  <c r="BN231" i="2"/>
  <c r="BP239" i="2"/>
  <c r="A10" i="2"/>
  <c r="Y40" i="2"/>
  <c r="Y65" i="2"/>
  <c r="BP86" i="2"/>
  <c r="BP158" i="2"/>
  <c r="Y218" i="2"/>
  <c r="BP235" i="2"/>
  <c r="Y270" i="2"/>
  <c r="Y119" i="2"/>
  <c r="BP153" i="2"/>
  <c r="BN194" i="2"/>
  <c r="BP209" i="2"/>
  <c r="BP229" i="2"/>
  <c r="Y100" i="2"/>
  <c r="Y236" i="2"/>
  <c r="BN53" i="2"/>
  <c r="BN70" i="2"/>
  <c r="BN75" i="2"/>
  <c r="BN80" i="2"/>
  <c r="BN107" i="2"/>
  <c r="BN196" i="2"/>
  <c r="BN201" i="2"/>
  <c r="BN240" i="2"/>
  <c r="BN246" i="2"/>
  <c r="Y92" i="2"/>
  <c r="Y82" i="2"/>
  <c r="Y49" i="2"/>
  <c r="BP117" i="2"/>
  <c r="Y143" i="2"/>
  <c r="Y167" i="2"/>
  <c r="Y205" i="2"/>
  <c r="Y224" i="2"/>
  <c r="BP80" i="2"/>
  <c r="C285" i="2" l="1"/>
  <c r="B285" i="2"/>
  <c r="A285" i="2"/>
</calcChain>
</file>

<file path=xl/sharedStrings.xml><?xml version="1.0" encoding="utf-8"?>
<sst xmlns="http://schemas.openxmlformats.org/spreadsheetml/2006/main" count="1867" uniqueCount="431">
  <si>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</si>
  <si>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</si>
  <si>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</si>
  <si>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</si>
  <si>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</si>
  <si>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</si>
  <si>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</si>
  <si>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</si>
  <si>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</si>
  <si>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</si>
  <si>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</si>
  <si>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</si>
  <si>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</si>
  <si>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</si>
  <si>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</si>
  <si>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</si>
  <si>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</si>
  <si>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</si>
  <si>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</si>
  <si>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</si>
  <si>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</si>
  <si>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</si>
  <si>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</si>
  <si>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</si>
  <si>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</si>
  <si>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</si>
  <si>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</si>
  <si>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</si>
  <si>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</si>
  <si>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</si>
  <si>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</si>
  <si>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</si>
  <si>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</si>
  <si>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</si>
  <si>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</si>
  <si>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</si>
  <si>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</si>
  <si>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</si>
  <si>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</si>
  <si>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</si>
  <si>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</si>
  <si>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</si>
  <si>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</si>
  <si>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</si>
  <si>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</si>
  <si>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</si>
  <si>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</si>
  <si>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</si>
  <si>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</si>
  <si>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</si>
  <si>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</si>
  <si>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</si>
  <si>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</si>
  <si>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</si>
  <si>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</si>
  <si>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</si>
  <si>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</si>
  <si>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</si>
  <si>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</si>
  <si>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</si>
  <si>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</si>
  <si>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</si>
  <si>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</si>
  <si>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</si>
  <si>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</si>
  <si>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</si>
  <si>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</si>
  <si>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</si>
  <si>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</si>
  <si>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</si>
  <si>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</si>
  <si>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</si>
  <si>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</si>
  <si>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</si>
  <si>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09.09.2024</t>
  </si>
  <si>
    <t>05.09.2024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</si>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</sst>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85"/>
  <sheetViews>
    <sheetView showGridLines="0" tabSelected="1" topLeftCell="F1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6" t="s">
        <v>29</v>
      </c>
      <c r="E1" s="396"/>
      <c r="F1" s="396"/>
      <c r="G1" s="14" t="s">
        <v>73</v>
      </c>
      <c r="H1" s="396" t="s">
        <v>50</v>
      </c>
      <c r="I1" s="396"/>
      <c r="J1" s="396"/>
      <c r="K1" s="396"/>
      <c r="L1" s="396"/>
      <c r="M1" s="396"/>
      <c r="N1" s="396"/>
      <c r="O1" s="396"/>
      <c r="P1" s="396"/>
      <c r="Q1" s="396"/>
      <c r="R1" s="397" t="s">
        <v>74</v>
      </c>
      <c r="S1" s="398"/>
      <c r="T1" s="398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9"/>
      <c r="Q3" s="399"/>
      <c r="R3" s="399"/>
      <c r="S3" s="399"/>
      <c r="T3" s="399"/>
      <c r="U3" s="399"/>
      <c r="V3" s="399"/>
      <c r="W3" s="399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8" t="s">
        <v>8</v>
      </c>
      <c r="B5" s="378"/>
      <c r="C5" s="378"/>
      <c r="D5" s="400"/>
      <c r="E5" s="400"/>
      <c r="F5" s="401" t="s">
        <v>14</v>
      </c>
      <c r="G5" s="401"/>
      <c r="H5" s="400"/>
      <c r="I5" s="400"/>
      <c r="J5" s="400"/>
      <c r="K5" s="400"/>
      <c r="L5" s="400"/>
      <c r="M5" s="400"/>
      <c r="N5" s="76"/>
      <c r="P5" s="27" t="s">
        <v>4</v>
      </c>
      <c r="Q5" s="402">
        <v>45543</v>
      </c>
      <c r="R5" s="402"/>
      <c r="T5" s="403" t="s">
        <v>3</v>
      </c>
      <c r="U5" s="404"/>
      <c r="V5" s="405" t="s">
        <v>417</v>
      </c>
      <c r="W5" s="406"/>
      <c r="AB5" s="60"/>
      <c r="AC5" s="60"/>
      <c r="AD5" s="60"/>
      <c r="AE5" s="60"/>
    </row>
    <row r="6" spans="1:32" s="17" customFormat="1" ht="24" customHeight="1" x14ac:dyDescent="0.2">
      <c r="A6" s="378" t="s">
        <v>1</v>
      </c>
      <c r="B6" s="378"/>
      <c r="C6" s="378"/>
      <c r="D6" s="379" t="s">
        <v>82</v>
      </c>
      <c r="E6" s="379"/>
      <c r="F6" s="379"/>
      <c r="G6" s="379"/>
      <c r="H6" s="379"/>
      <c r="I6" s="379"/>
      <c r="J6" s="379"/>
      <c r="K6" s="379"/>
      <c r="L6" s="379"/>
      <c r="M6" s="379"/>
      <c r="N6" s="77"/>
      <c r="P6" s="27" t="s">
        <v>30</v>
      </c>
      <c r="Q6" s="380" t="str">
        <f>IF(Q5=0," ",CHOOSE(WEEKDAY(Q5,2),"Понедельник","Вторник","Среда","Четверг","Пятница","Суббота","Воскресенье"))</f>
        <v>Воскресенье</v>
      </c>
      <c r="R6" s="380"/>
      <c r="T6" s="381" t="s">
        <v>5</v>
      </c>
      <c r="U6" s="382"/>
      <c r="V6" s="383" t="s">
        <v>76</v>
      </c>
      <c r="W6" s="38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9" t="str">
        <f>IFERROR(VLOOKUP(DeliveryAddress,Table,3,0),1)</f>
        <v>1</v>
      </c>
      <c r="E7" s="390"/>
      <c r="F7" s="390"/>
      <c r="G7" s="390"/>
      <c r="H7" s="390"/>
      <c r="I7" s="390"/>
      <c r="J7" s="390"/>
      <c r="K7" s="390"/>
      <c r="L7" s="390"/>
      <c r="M7" s="391"/>
      <c r="N7" s="78"/>
      <c r="P7" s="29"/>
      <c r="Q7" s="49"/>
      <c r="R7" s="49"/>
      <c r="T7" s="381"/>
      <c r="U7" s="382"/>
      <c r="V7" s="385"/>
      <c r="W7" s="386"/>
      <c r="AB7" s="60"/>
      <c r="AC7" s="60"/>
      <c r="AD7" s="60"/>
      <c r="AE7" s="60"/>
    </row>
    <row r="8" spans="1:32" s="17" customFormat="1" ht="25.5" customHeight="1" x14ac:dyDescent="0.2">
      <c r="A8" s="392" t="s">
        <v>61</v>
      </c>
      <c r="B8" s="392"/>
      <c r="C8" s="392"/>
      <c r="D8" s="393" t="s">
        <v>83</v>
      </c>
      <c r="E8" s="393"/>
      <c r="F8" s="393"/>
      <c r="G8" s="393"/>
      <c r="H8" s="393"/>
      <c r="I8" s="393"/>
      <c r="J8" s="393"/>
      <c r="K8" s="393"/>
      <c r="L8" s="393"/>
      <c r="M8" s="393"/>
      <c r="N8" s="79"/>
      <c r="P8" s="27" t="s">
        <v>11</v>
      </c>
      <c r="Q8" s="376">
        <v>0.375</v>
      </c>
      <c r="R8" s="376"/>
      <c r="T8" s="381"/>
      <c r="U8" s="382"/>
      <c r="V8" s="385"/>
      <c r="W8" s="386"/>
      <c r="AB8" s="60"/>
      <c r="AC8" s="60"/>
      <c r="AD8" s="60"/>
      <c r="AE8" s="60"/>
    </row>
    <row r="9" spans="1:32" s="17" customFormat="1" ht="39.950000000000003" customHeight="1" x14ac:dyDescent="0.2">
      <c r="A9" s="3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369" t="s">
        <v>49</v>
      </c>
      <c r="E9" s="370"/>
      <c r="F9" s="3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94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94"/>
      <c r="N9" s="74"/>
      <c r="P9" s="31" t="s">
        <v>15</v>
      </c>
      <c r="Q9" s="395"/>
      <c r="R9" s="395"/>
      <c r="T9" s="381"/>
      <c r="U9" s="382"/>
      <c r="V9" s="387"/>
      <c r="W9" s="38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369"/>
      <c r="E10" s="370"/>
      <c r="F10" s="3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371" t="str">
        <f>IFERROR(VLOOKUP($D$10,Proxy,2,FALSE),"")</f>
        <v/>
      </c>
      <c r="I10" s="371"/>
      <c r="J10" s="371"/>
      <c r="K10" s="371"/>
      <c r="L10" s="371"/>
      <c r="M10" s="371"/>
      <c r="N10" s="75"/>
      <c r="P10" s="31" t="s">
        <v>35</v>
      </c>
      <c r="Q10" s="372"/>
      <c r="R10" s="372"/>
      <c r="U10" s="29" t="s">
        <v>12</v>
      </c>
      <c r="V10" s="373" t="s">
        <v>77</v>
      </c>
      <c r="W10" s="37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5"/>
      <c r="R11" s="375"/>
      <c r="U11" s="29" t="s">
        <v>31</v>
      </c>
      <c r="V11" s="360" t="s">
        <v>58</v>
      </c>
      <c r="W11" s="360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9" t="s">
        <v>78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80"/>
      <c r="P12" s="27" t="s">
        <v>33</v>
      </c>
      <c r="Q12" s="376"/>
      <c r="R12" s="376"/>
      <c r="S12" s="28"/>
      <c r="T12"/>
      <c r="U12" s="29" t="s">
        <v>49</v>
      </c>
      <c r="V12" s="377"/>
      <c r="W12" s="377"/>
      <c r="X12"/>
      <c r="AB12" s="60"/>
      <c r="AC12" s="60"/>
      <c r="AD12" s="60"/>
      <c r="AE12" s="60"/>
    </row>
    <row r="13" spans="1:32" s="17" customFormat="1" ht="23.25" customHeight="1" x14ac:dyDescent="0.2">
      <c r="A13" s="359" t="s">
        <v>79</v>
      </c>
      <c r="B13" s="359"/>
      <c r="C13" s="359"/>
      <c r="D13" s="359"/>
      <c r="E13" s="359"/>
      <c r="F13" s="359"/>
      <c r="G13" s="359"/>
      <c r="H13" s="359"/>
      <c r="I13" s="359"/>
      <c r="J13" s="359"/>
      <c r="K13" s="359"/>
      <c r="L13" s="359"/>
      <c r="M13" s="359"/>
      <c r="N13" s="80"/>
      <c r="O13" s="31"/>
      <c r="P13" s="31" t="s">
        <v>34</v>
      </c>
      <c r="Q13" s="360"/>
      <c r="R13" s="360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9" t="s">
        <v>80</v>
      </c>
      <c r="B14" s="359"/>
      <c r="C14" s="359"/>
      <c r="D14" s="359"/>
      <c r="E14" s="359"/>
      <c r="F14" s="359"/>
      <c r="G14" s="359"/>
      <c r="H14" s="359"/>
      <c r="I14" s="359"/>
      <c r="J14" s="359"/>
      <c r="K14" s="359"/>
      <c r="L14" s="359"/>
      <c r="M14" s="359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61" t="s">
        <v>81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1"/>
      <c r="N15" s="81"/>
      <c r="O15"/>
      <c r="P15" s="362" t="s">
        <v>64</v>
      </c>
      <c r="Q15" s="362"/>
      <c r="R15" s="362"/>
      <c r="S15" s="362"/>
      <c r="T15" s="362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3"/>
      <c r="Q16" s="363"/>
      <c r="R16" s="363"/>
      <c r="S16" s="363"/>
      <c r="T16" s="36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6" t="s">
        <v>62</v>
      </c>
      <c r="B17" s="346" t="s">
        <v>52</v>
      </c>
      <c r="C17" s="365" t="s">
        <v>51</v>
      </c>
      <c r="D17" s="346" t="s">
        <v>53</v>
      </c>
      <c r="E17" s="346"/>
      <c r="F17" s="346" t="s">
        <v>24</v>
      </c>
      <c r="G17" s="346" t="s">
        <v>27</v>
      </c>
      <c r="H17" s="346" t="s">
        <v>25</v>
      </c>
      <c r="I17" s="346" t="s">
        <v>26</v>
      </c>
      <c r="J17" s="366" t="s">
        <v>16</v>
      </c>
      <c r="K17" s="366" t="s">
        <v>69</v>
      </c>
      <c r="L17" s="366" t="s">
        <v>71</v>
      </c>
      <c r="M17" s="366" t="s">
        <v>2</v>
      </c>
      <c r="N17" s="366" t="s">
        <v>70</v>
      </c>
      <c r="O17" s="346" t="s">
        <v>28</v>
      </c>
      <c r="P17" s="346" t="s">
        <v>17</v>
      </c>
      <c r="Q17" s="346"/>
      <c r="R17" s="346"/>
      <c r="S17" s="346"/>
      <c r="T17" s="346"/>
      <c r="U17" s="364" t="s">
        <v>59</v>
      </c>
      <c r="V17" s="346"/>
      <c r="W17" s="346" t="s">
        <v>6</v>
      </c>
      <c r="X17" s="346" t="s">
        <v>44</v>
      </c>
      <c r="Y17" s="347" t="s">
        <v>57</v>
      </c>
      <c r="Z17" s="346" t="s">
        <v>18</v>
      </c>
      <c r="AA17" s="349" t="s">
        <v>63</v>
      </c>
      <c r="AB17" s="349" t="s">
        <v>19</v>
      </c>
      <c r="AC17" s="350" t="s">
        <v>72</v>
      </c>
      <c r="AD17" s="352" t="s">
        <v>60</v>
      </c>
      <c r="AE17" s="353"/>
      <c r="AF17" s="354"/>
      <c r="AG17" s="358"/>
      <c r="BD17" s="344" t="s">
        <v>67</v>
      </c>
    </row>
    <row r="18" spans="1:68" ht="14.25" customHeight="1" x14ac:dyDescent="0.2">
      <c r="A18" s="346"/>
      <c r="B18" s="346"/>
      <c r="C18" s="365"/>
      <c r="D18" s="346"/>
      <c r="E18" s="346"/>
      <c r="F18" s="346" t="s">
        <v>20</v>
      </c>
      <c r="G18" s="346" t="s">
        <v>21</v>
      </c>
      <c r="H18" s="346" t="s">
        <v>22</v>
      </c>
      <c r="I18" s="346" t="s">
        <v>22</v>
      </c>
      <c r="J18" s="367"/>
      <c r="K18" s="367"/>
      <c r="L18" s="367"/>
      <c r="M18" s="367"/>
      <c r="N18" s="367"/>
      <c r="O18" s="346"/>
      <c r="P18" s="346"/>
      <c r="Q18" s="346"/>
      <c r="R18" s="346"/>
      <c r="S18" s="346"/>
      <c r="T18" s="346"/>
      <c r="U18" s="36" t="s">
        <v>47</v>
      </c>
      <c r="V18" s="36" t="s">
        <v>46</v>
      </c>
      <c r="W18" s="346"/>
      <c r="X18" s="346"/>
      <c r="Y18" s="348"/>
      <c r="Z18" s="346"/>
      <c r="AA18" s="349"/>
      <c r="AB18" s="349"/>
      <c r="AC18" s="351"/>
      <c r="AD18" s="355"/>
      <c r="AE18" s="356"/>
      <c r="AF18" s="357"/>
      <c r="AG18" s="358"/>
      <c r="BD18" s="344"/>
    </row>
    <row r="19" spans="1:68" ht="27.75" customHeight="1" x14ac:dyDescent="0.2">
      <c r="A19" s="250" t="s">
        <v>84</v>
      </c>
      <c r="B19" s="250"/>
      <c r="C19" s="250"/>
      <c r="D19" s="250"/>
      <c r="E19" s="250"/>
      <c r="F19" s="250"/>
      <c r="G19" s="250"/>
      <c r="H19" s="250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  <c r="AA19" s="55"/>
      <c r="AB19" s="55"/>
      <c r="AC19" s="55"/>
    </row>
    <row r="20" spans="1:68" ht="16.5" customHeight="1" x14ac:dyDescent="0.25">
      <c r="A20" s="251" t="s">
        <v>84</v>
      </c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66"/>
      <c r="AB20" s="66"/>
      <c r="AC20" s="83"/>
    </row>
    <row r="21" spans="1:68" ht="14.25" customHeight="1" x14ac:dyDescent="0.25">
      <c r="A21" s="239" t="s">
        <v>85</v>
      </c>
      <c r="B21" s="239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39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1">
        <v>4607111035752</v>
      </c>
      <c r="E22" s="21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3"/>
      <c r="R22" s="213"/>
      <c r="S22" s="213"/>
      <c r="T22" s="214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8"/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9"/>
      <c r="P23" s="215" t="s">
        <v>43</v>
      </c>
      <c r="Q23" s="216"/>
      <c r="R23" s="216"/>
      <c r="S23" s="216"/>
      <c r="T23" s="216"/>
      <c r="U23" s="216"/>
      <c r="V23" s="217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8"/>
      <c r="B24" s="218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9"/>
      <c r="P24" s="215" t="s">
        <v>43</v>
      </c>
      <c r="Q24" s="216"/>
      <c r="R24" s="216"/>
      <c r="S24" s="216"/>
      <c r="T24" s="216"/>
      <c r="U24" s="216"/>
      <c r="V24" s="217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0" t="s">
        <v>48</v>
      </c>
      <c r="B25" s="250"/>
      <c r="C25" s="250"/>
      <c r="D25" s="250"/>
      <c r="E25" s="250"/>
      <c r="F25" s="250"/>
      <c r="G25" s="250"/>
      <c r="H25" s="250"/>
      <c r="I25" s="250"/>
      <c r="J25" s="250"/>
      <c r="K25" s="250"/>
      <c r="L25" s="250"/>
      <c r="M25" s="250"/>
      <c r="N25" s="250"/>
      <c r="O25" s="250"/>
      <c r="P25" s="250"/>
      <c r="Q25" s="250"/>
      <c r="R25" s="250"/>
      <c r="S25" s="250"/>
      <c r="T25" s="250"/>
      <c r="U25" s="250"/>
      <c r="V25" s="250"/>
      <c r="W25" s="250"/>
      <c r="X25" s="250"/>
      <c r="Y25" s="250"/>
      <c r="Z25" s="250"/>
      <c r="AA25" s="55"/>
      <c r="AB25" s="55"/>
      <c r="AC25" s="55"/>
    </row>
    <row r="26" spans="1:68" ht="16.5" customHeight="1" x14ac:dyDescent="0.25">
      <c r="A26" s="251" t="s">
        <v>92</v>
      </c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66"/>
      <c r="AB26" s="66"/>
      <c r="AC26" s="83"/>
    </row>
    <row r="27" spans="1:68" ht="14.25" customHeight="1" x14ac:dyDescent="0.25">
      <c r="A27" s="239" t="s">
        <v>93</v>
      </c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1">
        <v>4607111036605</v>
      </c>
      <c r="E28" s="21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4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3"/>
      <c r="R28" s="213"/>
      <c r="S28" s="213"/>
      <c r="T28" s="214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1">
        <v>4607111036520</v>
      </c>
      <c r="E29" s="21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42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3"/>
      <c r="R29" s="213"/>
      <c r="S29" s="213"/>
      <c r="T29" s="214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1">
        <v>4607111036537</v>
      </c>
      <c r="E30" s="21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4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3"/>
      <c r="R30" s="213"/>
      <c r="S30" s="213"/>
      <c r="T30" s="214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1">
        <v>4607111036599</v>
      </c>
      <c r="E31" s="21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3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3"/>
      <c r="R31" s="213"/>
      <c r="S31" s="213"/>
      <c r="T31" s="214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9"/>
      <c r="P32" s="215" t="s">
        <v>43</v>
      </c>
      <c r="Q32" s="216"/>
      <c r="R32" s="216"/>
      <c r="S32" s="216"/>
      <c r="T32" s="216"/>
      <c r="U32" s="216"/>
      <c r="V32" s="217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9"/>
      <c r="P33" s="215" t="s">
        <v>43</v>
      </c>
      <c r="Q33" s="216"/>
      <c r="R33" s="216"/>
      <c r="S33" s="216"/>
      <c r="T33" s="216"/>
      <c r="U33" s="216"/>
      <c r="V33" s="217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1" t="s">
        <v>104</v>
      </c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66"/>
      <c r="AB34" s="66"/>
      <c r="AC34" s="83"/>
    </row>
    <row r="35" spans="1:68" ht="14.25" customHeight="1" x14ac:dyDescent="0.25">
      <c r="A35" s="239" t="s">
        <v>85</v>
      </c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1">
        <v>4607111036285</v>
      </c>
      <c r="E36" s="21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4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3"/>
      <c r="R36" s="213"/>
      <c r="S36" s="213"/>
      <c r="T36" s="214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1">
        <v>4607111036308</v>
      </c>
      <c r="E37" s="21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37" t="s">
        <v>109</v>
      </c>
      <c r="Q37" s="213"/>
      <c r="R37" s="213"/>
      <c r="S37" s="213"/>
      <c r="T37" s="214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1">
        <v>4607111036292</v>
      </c>
      <c r="E38" s="21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3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3"/>
      <c r="R38" s="213"/>
      <c r="S38" s="213"/>
      <c r="T38" s="214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9"/>
      <c r="P39" s="215" t="s">
        <v>43</v>
      </c>
      <c r="Q39" s="216"/>
      <c r="R39" s="216"/>
      <c r="S39" s="216"/>
      <c r="T39" s="216"/>
      <c r="U39" s="216"/>
      <c r="V39" s="217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9"/>
      <c r="P40" s="215" t="s">
        <v>43</v>
      </c>
      <c r="Q40" s="216"/>
      <c r="R40" s="216"/>
      <c r="S40" s="216"/>
      <c r="T40" s="216"/>
      <c r="U40" s="216"/>
      <c r="V40" s="217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1" t="s">
        <v>112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66"/>
      <c r="AB41" s="66"/>
      <c r="AC41" s="83"/>
    </row>
    <row r="42" spans="1:68" ht="14.25" customHeight="1" x14ac:dyDescent="0.25">
      <c r="A42" s="239" t="s">
        <v>113</v>
      </c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1">
        <v>4607111038951</v>
      </c>
      <c r="E43" s="211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3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3"/>
      <c r="R43" s="213"/>
      <c r="S43" s="213"/>
      <c r="T43" s="214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1">
        <v>4607111037596</v>
      </c>
      <c r="E44" s="21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3"/>
      <c r="R44" s="213"/>
      <c r="S44" s="213"/>
      <c r="T44" s="214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1">
        <v>4607111037053</v>
      </c>
      <c r="E45" s="21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3"/>
      <c r="R45" s="213"/>
      <c r="S45" s="213"/>
      <c r="T45" s="214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1">
        <v>4607111037060</v>
      </c>
      <c r="E46" s="211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3"/>
      <c r="R46" s="213"/>
      <c r="S46" s="213"/>
      <c r="T46" s="214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123</v>
      </c>
      <c r="B47" s="64" t="s">
        <v>124</v>
      </c>
      <c r="C47" s="37">
        <v>4301190049</v>
      </c>
      <c r="D47" s="211">
        <v>4607111038968</v>
      </c>
      <c r="E47" s="211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336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3"/>
      <c r="R47" s="213"/>
      <c r="S47" s="213"/>
      <c r="T47" s="214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18"/>
      <c r="B48" s="218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9"/>
      <c r="P48" s="215" t="s">
        <v>43</v>
      </c>
      <c r="Q48" s="216"/>
      <c r="R48" s="216"/>
      <c r="S48" s="216"/>
      <c r="T48" s="216"/>
      <c r="U48" s="216"/>
      <c r="V48" s="217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18"/>
      <c r="B49" s="218"/>
      <c r="C49" s="218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9"/>
      <c r="P49" s="215" t="s">
        <v>43</v>
      </c>
      <c r="Q49" s="216"/>
      <c r="R49" s="216"/>
      <c r="S49" s="216"/>
      <c r="T49" s="216"/>
      <c r="U49" s="216"/>
      <c r="V49" s="217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51" t="s">
        <v>125</v>
      </c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  <c r="AA50" s="66"/>
      <c r="AB50" s="66"/>
      <c r="AC50" s="83"/>
    </row>
    <row r="51" spans="1:68" ht="14.25" customHeight="1" x14ac:dyDescent="0.25">
      <c r="A51" s="239" t="s">
        <v>85</v>
      </c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67"/>
      <c r="AB51" s="67"/>
      <c r="AC51" s="84"/>
    </row>
    <row r="52" spans="1:68" ht="27" customHeight="1" x14ac:dyDescent="0.25">
      <c r="A52" s="64" t="s">
        <v>126</v>
      </c>
      <c r="B52" s="64" t="s">
        <v>127</v>
      </c>
      <c r="C52" s="37">
        <v>4301071045</v>
      </c>
      <c r="D52" s="211">
        <v>4607111039392</v>
      </c>
      <c r="E52" s="211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30" t="s">
        <v>128</v>
      </c>
      <c r="Q52" s="213"/>
      <c r="R52" s="213"/>
      <c r="S52" s="213"/>
      <c r="T52" s="214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64" si="0">IFERROR(IF(X52="","",X52),"")</f>
        <v>0</v>
      </c>
      <c r="Z52" s="42">
        <f t="shared" ref="Z52:Z64" si="1">IFERROR(IF(X52="","",X52*0.0155),"")</f>
        <v>0</v>
      </c>
      <c r="AA52" s="69" t="s">
        <v>49</v>
      </c>
      <c r="AB52" s="70" t="s">
        <v>129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64" si="2">IFERROR(X52*I52,"0")</f>
        <v>0</v>
      </c>
      <c r="BN52" s="82">
        <f t="shared" ref="BN52:BN64" si="3">IFERROR(Y52*I52,"0")</f>
        <v>0</v>
      </c>
      <c r="BO52" s="82">
        <f t="shared" ref="BO52:BO64" si="4">IFERROR(X52/J52,"0")</f>
        <v>0</v>
      </c>
      <c r="BP52" s="82">
        <f t="shared" ref="BP52:BP64" si="5">IFERROR(Y52/J52,"0")</f>
        <v>0</v>
      </c>
    </row>
    <row r="53" spans="1:68" ht="27" customHeight="1" x14ac:dyDescent="0.25">
      <c r="A53" s="64" t="s">
        <v>130</v>
      </c>
      <c r="B53" s="64" t="s">
        <v>131</v>
      </c>
      <c r="C53" s="37">
        <v>4301070989</v>
      </c>
      <c r="D53" s="211">
        <v>4607111037190</v>
      </c>
      <c r="E53" s="211"/>
      <c r="F53" s="63">
        <v>0.43</v>
      </c>
      <c r="G53" s="38">
        <v>16</v>
      </c>
      <c r="H53" s="63">
        <v>6.88</v>
      </c>
      <c r="I53" s="63">
        <v>7.1996000000000002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3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3" s="213"/>
      <c r="R53" s="213"/>
      <c r="S53" s="213"/>
      <c r="T53" s="214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132</v>
      </c>
      <c r="B54" s="64" t="s">
        <v>133</v>
      </c>
      <c r="C54" s="37">
        <v>4301071032</v>
      </c>
      <c r="D54" s="211">
        <v>4607111038999</v>
      </c>
      <c r="E54" s="211"/>
      <c r="F54" s="63">
        <v>0.4</v>
      </c>
      <c r="G54" s="38">
        <v>16</v>
      </c>
      <c r="H54" s="63">
        <v>6.4</v>
      </c>
      <c r="I54" s="63">
        <v>6.7195999999999998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2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4" s="213"/>
      <c r="R54" s="213"/>
      <c r="S54" s="213"/>
      <c r="T54" s="214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134</v>
      </c>
      <c r="B55" s="64" t="s">
        <v>135</v>
      </c>
      <c r="C55" s="37">
        <v>4301070972</v>
      </c>
      <c r="D55" s="211">
        <v>4607111037183</v>
      </c>
      <c r="E55" s="21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5" s="213"/>
      <c r="R55" s="213"/>
      <c r="S55" s="213"/>
      <c r="T55" s="214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136</v>
      </c>
      <c r="B56" s="64" t="s">
        <v>137</v>
      </c>
      <c r="C56" s="37">
        <v>4301071044</v>
      </c>
      <c r="D56" s="211">
        <v>4607111039385</v>
      </c>
      <c r="E56" s="211"/>
      <c r="F56" s="63">
        <v>0.7</v>
      </c>
      <c r="G56" s="38">
        <v>10</v>
      </c>
      <c r="H56" s="63">
        <v>7</v>
      </c>
      <c r="I56" s="63">
        <v>7.3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6" s="213"/>
      <c r="R56" s="213"/>
      <c r="S56" s="213"/>
      <c r="T56" s="214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138</v>
      </c>
      <c r="B57" s="64" t="s">
        <v>139</v>
      </c>
      <c r="C57" s="37">
        <v>4301070970</v>
      </c>
      <c r="D57" s="211">
        <v>4607111037091</v>
      </c>
      <c r="E57" s="211"/>
      <c r="F57" s="63">
        <v>0.43</v>
      </c>
      <c r="G57" s="38">
        <v>16</v>
      </c>
      <c r="H57" s="63">
        <v>6.88</v>
      </c>
      <c r="I57" s="63">
        <v>7.11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7" s="213"/>
      <c r="R57" s="213"/>
      <c r="S57" s="213"/>
      <c r="T57" s="214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140</v>
      </c>
      <c r="B58" s="64" t="s">
        <v>141</v>
      </c>
      <c r="C58" s="37">
        <v>4301070971</v>
      </c>
      <c r="D58" s="211">
        <v>4607111036902</v>
      </c>
      <c r="E58" s="211"/>
      <c r="F58" s="63">
        <v>0.9</v>
      </c>
      <c r="G58" s="38">
        <v>8</v>
      </c>
      <c r="H58" s="63">
        <v>7.2</v>
      </c>
      <c r="I58" s="63">
        <v>7.43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213"/>
      <c r="R58" s="213"/>
      <c r="S58" s="213"/>
      <c r="T58" s="214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142</v>
      </c>
      <c r="B59" s="64" t="s">
        <v>143</v>
      </c>
      <c r="C59" s="37">
        <v>4301071031</v>
      </c>
      <c r="D59" s="211">
        <v>4607111038982</v>
      </c>
      <c r="E59" s="211"/>
      <c r="F59" s="63">
        <v>0.7</v>
      </c>
      <c r="G59" s="38">
        <v>10</v>
      </c>
      <c r="H59" s="63">
        <v>7</v>
      </c>
      <c r="I59" s="63">
        <v>7.2859999999999996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2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9" s="213"/>
      <c r="R59" s="213"/>
      <c r="S59" s="213"/>
      <c r="T59" s="214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144</v>
      </c>
      <c r="B60" s="64" t="s">
        <v>145</v>
      </c>
      <c r="C60" s="37">
        <v>4301070969</v>
      </c>
      <c r="D60" s="211">
        <v>4607111036858</v>
      </c>
      <c r="E60" s="211"/>
      <c r="F60" s="63">
        <v>0.43</v>
      </c>
      <c r="G60" s="38">
        <v>16</v>
      </c>
      <c r="H60" s="63">
        <v>6.88</v>
      </c>
      <c r="I60" s="63">
        <v>7.1996000000000002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213"/>
      <c r="R60" s="213"/>
      <c r="S60" s="213"/>
      <c r="T60" s="214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146</v>
      </c>
      <c r="B61" s="64" t="s">
        <v>147</v>
      </c>
      <c r="C61" s="37">
        <v>4301071046</v>
      </c>
      <c r="D61" s="211">
        <v>4607111039354</v>
      </c>
      <c r="E61" s="211"/>
      <c r="F61" s="63">
        <v>0.4</v>
      </c>
      <c r="G61" s="38">
        <v>16</v>
      </c>
      <c r="H61" s="63">
        <v>6.4</v>
      </c>
      <c r="I61" s="63">
        <v>6.7195999999999998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1" s="213"/>
      <c r="R61" s="213"/>
      <c r="S61" s="213"/>
      <c r="T61" s="214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148</v>
      </c>
      <c r="B62" s="64" t="s">
        <v>149</v>
      </c>
      <c r="C62" s="37">
        <v>4301070968</v>
      </c>
      <c r="D62" s="211">
        <v>4607111036889</v>
      </c>
      <c r="E62" s="211"/>
      <c r="F62" s="63">
        <v>0.9</v>
      </c>
      <c r="G62" s="38">
        <v>8</v>
      </c>
      <c r="H62" s="63">
        <v>7.2</v>
      </c>
      <c r="I62" s="63">
        <v>7.4859999999999998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213"/>
      <c r="R62" s="213"/>
      <c r="S62" s="213"/>
      <c r="T62" s="214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ht="27" customHeight="1" x14ac:dyDescent="0.25">
      <c r="A63" s="64" t="s">
        <v>150</v>
      </c>
      <c r="B63" s="64" t="s">
        <v>151</v>
      </c>
      <c r="C63" s="37">
        <v>4301071047</v>
      </c>
      <c r="D63" s="211">
        <v>4607111039330</v>
      </c>
      <c r="E63" s="211"/>
      <c r="F63" s="63">
        <v>0.7</v>
      </c>
      <c r="G63" s="38">
        <v>10</v>
      </c>
      <c r="H63" s="63">
        <v>7</v>
      </c>
      <c r="I63" s="63">
        <v>7.3</v>
      </c>
      <c r="J63" s="38">
        <v>84</v>
      </c>
      <c r="K63" s="38" t="s">
        <v>89</v>
      </c>
      <c r="L63" s="38" t="s">
        <v>90</v>
      </c>
      <c r="M63" s="39" t="s">
        <v>88</v>
      </c>
      <c r="N63" s="39"/>
      <c r="O63" s="38">
        <v>180</v>
      </c>
      <c r="P63" s="3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3" s="213"/>
      <c r="R63" s="213"/>
      <c r="S63" s="213"/>
      <c r="T63" s="214"/>
      <c r="U63" s="40" t="s">
        <v>49</v>
      </c>
      <c r="V63" s="40" t="s">
        <v>49</v>
      </c>
      <c r="W63" s="41" t="s">
        <v>42</v>
      </c>
      <c r="X63" s="59">
        <v>0</v>
      </c>
      <c r="Y63" s="56">
        <f t="shared" si="0"/>
        <v>0</v>
      </c>
      <c r="Z63" s="42">
        <f t="shared" si="1"/>
        <v>0</v>
      </c>
      <c r="AA63" s="69" t="s">
        <v>49</v>
      </c>
      <c r="AB63" s="70" t="s">
        <v>49</v>
      </c>
      <c r="AC63" s="85"/>
      <c r="AG63" s="82"/>
      <c r="AJ63" s="87" t="s">
        <v>91</v>
      </c>
      <c r="AK63" s="87">
        <v>1</v>
      </c>
      <c r="BB63" s="112" t="s">
        <v>73</v>
      </c>
      <c r="BM63" s="82">
        <f t="shared" si="2"/>
        <v>0</v>
      </c>
      <c r="BN63" s="82">
        <f t="shared" si="3"/>
        <v>0</v>
      </c>
      <c r="BO63" s="82">
        <f t="shared" si="4"/>
        <v>0</v>
      </c>
      <c r="BP63" s="82">
        <f t="shared" si="5"/>
        <v>0</v>
      </c>
    </row>
    <row r="64" spans="1:68" ht="27" customHeight="1" x14ac:dyDescent="0.25">
      <c r="A64" s="64" t="s">
        <v>152</v>
      </c>
      <c r="B64" s="64" t="s">
        <v>153</v>
      </c>
      <c r="C64" s="37">
        <v>4301070947</v>
      </c>
      <c r="D64" s="211">
        <v>4607111037510</v>
      </c>
      <c r="E64" s="211"/>
      <c r="F64" s="63">
        <v>0.8</v>
      </c>
      <c r="G64" s="38">
        <v>8</v>
      </c>
      <c r="H64" s="63">
        <v>6.4</v>
      </c>
      <c r="I64" s="63">
        <v>6.6859999999999999</v>
      </c>
      <c r="J64" s="38">
        <v>84</v>
      </c>
      <c r="K64" s="38" t="s">
        <v>89</v>
      </c>
      <c r="L64" s="38" t="s">
        <v>90</v>
      </c>
      <c r="M64" s="39" t="s">
        <v>88</v>
      </c>
      <c r="N64" s="39"/>
      <c r="O64" s="38">
        <v>150</v>
      </c>
      <c r="P64" s="31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4" s="213"/>
      <c r="R64" s="213"/>
      <c r="S64" s="213"/>
      <c r="T64" s="214"/>
      <c r="U64" s="40" t="s">
        <v>49</v>
      </c>
      <c r="V64" s="40" t="s">
        <v>49</v>
      </c>
      <c r="W64" s="41" t="s">
        <v>42</v>
      </c>
      <c r="X64" s="59">
        <v>0</v>
      </c>
      <c r="Y64" s="56">
        <f t="shared" si="0"/>
        <v>0</v>
      </c>
      <c r="Z64" s="42">
        <f t="shared" si="1"/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13" t="s">
        <v>73</v>
      </c>
      <c r="BM64" s="82">
        <f t="shared" si="2"/>
        <v>0</v>
      </c>
      <c r="BN64" s="82">
        <f t="shared" si="3"/>
        <v>0</v>
      </c>
      <c r="BO64" s="82">
        <f t="shared" si="4"/>
        <v>0</v>
      </c>
      <c r="BP64" s="82">
        <f t="shared" si="5"/>
        <v>0</v>
      </c>
    </row>
    <row r="65" spans="1:68" x14ac:dyDescent="0.2">
      <c r="A65" s="218"/>
      <c r="B65" s="218"/>
      <c r="C65" s="218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9"/>
      <c r="P65" s="215" t="s">
        <v>43</v>
      </c>
      <c r="Q65" s="216"/>
      <c r="R65" s="216"/>
      <c r="S65" s="216"/>
      <c r="T65" s="216"/>
      <c r="U65" s="216"/>
      <c r="V65" s="217"/>
      <c r="W65" s="43" t="s">
        <v>42</v>
      </c>
      <c r="X65" s="44">
        <f>IFERROR(SUM(X52:X64),"0")</f>
        <v>0</v>
      </c>
      <c r="Y65" s="44">
        <f>IFERROR(SUM(Y52:Y64),"0")</f>
        <v>0</v>
      </c>
      <c r="Z65" s="44">
        <f>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+IFERROR(IF(Z64="",0,Z64),"0")</f>
        <v>0</v>
      </c>
      <c r="AA65" s="68"/>
      <c r="AB65" s="68"/>
      <c r="AC65" s="68"/>
    </row>
    <row r="66" spans="1:68" x14ac:dyDescent="0.2">
      <c r="A66" s="218"/>
      <c r="B66" s="218"/>
      <c r="C66" s="218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9"/>
      <c r="P66" s="215" t="s">
        <v>43</v>
      </c>
      <c r="Q66" s="216"/>
      <c r="R66" s="216"/>
      <c r="S66" s="216"/>
      <c r="T66" s="216"/>
      <c r="U66" s="216"/>
      <c r="V66" s="217"/>
      <c r="W66" s="43" t="s">
        <v>0</v>
      </c>
      <c r="X66" s="44">
        <f>IFERROR(SUMPRODUCT(X52:X64*H52:H64),"0")</f>
        <v>0</v>
      </c>
      <c r="Y66" s="44">
        <f>IFERROR(SUMPRODUCT(Y52:Y64*H52:H64),"0")</f>
        <v>0</v>
      </c>
      <c r="Z66" s="43"/>
      <c r="AA66" s="68"/>
      <c r="AB66" s="68"/>
      <c r="AC66" s="68"/>
    </row>
    <row r="67" spans="1:68" ht="16.5" customHeight="1" x14ac:dyDescent="0.25">
      <c r="A67" s="251" t="s">
        <v>154</v>
      </c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66"/>
      <c r="AB67" s="66"/>
      <c r="AC67" s="83"/>
    </row>
    <row r="68" spans="1:68" ht="14.25" customHeight="1" x14ac:dyDescent="0.25">
      <c r="A68" s="239" t="s">
        <v>85</v>
      </c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39"/>
      <c r="X68" s="239"/>
      <c r="Y68" s="239"/>
      <c r="Z68" s="239"/>
      <c r="AA68" s="67"/>
      <c r="AB68" s="67"/>
      <c r="AC68" s="84"/>
    </row>
    <row r="69" spans="1:68" ht="27" customHeight="1" x14ac:dyDescent="0.25">
      <c r="A69" s="64" t="s">
        <v>155</v>
      </c>
      <c r="B69" s="64" t="s">
        <v>156</v>
      </c>
      <c r="C69" s="37">
        <v>4301070977</v>
      </c>
      <c r="D69" s="211">
        <v>4607111037411</v>
      </c>
      <c r="E69" s="211"/>
      <c r="F69" s="63">
        <v>2.7</v>
      </c>
      <c r="G69" s="38">
        <v>1</v>
      </c>
      <c r="H69" s="63">
        <v>2.7</v>
      </c>
      <c r="I69" s="63">
        <v>2.8132000000000001</v>
      </c>
      <c r="J69" s="38">
        <v>234</v>
      </c>
      <c r="K69" s="38" t="s">
        <v>157</v>
      </c>
      <c r="L69" s="38" t="s">
        <v>90</v>
      </c>
      <c r="M69" s="39" t="s">
        <v>88</v>
      </c>
      <c r="N69" s="39"/>
      <c r="O69" s="38">
        <v>180</v>
      </c>
      <c r="P69" s="3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13"/>
      <c r="R69" s="213"/>
      <c r="S69" s="213"/>
      <c r="T69" s="214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IFERROR(IF(X69="","",X69*0.00502),"")</f>
        <v>0</v>
      </c>
      <c r="AA69" s="69" t="s">
        <v>49</v>
      </c>
      <c r="AB69" s="70" t="s">
        <v>49</v>
      </c>
      <c r="AC69" s="85"/>
      <c r="AG69" s="82"/>
      <c r="AJ69" s="87" t="s">
        <v>91</v>
      </c>
      <c r="AK69" s="87">
        <v>1</v>
      </c>
      <c r="BB69" s="114" t="s">
        <v>73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ht="27" customHeight="1" x14ac:dyDescent="0.25">
      <c r="A70" s="64" t="s">
        <v>158</v>
      </c>
      <c r="B70" s="64" t="s">
        <v>159</v>
      </c>
      <c r="C70" s="37">
        <v>4301070981</v>
      </c>
      <c r="D70" s="211">
        <v>4607111036728</v>
      </c>
      <c r="E70" s="211"/>
      <c r="F70" s="63">
        <v>5</v>
      </c>
      <c r="G70" s="38">
        <v>1</v>
      </c>
      <c r="H70" s="63">
        <v>5</v>
      </c>
      <c r="I70" s="63">
        <v>5.2131999999999996</v>
      </c>
      <c r="J70" s="38">
        <v>144</v>
      </c>
      <c r="K70" s="38" t="s">
        <v>89</v>
      </c>
      <c r="L70" s="38" t="s">
        <v>90</v>
      </c>
      <c r="M70" s="39" t="s">
        <v>88</v>
      </c>
      <c r="N70" s="39"/>
      <c r="O70" s="38">
        <v>180</v>
      </c>
      <c r="P70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13"/>
      <c r="R70" s="213"/>
      <c r="S70" s="213"/>
      <c r="T70" s="214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IFERROR(IF(X70="","",X70*0.00866),"")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5" t="s">
        <v>73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x14ac:dyDescent="0.2">
      <c r="A71" s="218"/>
      <c r="B71" s="218"/>
      <c r="C71" s="218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9"/>
      <c r="P71" s="215" t="s">
        <v>43</v>
      </c>
      <c r="Q71" s="216"/>
      <c r="R71" s="216"/>
      <c r="S71" s="216"/>
      <c r="T71" s="216"/>
      <c r="U71" s="216"/>
      <c r="V71" s="217"/>
      <c r="W71" s="43" t="s">
        <v>42</v>
      </c>
      <c r="X71" s="44">
        <f>IFERROR(SUM(X69:X70),"0")</f>
        <v>0</v>
      </c>
      <c r="Y71" s="44">
        <f>IFERROR(SUM(Y69:Y70),"0")</f>
        <v>0</v>
      </c>
      <c r="Z71" s="44">
        <f>IFERROR(IF(Z69="",0,Z69),"0")+IFERROR(IF(Z70="",0,Z70),"0")</f>
        <v>0</v>
      </c>
      <c r="AA71" s="68"/>
      <c r="AB71" s="68"/>
      <c r="AC71" s="68"/>
    </row>
    <row r="72" spans="1:68" x14ac:dyDescent="0.2">
      <c r="A72" s="218"/>
      <c r="B72" s="218"/>
      <c r="C72" s="218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9"/>
      <c r="P72" s="215" t="s">
        <v>43</v>
      </c>
      <c r="Q72" s="216"/>
      <c r="R72" s="216"/>
      <c r="S72" s="216"/>
      <c r="T72" s="216"/>
      <c r="U72" s="216"/>
      <c r="V72" s="217"/>
      <c r="W72" s="43" t="s">
        <v>0</v>
      </c>
      <c r="X72" s="44">
        <f>IFERROR(SUMPRODUCT(X69:X70*H69:H70),"0")</f>
        <v>0</v>
      </c>
      <c r="Y72" s="44">
        <f>IFERROR(SUMPRODUCT(Y69:Y70*H69:H70),"0")</f>
        <v>0</v>
      </c>
      <c r="Z72" s="43"/>
      <c r="AA72" s="68"/>
      <c r="AB72" s="68"/>
      <c r="AC72" s="68"/>
    </row>
    <row r="73" spans="1:68" ht="16.5" customHeight="1" x14ac:dyDescent="0.25">
      <c r="A73" s="251" t="s">
        <v>160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66"/>
      <c r="AB73" s="66"/>
      <c r="AC73" s="83"/>
    </row>
    <row r="74" spans="1:68" ht="14.25" customHeight="1" x14ac:dyDescent="0.25">
      <c r="A74" s="239" t="s">
        <v>161</v>
      </c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39"/>
      <c r="U74" s="239"/>
      <c r="V74" s="239"/>
      <c r="W74" s="239"/>
      <c r="X74" s="239"/>
      <c r="Y74" s="239"/>
      <c r="Z74" s="239"/>
      <c r="AA74" s="67"/>
      <c r="AB74" s="67"/>
      <c r="AC74" s="84"/>
    </row>
    <row r="75" spans="1:68" ht="27" customHeight="1" x14ac:dyDescent="0.25">
      <c r="A75" s="64" t="s">
        <v>162</v>
      </c>
      <c r="B75" s="64" t="s">
        <v>163</v>
      </c>
      <c r="C75" s="37">
        <v>4301135271</v>
      </c>
      <c r="D75" s="211">
        <v>4607111033659</v>
      </c>
      <c r="E75" s="211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31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5" s="213"/>
      <c r="R75" s="213"/>
      <c r="S75" s="213"/>
      <c r="T75" s="214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6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18"/>
      <c r="B76" s="218"/>
      <c r="C76" s="218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9"/>
      <c r="P76" s="215" t="s">
        <v>43</v>
      </c>
      <c r="Q76" s="216"/>
      <c r="R76" s="216"/>
      <c r="S76" s="216"/>
      <c r="T76" s="216"/>
      <c r="U76" s="216"/>
      <c r="V76" s="217"/>
      <c r="W76" s="43" t="s">
        <v>42</v>
      </c>
      <c r="X76" s="44">
        <f>IFERROR(SUM(X75:X75),"0")</f>
        <v>0</v>
      </c>
      <c r="Y76" s="44">
        <f>IFERROR(SUM(Y75:Y75),"0")</f>
        <v>0</v>
      </c>
      <c r="Z76" s="44">
        <f>IFERROR(IF(Z75="",0,Z75),"0")</f>
        <v>0</v>
      </c>
      <c r="AA76" s="68"/>
      <c r="AB76" s="68"/>
      <c r="AC76" s="68"/>
    </row>
    <row r="77" spans="1:68" x14ac:dyDescent="0.2">
      <c r="A77" s="218"/>
      <c r="B77" s="218"/>
      <c r="C77" s="218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9"/>
      <c r="P77" s="215" t="s">
        <v>43</v>
      </c>
      <c r="Q77" s="216"/>
      <c r="R77" s="216"/>
      <c r="S77" s="216"/>
      <c r="T77" s="216"/>
      <c r="U77" s="216"/>
      <c r="V77" s="217"/>
      <c r="W77" s="43" t="s">
        <v>0</v>
      </c>
      <c r="X77" s="44">
        <f>IFERROR(SUMPRODUCT(X75:X75*H75:H75),"0")</f>
        <v>0</v>
      </c>
      <c r="Y77" s="44">
        <f>IFERROR(SUMPRODUCT(Y75:Y75*H75:H75),"0")</f>
        <v>0</v>
      </c>
      <c r="Z77" s="43"/>
      <c r="AA77" s="68"/>
      <c r="AB77" s="68"/>
      <c r="AC77" s="68"/>
    </row>
    <row r="78" spans="1:68" ht="16.5" customHeight="1" x14ac:dyDescent="0.25">
      <c r="A78" s="251" t="s">
        <v>164</v>
      </c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66"/>
      <c r="AB78" s="66"/>
      <c r="AC78" s="83"/>
    </row>
    <row r="79" spans="1:68" ht="14.25" customHeight="1" x14ac:dyDescent="0.25">
      <c r="A79" s="239" t="s">
        <v>165</v>
      </c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67"/>
      <c r="AB79" s="67"/>
      <c r="AC79" s="84"/>
    </row>
    <row r="80" spans="1:68" ht="27" customHeight="1" x14ac:dyDescent="0.25">
      <c r="A80" s="64" t="s">
        <v>166</v>
      </c>
      <c r="B80" s="64" t="s">
        <v>167</v>
      </c>
      <c r="C80" s="37">
        <v>4301131021</v>
      </c>
      <c r="D80" s="211">
        <v>4607111034137</v>
      </c>
      <c r="E80" s="21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97</v>
      </c>
      <c r="L80" s="38" t="s">
        <v>90</v>
      </c>
      <c r="M80" s="39" t="s">
        <v>88</v>
      </c>
      <c r="N80" s="39"/>
      <c r="O80" s="38">
        <v>180</v>
      </c>
      <c r="P80" s="31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0" s="213"/>
      <c r="R80" s="213"/>
      <c r="S80" s="213"/>
      <c r="T80" s="214"/>
      <c r="U80" s="40" t="s">
        <v>49</v>
      </c>
      <c r="V80" s="40" t="s">
        <v>49</v>
      </c>
      <c r="W80" s="41" t="s">
        <v>42</v>
      </c>
      <c r="X80" s="59">
        <v>0</v>
      </c>
      <c r="Y80" s="56">
        <f>IFERROR(IF(X80="","",X80),"")</f>
        <v>0</v>
      </c>
      <c r="Z80" s="42">
        <f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91</v>
      </c>
      <c r="AK80" s="87">
        <v>1</v>
      </c>
      <c r="BB80" s="117" t="s">
        <v>96</v>
      </c>
      <c r="BM80" s="82">
        <f>IFERROR(X80*I80,"0")</f>
        <v>0</v>
      </c>
      <c r="BN80" s="82">
        <f>IFERROR(Y80*I80,"0")</f>
        <v>0</v>
      </c>
      <c r="BO80" s="82">
        <f>IFERROR(X80/J80,"0")</f>
        <v>0</v>
      </c>
      <c r="BP80" s="82">
        <f>IFERROR(Y80/J80,"0")</f>
        <v>0</v>
      </c>
    </row>
    <row r="81" spans="1:68" ht="27" customHeight="1" x14ac:dyDescent="0.25">
      <c r="A81" s="64" t="s">
        <v>168</v>
      </c>
      <c r="B81" s="64" t="s">
        <v>169</v>
      </c>
      <c r="C81" s="37">
        <v>4301131022</v>
      </c>
      <c r="D81" s="211">
        <v>4607111034120</v>
      </c>
      <c r="E81" s="211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31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1" s="213"/>
      <c r="R81" s="213"/>
      <c r="S81" s="213"/>
      <c r="T81" s="214"/>
      <c r="U81" s="40" t="s">
        <v>49</v>
      </c>
      <c r="V81" s="40" t="s">
        <v>49</v>
      </c>
      <c r="W81" s="41" t="s">
        <v>42</v>
      </c>
      <c r="X81" s="59">
        <v>0</v>
      </c>
      <c r="Y81" s="56">
        <f>IFERROR(IF(X81="","",X81),"")</f>
        <v>0</v>
      </c>
      <c r="Z81" s="42">
        <f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8" t="s">
        <v>96</v>
      </c>
      <c r="BM81" s="82">
        <f>IFERROR(X81*I81,"0")</f>
        <v>0</v>
      </c>
      <c r="BN81" s="82">
        <f>IFERROR(Y81*I81,"0")</f>
        <v>0</v>
      </c>
      <c r="BO81" s="82">
        <f>IFERROR(X81/J81,"0")</f>
        <v>0</v>
      </c>
      <c r="BP81" s="82">
        <f>IFERROR(Y81/J81,"0")</f>
        <v>0</v>
      </c>
    </row>
    <row r="82" spans="1:68" x14ac:dyDescent="0.2">
      <c r="A82" s="218"/>
      <c r="B82" s="218"/>
      <c r="C82" s="218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9"/>
      <c r="P82" s="215" t="s">
        <v>43</v>
      </c>
      <c r="Q82" s="216"/>
      <c r="R82" s="216"/>
      <c r="S82" s="216"/>
      <c r="T82" s="216"/>
      <c r="U82" s="216"/>
      <c r="V82" s="217"/>
      <c r="W82" s="43" t="s">
        <v>42</v>
      </c>
      <c r="X82" s="44">
        <f>IFERROR(SUM(X80:X81),"0")</f>
        <v>0</v>
      </c>
      <c r="Y82" s="44">
        <f>IFERROR(SUM(Y80:Y81),"0")</f>
        <v>0</v>
      </c>
      <c r="Z82" s="44">
        <f>IFERROR(IF(Z80="",0,Z80),"0")+IFERROR(IF(Z81="",0,Z81),"0")</f>
        <v>0</v>
      </c>
      <c r="AA82" s="68"/>
      <c r="AB82" s="68"/>
      <c r="AC82" s="68"/>
    </row>
    <row r="83" spans="1:68" x14ac:dyDescent="0.2">
      <c r="A83" s="218"/>
      <c r="B83" s="218"/>
      <c r="C83" s="218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9"/>
      <c r="P83" s="215" t="s">
        <v>43</v>
      </c>
      <c r="Q83" s="216"/>
      <c r="R83" s="216"/>
      <c r="S83" s="216"/>
      <c r="T83" s="216"/>
      <c r="U83" s="216"/>
      <c r="V83" s="217"/>
      <c r="W83" s="43" t="s">
        <v>0</v>
      </c>
      <c r="X83" s="44">
        <f>IFERROR(SUMPRODUCT(X80:X81*H80:H81),"0")</f>
        <v>0</v>
      </c>
      <c r="Y83" s="44">
        <f>IFERROR(SUMPRODUCT(Y80:Y81*H80:H81),"0")</f>
        <v>0</v>
      </c>
      <c r="Z83" s="43"/>
      <c r="AA83" s="68"/>
      <c r="AB83" s="68"/>
      <c r="AC83" s="68"/>
    </row>
    <row r="84" spans="1:68" ht="16.5" customHeight="1" x14ac:dyDescent="0.25">
      <c r="A84" s="251" t="s">
        <v>170</v>
      </c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  <c r="AA84" s="66"/>
      <c r="AB84" s="66"/>
      <c r="AC84" s="83"/>
    </row>
    <row r="85" spans="1:68" ht="14.25" customHeight="1" x14ac:dyDescent="0.25">
      <c r="A85" s="239" t="s">
        <v>161</v>
      </c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  <c r="M85" s="239"/>
      <c r="N85" s="239"/>
      <c r="O85" s="239"/>
      <c r="P85" s="239"/>
      <c r="Q85" s="239"/>
      <c r="R85" s="239"/>
      <c r="S85" s="239"/>
      <c r="T85" s="239"/>
      <c r="U85" s="239"/>
      <c r="V85" s="239"/>
      <c r="W85" s="239"/>
      <c r="X85" s="239"/>
      <c r="Y85" s="239"/>
      <c r="Z85" s="239"/>
      <c r="AA85" s="67"/>
      <c r="AB85" s="67"/>
      <c r="AC85" s="84"/>
    </row>
    <row r="86" spans="1:68" ht="27" customHeight="1" x14ac:dyDescent="0.25">
      <c r="A86" s="64" t="s">
        <v>171</v>
      </c>
      <c r="B86" s="64" t="s">
        <v>172</v>
      </c>
      <c r="C86" s="37">
        <v>4301135285</v>
      </c>
      <c r="D86" s="211">
        <v>4607111036407</v>
      </c>
      <c r="E86" s="211"/>
      <c r="F86" s="63">
        <v>0.3</v>
      </c>
      <c r="G86" s="38">
        <v>14</v>
      </c>
      <c r="H86" s="63">
        <v>4.2</v>
      </c>
      <c r="I86" s="63">
        <v>4.5292000000000003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6" s="213"/>
      <c r="R86" s="213"/>
      <c r="S86" s="213"/>
      <c r="T86" s="214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ref="Y86:Y91" si="6">IFERROR(IF(X86="","",X86),"")</f>
        <v>0</v>
      </c>
      <c r="Z86" s="42">
        <f t="shared" ref="Z86:Z91" si="7">IFERROR(IF(X86="","",X86*0.01788),"")</f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ref="BM86:BM91" si="8">IFERROR(X86*I86,"0")</f>
        <v>0</v>
      </c>
      <c r="BN86" s="82">
        <f t="shared" ref="BN86:BN91" si="9">IFERROR(Y86*I86,"0")</f>
        <v>0</v>
      </c>
      <c r="BO86" s="82">
        <f t="shared" ref="BO86:BO91" si="10">IFERROR(X86/J86,"0")</f>
        <v>0</v>
      </c>
      <c r="BP86" s="82">
        <f t="shared" ref="BP86:BP91" si="11">IFERROR(Y86/J86,"0")</f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4301135286</v>
      </c>
      <c r="D87" s="211">
        <v>4607111033628</v>
      </c>
      <c r="E87" s="211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3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7" s="213"/>
      <c r="R87" s="213"/>
      <c r="S87" s="213"/>
      <c r="T87" s="214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4301135292</v>
      </c>
      <c r="D88" s="211">
        <v>4607111033451</v>
      </c>
      <c r="E88" s="211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0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8" s="213"/>
      <c r="R88" s="213"/>
      <c r="S88" s="213"/>
      <c r="T88" s="214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4301135295</v>
      </c>
      <c r="D89" s="211">
        <v>4607111035141</v>
      </c>
      <c r="E89" s="211"/>
      <c r="F89" s="63">
        <v>0.3</v>
      </c>
      <c r="G89" s="38">
        <v>12</v>
      </c>
      <c r="H89" s="63">
        <v>3.6</v>
      </c>
      <c r="I89" s="63">
        <v>4.3036000000000003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0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9" s="213"/>
      <c r="R89" s="213"/>
      <c r="S89" s="213"/>
      <c r="T89" s="214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ht="27" customHeight="1" x14ac:dyDescent="0.25">
      <c r="A90" s="64" t="s">
        <v>179</v>
      </c>
      <c r="B90" s="64" t="s">
        <v>180</v>
      </c>
      <c r="C90" s="37">
        <v>4301135296</v>
      </c>
      <c r="D90" s="211">
        <v>4607111033444</v>
      </c>
      <c r="E90" s="211"/>
      <c r="F90" s="63">
        <v>0.3</v>
      </c>
      <c r="G90" s="38">
        <v>12</v>
      </c>
      <c r="H90" s="63">
        <v>3.6</v>
      </c>
      <c r="I90" s="63">
        <v>4.3036000000000003</v>
      </c>
      <c r="J90" s="38">
        <v>70</v>
      </c>
      <c r="K90" s="38" t="s">
        <v>97</v>
      </c>
      <c r="L90" s="38" t="s">
        <v>90</v>
      </c>
      <c r="M90" s="39" t="s">
        <v>88</v>
      </c>
      <c r="N90" s="39"/>
      <c r="O90" s="38">
        <v>180</v>
      </c>
      <c r="P90" s="31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90" s="213"/>
      <c r="R90" s="213"/>
      <c r="S90" s="213"/>
      <c r="T90" s="214"/>
      <c r="U90" s="40" t="s">
        <v>49</v>
      </c>
      <c r="V90" s="40" t="s">
        <v>49</v>
      </c>
      <c r="W90" s="41" t="s">
        <v>42</v>
      </c>
      <c r="X90" s="59">
        <v>0</v>
      </c>
      <c r="Y90" s="56">
        <f t="shared" si="6"/>
        <v>0</v>
      </c>
      <c r="Z90" s="42">
        <f t="shared" si="7"/>
        <v>0</v>
      </c>
      <c r="AA90" s="69" t="s">
        <v>49</v>
      </c>
      <c r="AB90" s="70" t="s">
        <v>49</v>
      </c>
      <c r="AC90" s="85"/>
      <c r="AG90" s="82"/>
      <c r="AJ90" s="87" t="s">
        <v>91</v>
      </c>
      <c r="AK90" s="87">
        <v>1</v>
      </c>
      <c r="BB90" s="123" t="s">
        <v>96</v>
      </c>
      <c r="BM90" s="82">
        <f t="shared" si="8"/>
        <v>0</v>
      </c>
      <c r="BN90" s="82">
        <f t="shared" si="9"/>
        <v>0</v>
      </c>
      <c r="BO90" s="82">
        <f t="shared" si="10"/>
        <v>0</v>
      </c>
      <c r="BP90" s="82">
        <f t="shared" si="11"/>
        <v>0</v>
      </c>
    </row>
    <row r="91" spans="1:68" ht="27" customHeight="1" x14ac:dyDescent="0.25">
      <c r="A91" s="64" t="s">
        <v>181</v>
      </c>
      <c r="B91" s="64" t="s">
        <v>182</v>
      </c>
      <c r="C91" s="37">
        <v>4301135290</v>
      </c>
      <c r="D91" s="211">
        <v>4607111035028</v>
      </c>
      <c r="E91" s="211"/>
      <c r="F91" s="63">
        <v>0.48</v>
      </c>
      <c r="G91" s="38">
        <v>8</v>
      </c>
      <c r="H91" s="63">
        <v>3.84</v>
      </c>
      <c r="I91" s="63">
        <v>4.4488000000000003</v>
      </c>
      <c r="J91" s="38">
        <v>70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3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1" s="213"/>
      <c r="R91" s="213"/>
      <c r="S91" s="213"/>
      <c r="T91" s="214"/>
      <c r="U91" s="40" t="s">
        <v>49</v>
      </c>
      <c r="V91" s="40" t="s">
        <v>49</v>
      </c>
      <c r="W91" s="41" t="s">
        <v>42</v>
      </c>
      <c r="X91" s="59">
        <v>0</v>
      </c>
      <c r="Y91" s="56">
        <f t="shared" si="6"/>
        <v>0</v>
      </c>
      <c r="Z91" s="42">
        <f t="shared" si="7"/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4" t="s">
        <v>96</v>
      </c>
      <c r="BM91" s="82">
        <f t="shared" si="8"/>
        <v>0</v>
      </c>
      <c r="BN91" s="82">
        <f t="shared" si="9"/>
        <v>0</v>
      </c>
      <c r="BO91" s="82">
        <f t="shared" si="10"/>
        <v>0</v>
      </c>
      <c r="BP91" s="82">
        <f t="shared" si="11"/>
        <v>0</v>
      </c>
    </row>
    <row r="92" spans="1:68" x14ac:dyDescent="0.2">
      <c r="A92" s="218"/>
      <c r="B92" s="218"/>
      <c r="C92" s="218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9"/>
      <c r="P92" s="215" t="s">
        <v>43</v>
      </c>
      <c r="Q92" s="216"/>
      <c r="R92" s="216"/>
      <c r="S92" s="216"/>
      <c r="T92" s="216"/>
      <c r="U92" s="216"/>
      <c r="V92" s="217"/>
      <c r="W92" s="43" t="s">
        <v>42</v>
      </c>
      <c r="X92" s="44">
        <f>IFERROR(SUM(X86:X91),"0")</f>
        <v>0</v>
      </c>
      <c r="Y92" s="44">
        <f>IFERROR(SUM(Y86:Y91),"0")</f>
        <v>0</v>
      </c>
      <c r="Z92" s="44">
        <f>IFERROR(IF(Z86="",0,Z86),"0")+IFERROR(IF(Z87="",0,Z87),"0")+IFERROR(IF(Z88="",0,Z88),"0")+IFERROR(IF(Z89="",0,Z89),"0")+IFERROR(IF(Z90="",0,Z90),"0")+IFERROR(IF(Z91="",0,Z91),"0")</f>
        <v>0</v>
      </c>
      <c r="AA92" s="68"/>
      <c r="AB92" s="68"/>
      <c r="AC92" s="68"/>
    </row>
    <row r="93" spans="1:68" x14ac:dyDescent="0.2">
      <c r="A93" s="218"/>
      <c r="B93" s="218"/>
      <c r="C93" s="218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9"/>
      <c r="P93" s="215" t="s">
        <v>43</v>
      </c>
      <c r="Q93" s="216"/>
      <c r="R93" s="216"/>
      <c r="S93" s="216"/>
      <c r="T93" s="216"/>
      <c r="U93" s="216"/>
      <c r="V93" s="217"/>
      <c r="W93" s="43" t="s">
        <v>0</v>
      </c>
      <c r="X93" s="44">
        <f>IFERROR(SUMPRODUCT(X86:X91*H86:H91),"0")</f>
        <v>0</v>
      </c>
      <c r="Y93" s="44">
        <f>IFERROR(SUMPRODUCT(Y86:Y91*H86:H91),"0")</f>
        <v>0</v>
      </c>
      <c r="Z93" s="43"/>
      <c r="AA93" s="68"/>
      <c r="AB93" s="68"/>
      <c r="AC93" s="68"/>
    </row>
    <row r="94" spans="1:68" ht="16.5" customHeight="1" x14ac:dyDescent="0.25">
      <c r="A94" s="251" t="s">
        <v>183</v>
      </c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  <c r="AA94" s="66"/>
      <c r="AB94" s="66"/>
      <c r="AC94" s="83"/>
    </row>
    <row r="95" spans="1:68" ht="14.25" customHeight="1" x14ac:dyDescent="0.25">
      <c r="A95" s="239" t="s">
        <v>184</v>
      </c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  <c r="M95" s="239"/>
      <c r="N95" s="239"/>
      <c r="O95" s="239"/>
      <c r="P95" s="239"/>
      <c r="Q95" s="239"/>
      <c r="R95" s="239"/>
      <c r="S95" s="239"/>
      <c r="T95" s="239"/>
      <c r="U95" s="239"/>
      <c r="V95" s="239"/>
      <c r="W95" s="239"/>
      <c r="X95" s="239"/>
      <c r="Y95" s="239"/>
      <c r="Z95" s="239"/>
      <c r="AA95" s="67"/>
      <c r="AB95" s="67"/>
      <c r="AC95" s="84"/>
    </row>
    <row r="96" spans="1:68" ht="27" customHeight="1" x14ac:dyDescent="0.25">
      <c r="A96" s="64" t="s">
        <v>185</v>
      </c>
      <c r="B96" s="64" t="s">
        <v>186</v>
      </c>
      <c r="C96" s="37">
        <v>4301136042</v>
      </c>
      <c r="D96" s="211">
        <v>4607025784012</v>
      </c>
      <c r="E96" s="211"/>
      <c r="F96" s="63">
        <v>0.09</v>
      </c>
      <c r="G96" s="38">
        <v>24</v>
      </c>
      <c r="H96" s="63">
        <v>2.16</v>
      </c>
      <c r="I96" s="63">
        <v>2.4912000000000001</v>
      </c>
      <c r="J96" s="38">
        <v>126</v>
      </c>
      <c r="K96" s="38" t="s">
        <v>97</v>
      </c>
      <c r="L96" s="38" t="s">
        <v>90</v>
      </c>
      <c r="M96" s="39" t="s">
        <v>88</v>
      </c>
      <c r="N96" s="39"/>
      <c r="O96" s="38">
        <v>180</v>
      </c>
      <c r="P96" s="30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13"/>
      <c r="R96" s="213"/>
      <c r="S96" s="213"/>
      <c r="T96" s="214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IFERROR(IF(X96="","",X96*0.00936),"")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ht="27" customHeight="1" x14ac:dyDescent="0.25">
      <c r="A97" s="64" t="s">
        <v>187</v>
      </c>
      <c r="B97" s="64" t="s">
        <v>188</v>
      </c>
      <c r="C97" s="37">
        <v>4301136040</v>
      </c>
      <c r="D97" s="211">
        <v>4607025784319</v>
      </c>
      <c r="E97" s="211"/>
      <c r="F97" s="63">
        <v>0.36</v>
      </c>
      <c r="G97" s="38">
        <v>10</v>
      </c>
      <c r="H97" s="63">
        <v>3.6</v>
      </c>
      <c r="I97" s="63">
        <v>4.2439999999999998</v>
      </c>
      <c r="J97" s="38">
        <v>70</v>
      </c>
      <c r="K97" s="38" t="s">
        <v>97</v>
      </c>
      <c r="L97" s="38" t="s">
        <v>90</v>
      </c>
      <c r="M97" s="39" t="s">
        <v>88</v>
      </c>
      <c r="N97" s="39"/>
      <c r="O97" s="38">
        <v>180</v>
      </c>
      <c r="P97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213"/>
      <c r="R97" s="213"/>
      <c r="S97" s="213"/>
      <c r="T97" s="214"/>
      <c r="U97" s="40" t="s">
        <v>49</v>
      </c>
      <c r="V97" s="40" t="s">
        <v>49</v>
      </c>
      <c r="W97" s="41" t="s">
        <v>42</v>
      </c>
      <c r="X97" s="59">
        <v>0</v>
      </c>
      <c r="Y97" s="56">
        <f>IFERROR(IF(X97="","",X97),"")</f>
        <v>0</v>
      </c>
      <c r="Z97" s="42">
        <f>IFERROR(IF(X97="","",X97*0.01788),"")</f>
        <v>0</v>
      </c>
      <c r="AA97" s="69" t="s">
        <v>49</v>
      </c>
      <c r="AB97" s="70" t="s">
        <v>49</v>
      </c>
      <c r="AC97" s="85"/>
      <c r="AG97" s="82"/>
      <c r="AJ97" s="87" t="s">
        <v>91</v>
      </c>
      <c r="AK97" s="87">
        <v>1</v>
      </c>
      <c r="BB97" s="126" t="s">
        <v>96</v>
      </c>
      <c r="BM97" s="82">
        <f>IFERROR(X97*I97,"0")</f>
        <v>0</v>
      </c>
      <c r="BN97" s="82">
        <f>IFERROR(Y97*I97,"0")</f>
        <v>0</v>
      </c>
      <c r="BO97" s="82">
        <f>IFERROR(X97/J97,"0")</f>
        <v>0</v>
      </c>
      <c r="BP97" s="82">
        <f>IFERROR(Y97/J97,"0")</f>
        <v>0</v>
      </c>
    </row>
    <row r="98" spans="1:68" ht="16.5" customHeight="1" x14ac:dyDescent="0.25">
      <c r="A98" s="64" t="s">
        <v>189</v>
      </c>
      <c r="B98" s="64" t="s">
        <v>190</v>
      </c>
      <c r="C98" s="37">
        <v>4301136039</v>
      </c>
      <c r="D98" s="211">
        <v>4607111035370</v>
      </c>
      <c r="E98" s="211"/>
      <c r="F98" s="63">
        <v>0.14000000000000001</v>
      </c>
      <c r="G98" s="38">
        <v>22</v>
      </c>
      <c r="H98" s="63">
        <v>3.08</v>
      </c>
      <c r="I98" s="63">
        <v>3.464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30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213"/>
      <c r="R98" s="213"/>
      <c r="S98" s="213"/>
      <c r="T98" s="214"/>
      <c r="U98" s="40" t="s">
        <v>49</v>
      </c>
      <c r="V98" s="40" t="s">
        <v>49</v>
      </c>
      <c r="W98" s="41" t="s">
        <v>42</v>
      </c>
      <c r="X98" s="59">
        <v>0</v>
      </c>
      <c r="Y98" s="56">
        <f>IFERROR(IF(X98="","",X98),"")</f>
        <v>0</v>
      </c>
      <c r="Z98" s="42">
        <f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7" t="s">
        <v>96</v>
      </c>
      <c r="BM98" s="82">
        <f>IFERROR(X98*I98,"0")</f>
        <v>0</v>
      </c>
      <c r="BN98" s="82">
        <f>IFERROR(Y98*I98,"0")</f>
        <v>0</v>
      </c>
      <c r="BO98" s="82">
        <f>IFERROR(X98/J98,"0")</f>
        <v>0</v>
      </c>
      <c r="BP98" s="82">
        <f>IFERROR(Y98/J98,"0")</f>
        <v>0</v>
      </c>
    </row>
    <row r="99" spans="1:68" x14ac:dyDescent="0.2">
      <c r="A99" s="218"/>
      <c r="B99" s="218"/>
      <c r="C99" s="218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9"/>
      <c r="P99" s="215" t="s">
        <v>43</v>
      </c>
      <c r="Q99" s="216"/>
      <c r="R99" s="216"/>
      <c r="S99" s="216"/>
      <c r="T99" s="216"/>
      <c r="U99" s="216"/>
      <c r="V99" s="217"/>
      <c r="W99" s="43" t="s">
        <v>42</v>
      </c>
      <c r="X99" s="44">
        <f>IFERROR(SUM(X96:X98),"0")</f>
        <v>0</v>
      </c>
      <c r="Y99" s="44">
        <f>IFERROR(SUM(Y96:Y98),"0")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218"/>
      <c r="B100" s="218"/>
      <c r="C100" s="218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9"/>
      <c r="P100" s="215" t="s">
        <v>43</v>
      </c>
      <c r="Q100" s="216"/>
      <c r="R100" s="216"/>
      <c r="S100" s="216"/>
      <c r="T100" s="216"/>
      <c r="U100" s="216"/>
      <c r="V100" s="217"/>
      <c r="W100" s="43" t="s">
        <v>0</v>
      </c>
      <c r="X100" s="44">
        <f>IFERROR(SUMPRODUCT(X96:X98*H96:H98),"0")</f>
        <v>0</v>
      </c>
      <c r="Y100" s="44">
        <f>IFERROR(SUMPRODUCT(Y96:Y98*H96:H98),"0")</f>
        <v>0</v>
      </c>
      <c r="Z100" s="43"/>
      <c r="AA100" s="68"/>
      <c r="AB100" s="68"/>
      <c r="AC100" s="68"/>
    </row>
    <row r="101" spans="1:68" ht="16.5" customHeight="1" x14ac:dyDescent="0.25">
      <c r="A101" s="251" t="s">
        <v>191</v>
      </c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  <c r="AA101" s="66"/>
      <c r="AB101" s="66"/>
      <c r="AC101" s="83"/>
    </row>
    <row r="102" spans="1:68" ht="14.25" customHeight="1" x14ac:dyDescent="0.25">
      <c r="A102" s="239" t="s">
        <v>85</v>
      </c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  <c r="M102" s="239"/>
      <c r="N102" s="239"/>
      <c r="O102" s="239"/>
      <c r="P102" s="239"/>
      <c r="Q102" s="239"/>
      <c r="R102" s="239"/>
      <c r="S102" s="239"/>
      <c r="T102" s="239"/>
      <c r="U102" s="239"/>
      <c r="V102" s="239"/>
      <c r="W102" s="239"/>
      <c r="X102" s="239"/>
      <c r="Y102" s="239"/>
      <c r="Z102" s="239"/>
      <c r="AA102" s="67"/>
      <c r="AB102" s="67"/>
      <c r="AC102" s="84"/>
    </row>
    <row r="103" spans="1:68" ht="27" customHeight="1" x14ac:dyDescent="0.25">
      <c r="A103" s="64" t="s">
        <v>192</v>
      </c>
      <c r="B103" s="64" t="s">
        <v>193</v>
      </c>
      <c r="C103" s="37">
        <v>4301070975</v>
      </c>
      <c r="D103" s="211">
        <v>4607111033970</v>
      </c>
      <c r="E103" s="211"/>
      <c r="F103" s="63">
        <v>0.43</v>
      </c>
      <c r="G103" s="38">
        <v>16</v>
      </c>
      <c r="H103" s="63">
        <v>6.88</v>
      </c>
      <c r="I103" s="63">
        <v>7.1996000000000002</v>
      </c>
      <c r="J103" s="38">
        <v>84</v>
      </c>
      <c r="K103" s="38" t="s">
        <v>89</v>
      </c>
      <c r="L103" s="38" t="s">
        <v>194</v>
      </c>
      <c r="M103" s="39" t="s">
        <v>88</v>
      </c>
      <c r="N103" s="39"/>
      <c r="O103" s="38">
        <v>180</v>
      </c>
      <c r="P103" s="30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3" s="213"/>
      <c r="R103" s="213"/>
      <c r="S103" s="213"/>
      <c r="T103" s="214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ref="Y103:Y112" si="12">IFERROR(IF(X103="","",X103),"")</f>
        <v>0</v>
      </c>
      <c r="Z103" s="42">
        <f t="shared" ref="Z103:Z112" si="13">IFERROR(IF(X103="","",X103*0.0155),"")</f>
        <v>0</v>
      </c>
      <c r="AA103" s="69" t="s">
        <v>49</v>
      </c>
      <c r="AB103" s="70" t="s">
        <v>49</v>
      </c>
      <c r="AC103" s="85"/>
      <c r="AG103" s="82"/>
      <c r="AJ103" s="87" t="s">
        <v>195</v>
      </c>
      <c r="AK103" s="87">
        <v>84</v>
      </c>
      <c r="BB103" s="128" t="s">
        <v>73</v>
      </c>
      <c r="BM103" s="82">
        <f t="shared" ref="BM103:BM112" si="14">IFERROR(X103*I103,"0")</f>
        <v>0</v>
      </c>
      <c r="BN103" s="82">
        <f t="shared" ref="BN103:BN112" si="15">IFERROR(Y103*I103,"0")</f>
        <v>0</v>
      </c>
      <c r="BO103" s="82">
        <f t="shared" ref="BO103:BO112" si="16">IFERROR(X103/J103,"0")</f>
        <v>0</v>
      </c>
      <c r="BP103" s="82">
        <f t="shared" ref="BP103:BP112" si="17">IFERROR(Y103/J103,"0")</f>
        <v>0</v>
      </c>
    </row>
    <row r="104" spans="1:68" ht="27" customHeight="1" x14ac:dyDescent="0.25">
      <c r="A104" s="64" t="s">
        <v>196</v>
      </c>
      <c r="B104" s="64" t="s">
        <v>197</v>
      </c>
      <c r="C104" s="37">
        <v>4301071051</v>
      </c>
      <c r="D104" s="211">
        <v>4607111039262</v>
      </c>
      <c r="E104" s="211"/>
      <c r="F104" s="63">
        <v>0.4</v>
      </c>
      <c r="G104" s="38">
        <v>16</v>
      </c>
      <c r="H104" s="63">
        <v>6.4</v>
      </c>
      <c r="I104" s="63">
        <v>6.7195999999999998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0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13"/>
      <c r="R104" s="213"/>
      <c r="S104" s="213"/>
      <c r="T104" s="214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198</v>
      </c>
      <c r="B105" s="64" t="s">
        <v>199</v>
      </c>
      <c r="C105" s="37">
        <v>4301070976</v>
      </c>
      <c r="D105" s="211">
        <v>4607111034144</v>
      </c>
      <c r="E105" s="211"/>
      <c r="F105" s="63">
        <v>0.9</v>
      </c>
      <c r="G105" s="38">
        <v>8</v>
      </c>
      <c r="H105" s="63">
        <v>7.2</v>
      </c>
      <c r="I105" s="63">
        <v>7.4859999999999998</v>
      </c>
      <c r="J105" s="38">
        <v>84</v>
      </c>
      <c r="K105" s="38" t="s">
        <v>89</v>
      </c>
      <c r="L105" s="38" t="s">
        <v>194</v>
      </c>
      <c r="M105" s="39" t="s">
        <v>88</v>
      </c>
      <c r="N105" s="39"/>
      <c r="O105" s="38">
        <v>180</v>
      </c>
      <c r="P105" s="30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5" s="213"/>
      <c r="R105" s="213"/>
      <c r="S105" s="213"/>
      <c r="T105" s="214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195</v>
      </c>
      <c r="AK105" s="87">
        <v>84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200</v>
      </c>
      <c r="B106" s="64" t="s">
        <v>201</v>
      </c>
      <c r="C106" s="37">
        <v>4301071038</v>
      </c>
      <c r="D106" s="211">
        <v>4607111039248</v>
      </c>
      <c r="E106" s="211"/>
      <c r="F106" s="63">
        <v>0.7</v>
      </c>
      <c r="G106" s="38">
        <v>10</v>
      </c>
      <c r="H106" s="63">
        <v>7</v>
      </c>
      <c r="I106" s="63">
        <v>7.3</v>
      </c>
      <c r="J106" s="38">
        <v>84</v>
      </c>
      <c r="K106" s="38" t="s">
        <v>89</v>
      </c>
      <c r="L106" s="38" t="s">
        <v>90</v>
      </c>
      <c r="M106" s="39" t="s">
        <v>88</v>
      </c>
      <c r="N106" s="39"/>
      <c r="O106" s="38">
        <v>180</v>
      </c>
      <c r="P106" s="3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6" s="213"/>
      <c r="R106" s="213"/>
      <c r="S106" s="213"/>
      <c r="T106" s="214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91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202</v>
      </c>
      <c r="B107" s="64" t="s">
        <v>203</v>
      </c>
      <c r="C107" s="37">
        <v>4301070973</v>
      </c>
      <c r="D107" s="211">
        <v>4607111033987</v>
      </c>
      <c r="E107" s="211"/>
      <c r="F107" s="63">
        <v>0.43</v>
      </c>
      <c r="G107" s="38">
        <v>16</v>
      </c>
      <c r="H107" s="63">
        <v>6.88</v>
      </c>
      <c r="I107" s="63">
        <v>7.1996000000000002</v>
      </c>
      <c r="J107" s="38">
        <v>84</v>
      </c>
      <c r="K107" s="38" t="s">
        <v>89</v>
      </c>
      <c r="L107" s="38" t="s">
        <v>204</v>
      </c>
      <c r="M107" s="39" t="s">
        <v>88</v>
      </c>
      <c r="N107" s="39"/>
      <c r="O107" s="38">
        <v>180</v>
      </c>
      <c r="P107" s="29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7" s="213"/>
      <c r="R107" s="213"/>
      <c r="S107" s="213"/>
      <c r="T107" s="214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205</v>
      </c>
      <c r="AK107" s="87">
        <v>12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206</v>
      </c>
      <c r="B108" s="64" t="s">
        <v>207</v>
      </c>
      <c r="C108" s="37">
        <v>4301071049</v>
      </c>
      <c r="D108" s="211">
        <v>4607111039293</v>
      </c>
      <c r="E108" s="211"/>
      <c r="F108" s="63">
        <v>0.4</v>
      </c>
      <c r="G108" s="38">
        <v>16</v>
      </c>
      <c r="H108" s="63">
        <v>6.4</v>
      </c>
      <c r="I108" s="63">
        <v>6.7195999999999998</v>
      </c>
      <c r="J108" s="38">
        <v>84</v>
      </c>
      <c r="K108" s="38" t="s">
        <v>89</v>
      </c>
      <c r="L108" s="38" t="s">
        <v>90</v>
      </c>
      <c r="M108" s="39" t="s">
        <v>88</v>
      </c>
      <c r="N108" s="39"/>
      <c r="O108" s="38">
        <v>180</v>
      </c>
      <c r="P108" s="29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8" s="213"/>
      <c r="R108" s="213"/>
      <c r="S108" s="213"/>
      <c r="T108" s="214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ht="27" customHeight="1" x14ac:dyDescent="0.25">
      <c r="A109" s="64" t="s">
        <v>208</v>
      </c>
      <c r="B109" s="64" t="s">
        <v>209</v>
      </c>
      <c r="C109" s="37">
        <v>4301070974</v>
      </c>
      <c r="D109" s="211">
        <v>4607111034151</v>
      </c>
      <c r="E109" s="211"/>
      <c r="F109" s="63">
        <v>0.9</v>
      </c>
      <c r="G109" s="38">
        <v>8</v>
      </c>
      <c r="H109" s="63">
        <v>7.2</v>
      </c>
      <c r="I109" s="63">
        <v>7.4859999999999998</v>
      </c>
      <c r="J109" s="38">
        <v>84</v>
      </c>
      <c r="K109" s="38" t="s">
        <v>89</v>
      </c>
      <c r="L109" s="38" t="s">
        <v>194</v>
      </c>
      <c r="M109" s="39" t="s">
        <v>88</v>
      </c>
      <c r="N109" s="39"/>
      <c r="O109" s="38">
        <v>180</v>
      </c>
      <c r="P109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9" s="213"/>
      <c r="R109" s="213"/>
      <c r="S109" s="213"/>
      <c r="T109" s="214"/>
      <c r="U109" s="40" t="s">
        <v>49</v>
      </c>
      <c r="V109" s="40" t="s">
        <v>49</v>
      </c>
      <c r="W109" s="41" t="s">
        <v>42</v>
      </c>
      <c r="X109" s="59">
        <v>0</v>
      </c>
      <c r="Y109" s="56">
        <f t="shared" si="12"/>
        <v>0</v>
      </c>
      <c r="Z109" s="42">
        <f t="shared" si="13"/>
        <v>0</v>
      </c>
      <c r="AA109" s="69" t="s">
        <v>49</v>
      </c>
      <c r="AB109" s="70" t="s">
        <v>49</v>
      </c>
      <c r="AC109" s="85"/>
      <c r="AG109" s="82"/>
      <c r="AJ109" s="87" t="s">
        <v>195</v>
      </c>
      <c r="AK109" s="87">
        <v>84</v>
      </c>
      <c r="BB109" s="134" t="s">
        <v>73</v>
      </c>
      <c r="BM109" s="82">
        <f t="shared" si="14"/>
        <v>0</v>
      </c>
      <c r="BN109" s="82">
        <f t="shared" si="15"/>
        <v>0</v>
      </c>
      <c r="BO109" s="82">
        <f t="shared" si="16"/>
        <v>0</v>
      </c>
      <c r="BP109" s="82">
        <f t="shared" si="17"/>
        <v>0</v>
      </c>
    </row>
    <row r="110" spans="1:68" ht="27" customHeight="1" x14ac:dyDescent="0.25">
      <c r="A110" s="64" t="s">
        <v>210</v>
      </c>
      <c r="B110" s="64" t="s">
        <v>211</v>
      </c>
      <c r="C110" s="37">
        <v>4301071039</v>
      </c>
      <c r="D110" s="211">
        <v>4607111039279</v>
      </c>
      <c r="E110" s="211"/>
      <c r="F110" s="63">
        <v>0.7</v>
      </c>
      <c r="G110" s="38">
        <v>10</v>
      </c>
      <c r="H110" s="63">
        <v>7</v>
      </c>
      <c r="I110" s="63">
        <v>7.3</v>
      </c>
      <c r="J110" s="38">
        <v>84</v>
      </c>
      <c r="K110" s="38" t="s">
        <v>89</v>
      </c>
      <c r="L110" s="38" t="s">
        <v>90</v>
      </c>
      <c r="M110" s="39" t="s">
        <v>88</v>
      </c>
      <c r="N110" s="39"/>
      <c r="O110" s="38">
        <v>180</v>
      </c>
      <c r="P110" s="2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13"/>
      <c r="R110" s="213"/>
      <c r="S110" s="213"/>
      <c r="T110" s="214"/>
      <c r="U110" s="40" t="s">
        <v>49</v>
      </c>
      <c r="V110" s="40" t="s">
        <v>49</v>
      </c>
      <c r="W110" s="41" t="s">
        <v>42</v>
      </c>
      <c r="X110" s="59">
        <v>0</v>
      </c>
      <c r="Y110" s="56">
        <f t="shared" si="12"/>
        <v>0</v>
      </c>
      <c r="Z110" s="42">
        <f t="shared" si="13"/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5" t="s">
        <v>73</v>
      </c>
      <c r="BM110" s="82">
        <f t="shared" si="14"/>
        <v>0</v>
      </c>
      <c r="BN110" s="82">
        <f t="shared" si="15"/>
        <v>0</v>
      </c>
      <c r="BO110" s="82">
        <f t="shared" si="16"/>
        <v>0</v>
      </c>
      <c r="BP110" s="82">
        <f t="shared" si="17"/>
        <v>0</v>
      </c>
    </row>
    <row r="111" spans="1:68" ht="27" customHeight="1" x14ac:dyDescent="0.25">
      <c r="A111" s="64" t="s">
        <v>212</v>
      </c>
      <c r="B111" s="64" t="s">
        <v>213</v>
      </c>
      <c r="C111" s="37">
        <v>4301070945</v>
      </c>
      <c r="D111" s="211">
        <v>4607111037435</v>
      </c>
      <c r="E111" s="211"/>
      <c r="F111" s="63">
        <v>0.8</v>
      </c>
      <c r="G111" s="38">
        <v>8</v>
      </c>
      <c r="H111" s="63">
        <v>6.4</v>
      </c>
      <c r="I111" s="63">
        <v>6.6859999999999999</v>
      </c>
      <c r="J111" s="38">
        <v>84</v>
      </c>
      <c r="K111" s="38" t="s">
        <v>89</v>
      </c>
      <c r="L111" s="38" t="s">
        <v>90</v>
      </c>
      <c r="M111" s="39" t="s">
        <v>88</v>
      </c>
      <c r="N111" s="39"/>
      <c r="O111" s="38">
        <v>150</v>
      </c>
      <c r="P111" s="30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1" s="213"/>
      <c r="R111" s="213"/>
      <c r="S111" s="213"/>
      <c r="T111" s="214"/>
      <c r="U111" s="40" t="s">
        <v>49</v>
      </c>
      <c r="V111" s="40" t="s">
        <v>49</v>
      </c>
      <c r="W111" s="41" t="s">
        <v>42</v>
      </c>
      <c r="X111" s="59">
        <v>0</v>
      </c>
      <c r="Y111" s="56">
        <f t="shared" si="12"/>
        <v>0</v>
      </c>
      <c r="Z111" s="42">
        <f t="shared" si="13"/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6" t="s">
        <v>73</v>
      </c>
      <c r="BM111" s="82">
        <f t="shared" si="14"/>
        <v>0</v>
      </c>
      <c r="BN111" s="82">
        <f t="shared" si="15"/>
        <v>0</v>
      </c>
      <c r="BO111" s="82">
        <f t="shared" si="16"/>
        <v>0</v>
      </c>
      <c r="BP111" s="82">
        <f t="shared" si="17"/>
        <v>0</v>
      </c>
    </row>
    <row r="112" spans="1:68" ht="27" customHeight="1" x14ac:dyDescent="0.25">
      <c r="A112" s="64" t="s">
        <v>214</v>
      </c>
      <c r="B112" s="64" t="s">
        <v>215</v>
      </c>
      <c r="C112" s="37">
        <v>4301070958</v>
      </c>
      <c r="D112" s="211">
        <v>4607111038098</v>
      </c>
      <c r="E112" s="211"/>
      <c r="F112" s="63">
        <v>0.8</v>
      </c>
      <c r="G112" s="38">
        <v>8</v>
      </c>
      <c r="H112" s="63">
        <v>6.4</v>
      </c>
      <c r="I112" s="63">
        <v>6.6859999999999999</v>
      </c>
      <c r="J112" s="38">
        <v>84</v>
      </c>
      <c r="K112" s="38" t="s">
        <v>89</v>
      </c>
      <c r="L112" s="38" t="s">
        <v>90</v>
      </c>
      <c r="M112" s="39" t="s">
        <v>88</v>
      </c>
      <c r="N112" s="39"/>
      <c r="O112" s="38">
        <v>180</v>
      </c>
      <c r="P112" s="29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2" s="213"/>
      <c r="R112" s="213"/>
      <c r="S112" s="213"/>
      <c r="T112" s="214"/>
      <c r="U112" s="40" t="s">
        <v>49</v>
      </c>
      <c r="V112" s="40" t="s">
        <v>49</v>
      </c>
      <c r="W112" s="41" t="s">
        <v>42</v>
      </c>
      <c r="X112" s="59">
        <v>0</v>
      </c>
      <c r="Y112" s="56">
        <f t="shared" si="12"/>
        <v>0</v>
      </c>
      <c r="Z112" s="42">
        <f t="shared" si="13"/>
        <v>0</v>
      </c>
      <c r="AA112" s="69" t="s">
        <v>49</v>
      </c>
      <c r="AB112" s="70" t="s">
        <v>49</v>
      </c>
      <c r="AC112" s="85"/>
      <c r="AG112" s="82"/>
      <c r="AJ112" s="87" t="s">
        <v>91</v>
      </c>
      <c r="AK112" s="87">
        <v>1</v>
      </c>
      <c r="BB112" s="137" t="s">
        <v>73</v>
      </c>
      <c r="BM112" s="82">
        <f t="shared" si="14"/>
        <v>0</v>
      </c>
      <c r="BN112" s="82">
        <f t="shared" si="15"/>
        <v>0</v>
      </c>
      <c r="BO112" s="82">
        <f t="shared" si="16"/>
        <v>0</v>
      </c>
      <c r="BP112" s="82">
        <f t="shared" si="17"/>
        <v>0</v>
      </c>
    </row>
    <row r="113" spans="1:68" x14ac:dyDescent="0.2">
      <c r="A113" s="218"/>
      <c r="B113" s="218"/>
      <c r="C113" s="218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9"/>
      <c r="P113" s="215" t="s">
        <v>43</v>
      </c>
      <c r="Q113" s="216"/>
      <c r="R113" s="216"/>
      <c r="S113" s="216"/>
      <c r="T113" s="216"/>
      <c r="U113" s="216"/>
      <c r="V113" s="217"/>
      <c r="W113" s="43" t="s">
        <v>42</v>
      </c>
      <c r="X113" s="44">
        <f>IFERROR(SUM(X103:X112),"0")</f>
        <v>0</v>
      </c>
      <c r="Y113" s="44">
        <f>IFERROR(SUM(Y103:Y112),"0")</f>
        <v>0</v>
      </c>
      <c r="Z113" s="44">
        <f>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+IFERROR(IF(Z112="",0,Z112),"0")</f>
        <v>0</v>
      </c>
      <c r="AA113" s="68"/>
      <c r="AB113" s="68"/>
      <c r="AC113" s="68"/>
    </row>
    <row r="114" spans="1:68" x14ac:dyDescent="0.2">
      <c r="A114" s="218"/>
      <c r="B114" s="218"/>
      <c r="C114" s="218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9"/>
      <c r="P114" s="215" t="s">
        <v>43</v>
      </c>
      <c r="Q114" s="216"/>
      <c r="R114" s="216"/>
      <c r="S114" s="216"/>
      <c r="T114" s="216"/>
      <c r="U114" s="216"/>
      <c r="V114" s="217"/>
      <c r="W114" s="43" t="s">
        <v>0</v>
      </c>
      <c r="X114" s="44">
        <f>IFERROR(SUMPRODUCT(X103:X112*H103:H112),"0")</f>
        <v>0</v>
      </c>
      <c r="Y114" s="44">
        <f>IFERROR(SUMPRODUCT(Y103:Y112*H103:H112),"0")</f>
        <v>0</v>
      </c>
      <c r="Z114" s="43"/>
      <c r="AA114" s="68"/>
      <c r="AB114" s="68"/>
      <c r="AC114" s="68"/>
    </row>
    <row r="115" spans="1:68" ht="16.5" customHeight="1" x14ac:dyDescent="0.25">
      <c r="A115" s="251" t="s">
        <v>216</v>
      </c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  <c r="AA115" s="66"/>
      <c r="AB115" s="66"/>
      <c r="AC115" s="83"/>
    </row>
    <row r="116" spans="1:68" ht="14.25" customHeight="1" x14ac:dyDescent="0.25">
      <c r="A116" s="239" t="s">
        <v>161</v>
      </c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  <c r="M116" s="239"/>
      <c r="N116" s="239"/>
      <c r="O116" s="239"/>
      <c r="P116" s="239"/>
      <c r="Q116" s="239"/>
      <c r="R116" s="239"/>
      <c r="S116" s="239"/>
      <c r="T116" s="239"/>
      <c r="U116" s="239"/>
      <c r="V116" s="239"/>
      <c r="W116" s="239"/>
      <c r="X116" s="239"/>
      <c r="Y116" s="239"/>
      <c r="Z116" s="239"/>
      <c r="AA116" s="67"/>
      <c r="AB116" s="67"/>
      <c r="AC116" s="84"/>
    </row>
    <row r="117" spans="1:68" ht="27" customHeight="1" x14ac:dyDescent="0.25">
      <c r="A117" s="64" t="s">
        <v>217</v>
      </c>
      <c r="B117" s="64" t="s">
        <v>218</v>
      </c>
      <c r="C117" s="37">
        <v>4301135289</v>
      </c>
      <c r="D117" s="211">
        <v>4607111034014</v>
      </c>
      <c r="E117" s="211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29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7" s="213"/>
      <c r="R117" s="213"/>
      <c r="S117" s="213"/>
      <c r="T117" s="214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8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ht="27" customHeight="1" x14ac:dyDescent="0.25">
      <c r="A118" s="64" t="s">
        <v>219</v>
      </c>
      <c r="B118" s="64" t="s">
        <v>220</v>
      </c>
      <c r="C118" s="37">
        <v>4301135299</v>
      </c>
      <c r="D118" s="211">
        <v>4607111033994</v>
      </c>
      <c r="E118" s="211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97</v>
      </c>
      <c r="L118" s="38" t="s">
        <v>90</v>
      </c>
      <c r="M118" s="39" t="s">
        <v>88</v>
      </c>
      <c r="N118" s="39"/>
      <c r="O118" s="38">
        <v>180</v>
      </c>
      <c r="P118" s="29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8" s="213"/>
      <c r="R118" s="213"/>
      <c r="S118" s="213"/>
      <c r="T118" s="214"/>
      <c r="U118" s="40" t="s">
        <v>49</v>
      </c>
      <c r="V118" s="40" t="s">
        <v>49</v>
      </c>
      <c r="W118" s="41" t="s">
        <v>42</v>
      </c>
      <c r="X118" s="59">
        <v>0</v>
      </c>
      <c r="Y118" s="56">
        <f>IFERROR(IF(X118="","",X118),"")</f>
        <v>0</v>
      </c>
      <c r="Z118" s="42">
        <f>IFERROR(IF(X118="","",X118*0.01788),"")</f>
        <v>0</v>
      </c>
      <c r="AA118" s="69" t="s">
        <v>49</v>
      </c>
      <c r="AB118" s="70" t="s">
        <v>49</v>
      </c>
      <c r="AC118" s="85"/>
      <c r="AG118" s="82"/>
      <c r="AJ118" s="87" t="s">
        <v>91</v>
      </c>
      <c r="AK118" s="87">
        <v>1</v>
      </c>
      <c r="BB118" s="139" t="s">
        <v>96</v>
      </c>
      <c r="BM118" s="82">
        <f>IFERROR(X118*I118,"0")</f>
        <v>0</v>
      </c>
      <c r="BN118" s="82">
        <f>IFERROR(Y118*I118,"0")</f>
        <v>0</v>
      </c>
      <c r="BO118" s="82">
        <f>IFERROR(X118/J118,"0")</f>
        <v>0</v>
      </c>
      <c r="BP118" s="82">
        <f>IFERROR(Y118/J118,"0")</f>
        <v>0</v>
      </c>
    </row>
    <row r="119" spans="1:68" x14ac:dyDescent="0.2">
      <c r="A119" s="218"/>
      <c r="B119" s="218"/>
      <c r="C119" s="218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9"/>
      <c r="P119" s="215" t="s">
        <v>43</v>
      </c>
      <c r="Q119" s="216"/>
      <c r="R119" s="216"/>
      <c r="S119" s="216"/>
      <c r="T119" s="216"/>
      <c r="U119" s="216"/>
      <c r="V119" s="217"/>
      <c r="W119" s="43" t="s">
        <v>42</v>
      </c>
      <c r="X119" s="44">
        <f>IFERROR(SUM(X117:X118),"0")</f>
        <v>0</v>
      </c>
      <c r="Y119" s="44">
        <f>IFERROR(SUM(Y117:Y118),"0")</f>
        <v>0</v>
      </c>
      <c r="Z119" s="44">
        <f>IFERROR(IF(Z117="",0,Z117),"0")+IFERROR(IF(Z118="",0,Z118),"0")</f>
        <v>0</v>
      </c>
      <c r="AA119" s="68"/>
      <c r="AB119" s="68"/>
      <c r="AC119" s="68"/>
    </row>
    <row r="120" spans="1:68" x14ac:dyDescent="0.2">
      <c r="A120" s="218"/>
      <c r="B120" s="218"/>
      <c r="C120" s="218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9"/>
      <c r="P120" s="215" t="s">
        <v>43</v>
      </c>
      <c r="Q120" s="216"/>
      <c r="R120" s="216"/>
      <c r="S120" s="216"/>
      <c r="T120" s="216"/>
      <c r="U120" s="216"/>
      <c r="V120" s="217"/>
      <c r="W120" s="43" t="s">
        <v>0</v>
      </c>
      <c r="X120" s="44">
        <f>IFERROR(SUMPRODUCT(X117:X118*H117:H118),"0")</f>
        <v>0</v>
      </c>
      <c r="Y120" s="44">
        <f>IFERROR(SUMPRODUCT(Y117:Y118*H117:H118),"0")</f>
        <v>0</v>
      </c>
      <c r="Z120" s="43"/>
      <c r="AA120" s="68"/>
      <c r="AB120" s="68"/>
      <c r="AC120" s="68"/>
    </row>
    <row r="121" spans="1:68" ht="16.5" customHeight="1" x14ac:dyDescent="0.25">
      <c r="A121" s="251" t="s">
        <v>221</v>
      </c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  <c r="AA121" s="66"/>
      <c r="AB121" s="66"/>
      <c r="AC121" s="83"/>
    </row>
    <row r="122" spans="1:68" ht="14.25" customHeight="1" x14ac:dyDescent="0.25">
      <c r="A122" s="239" t="s">
        <v>161</v>
      </c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39"/>
      <c r="AA122" s="67"/>
      <c r="AB122" s="67"/>
      <c r="AC122" s="84"/>
    </row>
    <row r="123" spans="1:68" ht="27" customHeight="1" x14ac:dyDescent="0.25">
      <c r="A123" s="64" t="s">
        <v>222</v>
      </c>
      <c r="B123" s="64" t="s">
        <v>223</v>
      </c>
      <c r="C123" s="37">
        <v>4301135311</v>
      </c>
      <c r="D123" s="211">
        <v>4607111039095</v>
      </c>
      <c r="E123" s="211"/>
      <c r="F123" s="63">
        <v>0.25</v>
      </c>
      <c r="G123" s="38">
        <v>12</v>
      </c>
      <c r="H123" s="63">
        <v>3</v>
      </c>
      <c r="I123" s="63">
        <v>3.7480000000000002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29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3" s="213"/>
      <c r="R123" s="213"/>
      <c r="S123" s="213"/>
      <c r="T123" s="214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40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ht="27" customHeight="1" x14ac:dyDescent="0.25">
      <c r="A124" s="64" t="s">
        <v>224</v>
      </c>
      <c r="B124" s="64" t="s">
        <v>225</v>
      </c>
      <c r="C124" s="37">
        <v>4301135282</v>
      </c>
      <c r="D124" s="211">
        <v>4607111034199</v>
      </c>
      <c r="E124" s="211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97</v>
      </c>
      <c r="L124" s="38" t="s">
        <v>90</v>
      </c>
      <c r="M124" s="39" t="s">
        <v>88</v>
      </c>
      <c r="N124" s="39"/>
      <c r="O124" s="38">
        <v>180</v>
      </c>
      <c r="P124" s="29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4" s="213"/>
      <c r="R124" s="213"/>
      <c r="S124" s="213"/>
      <c r="T124" s="214"/>
      <c r="U124" s="40" t="s">
        <v>49</v>
      </c>
      <c r="V124" s="40" t="s">
        <v>49</v>
      </c>
      <c r="W124" s="41" t="s">
        <v>42</v>
      </c>
      <c r="X124" s="59">
        <v>0</v>
      </c>
      <c r="Y124" s="56">
        <f>IFERROR(IF(X124="","",X124),"")</f>
        <v>0</v>
      </c>
      <c r="Z124" s="42">
        <f>IFERROR(IF(X124="","",X124*0.01788),"")</f>
        <v>0</v>
      </c>
      <c r="AA124" s="69" t="s">
        <v>49</v>
      </c>
      <c r="AB124" s="70" t="s">
        <v>49</v>
      </c>
      <c r="AC124" s="85"/>
      <c r="AG124" s="82"/>
      <c r="AJ124" s="87" t="s">
        <v>91</v>
      </c>
      <c r="AK124" s="87">
        <v>1</v>
      </c>
      <c r="BB124" s="141" t="s">
        <v>96</v>
      </c>
      <c r="BM124" s="82">
        <f>IFERROR(X124*I124,"0")</f>
        <v>0</v>
      </c>
      <c r="BN124" s="82">
        <f>IFERROR(Y124*I124,"0")</f>
        <v>0</v>
      </c>
      <c r="BO124" s="82">
        <f>IFERROR(X124/J124,"0")</f>
        <v>0</v>
      </c>
      <c r="BP124" s="82">
        <f>IFERROR(Y124/J124,"0")</f>
        <v>0</v>
      </c>
    </row>
    <row r="125" spans="1:68" x14ac:dyDescent="0.2">
      <c r="A125" s="218"/>
      <c r="B125" s="218"/>
      <c r="C125" s="218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9"/>
      <c r="P125" s="215" t="s">
        <v>43</v>
      </c>
      <c r="Q125" s="216"/>
      <c r="R125" s="216"/>
      <c r="S125" s="216"/>
      <c r="T125" s="216"/>
      <c r="U125" s="216"/>
      <c r="V125" s="217"/>
      <c r="W125" s="43" t="s">
        <v>42</v>
      </c>
      <c r="X125" s="44">
        <f>IFERROR(SUM(X123:X124),"0")</f>
        <v>0</v>
      </c>
      <c r="Y125" s="44">
        <f>IFERROR(SUM(Y123:Y124),"0")</f>
        <v>0</v>
      </c>
      <c r="Z125" s="44">
        <f>IFERROR(IF(Z123="",0,Z123),"0")+IFERROR(IF(Z124="",0,Z124),"0")</f>
        <v>0</v>
      </c>
      <c r="AA125" s="68"/>
      <c r="AB125" s="68"/>
      <c r="AC125" s="68"/>
    </row>
    <row r="126" spans="1:68" x14ac:dyDescent="0.2">
      <c r="A126" s="218"/>
      <c r="B126" s="218"/>
      <c r="C126" s="218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9"/>
      <c r="P126" s="215" t="s">
        <v>43</v>
      </c>
      <c r="Q126" s="216"/>
      <c r="R126" s="216"/>
      <c r="S126" s="216"/>
      <c r="T126" s="216"/>
      <c r="U126" s="216"/>
      <c r="V126" s="217"/>
      <c r="W126" s="43" t="s">
        <v>0</v>
      </c>
      <c r="X126" s="44">
        <f>IFERROR(SUMPRODUCT(X123:X124*H123:H124),"0")</f>
        <v>0</v>
      </c>
      <c r="Y126" s="44">
        <f>IFERROR(SUMPRODUCT(Y123:Y124*H123:H124),"0")</f>
        <v>0</v>
      </c>
      <c r="Z126" s="43"/>
      <c r="AA126" s="68"/>
      <c r="AB126" s="68"/>
      <c r="AC126" s="68"/>
    </row>
    <row r="127" spans="1:68" ht="16.5" customHeight="1" x14ac:dyDescent="0.25">
      <c r="A127" s="251" t="s">
        <v>226</v>
      </c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  <c r="AA127" s="66"/>
      <c r="AB127" s="66"/>
      <c r="AC127" s="83"/>
    </row>
    <row r="128" spans="1:68" ht="14.25" customHeight="1" x14ac:dyDescent="0.25">
      <c r="A128" s="239" t="s">
        <v>161</v>
      </c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39"/>
      <c r="AA128" s="67"/>
      <c r="AB128" s="67"/>
      <c r="AC128" s="84"/>
    </row>
    <row r="129" spans="1:68" ht="27" customHeight="1" x14ac:dyDescent="0.25">
      <c r="A129" s="64" t="s">
        <v>227</v>
      </c>
      <c r="B129" s="64" t="s">
        <v>228</v>
      </c>
      <c r="C129" s="37">
        <v>4301135178</v>
      </c>
      <c r="D129" s="211">
        <v>4607111034816</v>
      </c>
      <c r="E129" s="211"/>
      <c r="F129" s="63">
        <v>0.25</v>
      </c>
      <c r="G129" s="38">
        <v>6</v>
      </c>
      <c r="H129" s="63">
        <v>1.5</v>
      </c>
      <c r="I129" s="63">
        <v>1.9218</v>
      </c>
      <c r="J129" s="38">
        <v>126</v>
      </c>
      <c r="K129" s="38" t="s">
        <v>97</v>
      </c>
      <c r="L129" s="38" t="s">
        <v>90</v>
      </c>
      <c r="M129" s="39" t="s">
        <v>88</v>
      </c>
      <c r="N129" s="39"/>
      <c r="O129" s="38">
        <v>180</v>
      </c>
      <c r="P129" s="29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9" s="213"/>
      <c r="R129" s="213"/>
      <c r="S129" s="213"/>
      <c r="T129" s="214"/>
      <c r="U129" s="40" t="s">
        <v>49</v>
      </c>
      <c r="V129" s="40" t="s">
        <v>49</v>
      </c>
      <c r="W129" s="41" t="s">
        <v>42</v>
      </c>
      <c r="X129" s="59">
        <v>0</v>
      </c>
      <c r="Y129" s="56">
        <f>IFERROR(IF(X129="","",X129),"")</f>
        <v>0</v>
      </c>
      <c r="Z129" s="42">
        <f>IFERROR(IF(X129="","",X129*0.00936),"")</f>
        <v>0</v>
      </c>
      <c r="AA129" s="69" t="s">
        <v>49</v>
      </c>
      <c r="AB129" s="70" t="s">
        <v>49</v>
      </c>
      <c r="AC129" s="85"/>
      <c r="AG129" s="82"/>
      <c r="AJ129" s="87" t="s">
        <v>91</v>
      </c>
      <c r="AK129" s="87">
        <v>1</v>
      </c>
      <c r="BB129" s="142" t="s">
        <v>96</v>
      </c>
      <c r="BM129" s="82">
        <f>IFERROR(X129*I129,"0")</f>
        <v>0</v>
      </c>
      <c r="BN129" s="82">
        <f>IFERROR(Y129*I129,"0")</f>
        <v>0</v>
      </c>
      <c r="BO129" s="82">
        <f>IFERROR(X129/J129,"0")</f>
        <v>0</v>
      </c>
      <c r="BP129" s="82">
        <f>IFERROR(Y129/J129,"0")</f>
        <v>0</v>
      </c>
    </row>
    <row r="130" spans="1:68" ht="27" customHeight="1" x14ac:dyDescent="0.25">
      <c r="A130" s="64" t="s">
        <v>229</v>
      </c>
      <c r="B130" s="64" t="s">
        <v>230</v>
      </c>
      <c r="C130" s="37">
        <v>4301135275</v>
      </c>
      <c r="D130" s="211">
        <v>4607111034380</v>
      </c>
      <c r="E130" s="211"/>
      <c r="F130" s="63">
        <v>0.25</v>
      </c>
      <c r="G130" s="38">
        <v>12</v>
      </c>
      <c r="H130" s="63">
        <v>3</v>
      </c>
      <c r="I130" s="63">
        <v>3.28</v>
      </c>
      <c r="J130" s="38">
        <v>70</v>
      </c>
      <c r="K130" s="38" t="s">
        <v>97</v>
      </c>
      <c r="L130" s="38" t="s">
        <v>90</v>
      </c>
      <c r="M130" s="39" t="s">
        <v>88</v>
      </c>
      <c r="N130" s="39"/>
      <c r="O130" s="38">
        <v>180</v>
      </c>
      <c r="P130" s="28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0" s="213"/>
      <c r="R130" s="213"/>
      <c r="S130" s="213"/>
      <c r="T130" s="214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IFERROR(IF(X130="","",X130*0.01788),"")</f>
        <v>0</v>
      </c>
      <c r="AA130" s="69" t="s">
        <v>49</v>
      </c>
      <c r="AB130" s="70" t="s">
        <v>49</v>
      </c>
      <c r="AC130" s="85"/>
      <c r="AG130" s="82"/>
      <c r="AJ130" s="87" t="s">
        <v>91</v>
      </c>
      <c r="AK130" s="87">
        <v>1</v>
      </c>
      <c r="BB130" s="143" t="s">
        <v>96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231</v>
      </c>
      <c r="B131" s="64" t="s">
        <v>232</v>
      </c>
      <c r="C131" s="37">
        <v>4301135277</v>
      </c>
      <c r="D131" s="211">
        <v>4607111034397</v>
      </c>
      <c r="E131" s="211"/>
      <c r="F131" s="63">
        <v>0.25</v>
      </c>
      <c r="G131" s="38">
        <v>12</v>
      </c>
      <c r="H131" s="63">
        <v>3</v>
      </c>
      <c r="I131" s="63">
        <v>3.28</v>
      </c>
      <c r="J131" s="38">
        <v>70</v>
      </c>
      <c r="K131" s="38" t="s">
        <v>97</v>
      </c>
      <c r="L131" s="38" t="s">
        <v>90</v>
      </c>
      <c r="M131" s="39" t="s">
        <v>88</v>
      </c>
      <c r="N131" s="39"/>
      <c r="O131" s="38">
        <v>180</v>
      </c>
      <c r="P131" s="28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1" s="213"/>
      <c r="R131" s="213"/>
      <c r="S131" s="213"/>
      <c r="T131" s="214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IFERROR(IF(X131="","",X131*0.01788),"")</f>
        <v>0</v>
      </c>
      <c r="AA131" s="69" t="s">
        <v>49</v>
      </c>
      <c r="AB131" s="70" t="s">
        <v>49</v>
      </c>
      <c r="AC131" s="85"/>
      <c r="AG131" s="82"/>
      <c r="AJ131" s="87" t="s">
        <v>91</v>
      </c>
      <c r="AK131" s="87">
        <v>1</v>
      </c>
      <c r="BB131" s="144" t="s">
        <v>96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18"/>
      <c r="B132" s="218"/>
      <c r="C132" s="218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9"/>
      <c r="P132" s="215" t="s">
        <v>43</v>
      </c>
      <c r="Q132" s="216"/>
      <c r="R132" s="216"/>
      <c r="S132" s="216"/>
      <c r="T132" s="216"/>
      <c r="U132" s="216"/>
      <c r="V132" s="217"/>
      <c r="W132" s="43" t="s">
        <v>42</v>
      </c>
      <c r="X132" s="44">
        <f>IFERROR(SUM(X129:X131),"0")</f>
        <v>0</v>
      </c>
      <c r="Y132" s="44">
        <f>IFERROR(SUM(Y129:Y131),"0")</f>
        <v>0</v>
      </c>
      <c r="Z132" s="44">
        <f>IFERROR(IF(Z129="",0,Z129),"0")+IFERROR(IF(Z130="",0,Z130),"0")+IFERROR(IF(Z131="",0,Z131),"0")</f>
        <v>0</v>
      </c>
      <c r="AA132" s="68"/>
      <c r="AB132" s="68"/>
      <c r="AC132" s="68"/>
    </row>
    <row r="133" spans="1:68" x14ac:dyDescent="0.2">
      <c r="A133" s="218"/>
      <c r="B133" s="218"/>
      <c r="C133" s="218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9"/>
      <c r="P133" s="215" t="s">
        <v>43</v>
      </c>
      <c r="Q133" s="216"/>
      <c r="R133" s="216"/>
      <c r="S133" s="216"/>
      <c r="T133" s="216"/>
      <c r="U133" s="216"/>
      <c r="V133" s="217"/>
      <c r="W133" s="43" t="s">
        <v>0</v>
      </c>
      <c r="X133" s="44">
        <f>IFERROR(SUMPRODUCT(X129:X131*H129:H131),"0")</f>
        <v>0</v>
      </c>
      <c r="Y133" s="44">
        <f>IFERROR(SUMPRODUCT(Y129:Y131*H129:H131),"0")</f>
        <v>0</v>
      </c>
      <c r="Z133" s="43"/>
      <c r="AA133" s="68"/>
      <c r="AB133" s="68"/>
      <c r="AC133" s="68"/>
    </row>
    <row r="134" spans="1:68" ht="16.5" customHeight="1" x14ac:dyDescent="0.25">
      <c r="A134" s="251" t="s">
        <v>233</v>
      </c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  <c r="AA134" s="66"/>
      <c r="AB134" s="66"/>
      <c r="AC134" s="83"/>
    </row>
    <row r="135" spans="1:68" ht="14.25" customHeight="1" x14ac:dyDescent="0.25">
      <c r="A135" s="239" t="s">
        <v>161</v>
      </c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  <c r="M135" s="239"/>
      <c r="N135" s="239"/>
      <c r="O135" s="239"/>
      <c r="P135" s="239"/>
      <c r="Q135" s="239"/>
      <c r="R135" s="239"/>
      <c r="S135" s="239"/>
      <c r="T135" s="239"/>
      <c r="U135" s="239"/>
      <c r="V135" s="239"/>
      <c r="W135" s="239"/>
      <c r="X135" s="239"/>
      <c r="Y135" s="239"/>
      <c r="Z135" s="239"/>
      <c r="AA135" s="67"/>
      <c r="AB135" s="67"/>
      <c r="AC135" s="84"/>
    </row>
    <row r="136" spans="1:68" ht="27" customHeight="1" x14ac:dyDescent="0.25">
      <c r="A136" s="64" t="s">
        <v>234</v>
      </c>
      <c r="B136" s="64" t="s">
        <v>235</v>
      </c>
      <c r="C136" s="37">
        <v>4301135279</v>
      </c>
      <c r="D136" s="211">
        <v>4607111035806</v>
      </c>
      <c r="E136" s="211"/>
      <c r="F136" s="63">
        <v>0.25</v>
      </c>
      <c r="G136" s="38">
        <v>12</v>
      </c>
      <c r="H136" s="63">
        <v>3</v>
      </c>
      <c r="I136" s="63">
        <v>3.7035999999999998</v>
      </c>
      <c r="J136" s="38">
        <v>70</v>
      </c>
      <c r="K136" s="38" t="s">
        <v>97</v>
      </c>
      <c r="L136" s="38" t="s">
        <v>90</v>
      </c>
      <c r="M136" s="39" t="s">
        <v>88</v>
      </c>
      <c r="N136" s="39"/>
      <c r="O136" s="38">
        <v>180</v>
      </c>
      <c r="P136" s="286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213"/>
      <c r="R136" s="213"/>
      <c r="S136" s="213"/>
      <c r="T136" s="214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IFERROR(IF(X136="","",X136*0.01788),"")</f>
        <v>0</v>
      </c>
      <c r="AA136" s="69" t="s">
        <v>49</v>
      </c>
      <c r="AB136" s="70" t="s">
        <v>49</v>
      </c>
      <c r="AC136" s="85"/>
      <c r="AG136" s="82"/>
      <c r="AJ136" s="87" t="s">
        <v>91</v>
      </c>
      <c r="AK136" s="87">
        <v>1</v>
      </c>
      <c r="BB136" s="145" t="s">
        <v>96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18"/>
      <c r="B137" s="218"/>
      <c r="C137" s="218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9"/>
      <c r="P137" s="215" t="s">
        <v>43</v>
      </c>
      <c r="Q137" s="216"/>
      <c r="R137" s="216"/>
      <c r="S137" s="216"/>
      <c r="T137" s="216"/>
      <c r="U137" s="216"/>
      <c r="V137" s="217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18"/>
      <c r="B138" s="218"/>
      <c r="C138" s="218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9"/>
      <c r="P138" s="215" t="s">
        <v>43</v>
      </c>
      <c r="Q138" s="216"/>
      <c r="R138" s="216"/>
      <c r="S138" s="216"/>
      <c r="T138" s="216"/>
      <c r="U138" s="216"/>
      <c r="V138" s="217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16.5" customHeight="1" x14ac:dyDescent="0.25">
      <c r="A139" s="251" t="s">
        <v>236</v>
      </c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  <c r="AA139" s="66"/>
      <c r="AB139" s="66"/>
      <c r="AC139" s="83"/>
    </row>
    <row r="140" spans="1:68" ht="14.25" customHeight="1" x14ac:dyDescent="0.25">
      <c r="A140" s="239" t="s">
        <v>237</v>
      </c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  <c r="M140" s="239"/>
      <c r="N140" s="239"/>
      <c r="O140" s="239"/>
      <c r="P140" s="239"/>
      <c r="Q140" s="239"/>
      <c r="R140" s="239"/>
      <c r="S140" s="239"/>
      <c r="T140" s="239"/>
      <c r="U140" s="239"/>
      <c r="V140" s="239"/>
      <c r="W140" s="239"/>
      <c r="X140" s="239"/>
      <c r="Y140" s="239"/>
      <c r="Z140" s="239"/>
      <c r="AA140" s="67"/>
      <c r="AB140" s="67"/>
      <c r="AC140" s="84"/>
    </row>
    <row r="141" spans="1:68" ht="27" customHeight="1" x14ac:dyDescent="0.25">
      <c r="A141" s="64" t="s">
        <v>238</v>
      </c>
      <c r="B141" s="64" t="s">
        <v>239</v>
      </c>
      <c r="C141" s="37">
        <v>4301071054</v>
      </c>
      <c r="D141" s="211">
        <v>4607111035639</v>
      </c>
      <c r="E141" s="211"/>
      <c r="F141" s="63">
        <v>0.2</v>
      </c>
      <c r="G141" s="38">
        <v>8</v>
      </c>
      <c r="H141" s="63">
        <v>1.6</v>
      </c>
      <c r="I141" s="63">
        <v>2.12</v>
      </c>
      <c r="J141" s="38">
        <v>72</v>
      </c>
      <c r="K141" s="38" t="s">
        <v>241</v>
      </c>
      <c r="L141" s="38" t="s">
        <v>90</v>
      </c>
      <c r="M141" s="39" t="s">
        <v>88</v>
      </c>
      <c r="N141" s="39"/>
      <c r="O141" s="38">
        <v>180</v>
      </c>
      <c r="P141" s="287" t="s">
        <v>240</v>
      </c>
      <c r="Q141" s="213"/>
      <c r="R141" s="213"/>
      <c r="S141" s="213"/>
      <c r="T141" s="214"/>
      <c r="U141" s="40" t="s">
        <v>49</v>
      </c>
      <c r="V141" s="40" t="s">
        <v>49</v>
      </c>
      <c r="W141" s="41" t="s">
        <v>42</v>
      </c>
      <c r="X141" s="59">
        <v>0</v>
      </c>
      <c r="Y141" s="56">
        <f>IFERROR(IF(X141="","",X141),"")</f>
        <v>0</v>
      </c>
      <c r="Z141" s="42">
        <f>IFERROR(IF(X141="","",X141*0.01157),"")</f>
        <v>0</v>
      </c>
      <c r="AA141" s="69" t="s">
        <v>49</v>
      </c>
      <c r="AB141" s="70" t="s">
        <v>49</v>
      </c>
      <c r="AC141" s="85"/>
      <c r="AG141" s="82"/>
      <c r="AJ141" s="87" t="s">
        <v>91</v>
      </c>
      <c r="AK141" s="87">
        <v>1</v>
      </c>
      <c r="BB141" s="146" t="s">
        <v>96</v>
      </c>
      <c r="BM141" s="82">
        <f>IFERROR(X141*I141,"0")</f>
        <v>0</v>
      </c>
      <c r="BN141" s="82">
        <f>IFERROR(Y141*I141,"0")</f>
        <v>0</v>
      </c>
      <c r="BO141" s="82">
        <f>IFERROR(X141/J141,"0")</f>
        <v>0</v>
      </c>
      <c r="BP141" s="82">
        <f>IFERROR(Y141/J141,"0")</f>
        <v>0</v>
      </c>
    </row>
    <row r="142" spans="1:68" ht="27" customHeight="1" x14ac:dyDescent="0.25">
      <c r="A142" s="64" t="s">
        <v>242</v>
      </c>
      <c r="B142" s="64" t="s">
        <v>243</v>
      </c>
      <c r="C142" s="37">
        <v>4301135540</v>
      </c>
      <c r="D142" s="211">
        <v>4607111035646</v>
      </c>
      <c r="E142" s="211"/>
      <c r="F142" s="63">
        <v>0.2</v>
      </c>
      <c r="G142" s="38">
        <v>8</v>
      </c>
      <c r="H142" s="63">
        <v>1.6</v>
      </c>
      <c r="I142" s="63">
        <v>2.12</v>
      </c>
      <c r="J142" s="38">
        <v>72</v>
      </c>
      <c r="K142" s="38" t="s">
        <v>241</v>
      </c>
      <c r="L142" s="38" t="s">
        <v>90</v>
      </c>
      <c r="M142" s="39" t="s">
        <v>88</v>
      </c>
      <c r="N142" s="39"/>
      <c r="O142" s="38">
        <v>180</v>
      </c>
      <c r="P142" s="2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2" s="213"/>
      <c r="R142" s="213"/>
      <c r="S142" s="213"/>
      <c r="T142" s="214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IFERROR(IF(X142="","",X142*0.01157),"")</f>
        <v>0</v>
      </c>
      <c r="AA142" s="69" t="s">
        <v>49</v>
      </c>
      <c r="AB142" s="70" t="s">
        <v>49</v>
      </c>
      <c r="AC142" s="85"/>
      <c r="AG142" s="82"/>
      <c r="AJ142" s="87" t="s">
        <v>91</v>
      </c>
      <c r="AK142" s="87">
        <v>1</v>
      </c>
      <c r="BB142" s="147" t="s">
        <v>96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x14ac:dyDescent="0.2">
      <c r="A143" s="218"/>
      <c r="B143" s="218"/>
      <c r="C143" s="218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9"/>
      <c r="P143" s="215" t="s">
        <v>43</v>
      </c>
      <c r="Q143" s="216"/>
      <c r="R143" s="216"/>
      <c r="S143" s="216"/>
      <c r="T143" s="216"/>
      <c r="U143" s="216"/>
      <c r="V143" s="217"/>
      <c r="W143" s="43" t="s">
        <v>42</v>
      </c>
      <c r="X143" s="44">
        <f>IFERROR(SUM(X141:X142),"0")</f>
        <v>0</v>
      </c>
      <c r="Y143" s="44">
        <f>IFERROR(SUM(Y141:Y142),"0")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218"/>
      <c r="B144" s="218"/>
      <c r="C144" s="218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9"/>
      <c r="P144" s="215" t="s">
        <v>43</v>
      </c>
      <c r="Q144" s="216"/>
      <c r="R144" s="216"/>
      <c r="S144" s="216"/>
      <c r="T144" s="216"/>
      <c r="U144" s="216"/>
      <c r="V144" s="217"/>
      <c r="W144" s="43" t="s">
        <v>0</v>
      </c>
      <c r="X144" s="44">
        <f>IFERROR(SUMPRODUCT(X141:X142*H141:H142),"0")</f>
        <v>0</v>
      </c>
      <c r="Y144" s="44">
        <f>IFERROR(SUMPRODUCT(Y141:Y142*H141:H142),"0")</f>
        <v>0</v>
      </c>
      <c r="Z144" s="43"/>
      <c r="AA144" s="68"/>
      <c r="AB144" s="68"/>
      <c r="AC144" s="68"/>
    </row>
    <row r="145" spans="1:68" ht="16.5" customHeight="1" x14ac:dyDescent="0.25">
      <c r="A145" s="251" t="s">
        <v>244</v>
      </c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  <c r="AA145" s="66"/>
      <c r="AB145" s="66"/>
      <c r="AC145" s="83"/>
    </row>
    <row r="146" spans="1:68" ht="14.25" customHeight="1" x14ac:dyDescent="0.25">
      <c r="A146" s="239" t="s">
        <v>161</v>
      </c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67"/>
      <c r="AB146" s="67"/>
      <c r="AC146" s="84"/>
    </row>
    <row r="147" spans="1:68" ht="27" customHeight="1" x14ac:dyDescent="0.25">
      <c r="A147" s="64" t="s">
        <v>245</v>
      </c>
      <c r="B147" s="64" t="s">
        <v>246</v>
      </c>
      <c r="C147" s="37">
        <v>4301135281</v>
      </c>
      <c r="D147" s="211">
        <v>4607111036568</v>
      </c>
      <c r="E147" s="211"/>
      <c r="F147" s="63">
        <v>0.28000000000000003</v>
      </c>
      <c r="G147" s="38">
        <v>6</v>
      </c>
      <c r="H147" s="63">
        <v>1.68</v>
      </c>
      <c r="I147" s="63">
        <v>2.1017999999999999</v>
      </c>
      <c r="J147" s="38">
        <v>126</v>
      </c>
      <c r="K147" s="38" t="s">
        <v>97</v>
      </c>
      <c r="L147" s="38" t="s">
        <v>90</v>
      </c>
      <c r="M147" s="39" t="s">
        <v>88</v>
      </c>
      <c r="N147" s="39"/>
      <c r="O147" s="38">
        <v>180</v>
      </c>
      <c r="P147" s="28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7" s="213"/>
      <c r="R147" s="213"/>
      <c r="S147" s="213"/>
      <c r="T147" s="214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IFERROR(IF(X147="","",X147*0.00936),"")</f>
        <v>0</v>
      </c>
      <c r="AA147" s="69" t="s">
        <v>49</v>
      </c>
      <c r="AB147" s="70" t="s">
        <v>49</v>
      </c>
      <c r="AC147" s="85"/>
      <c r="AG147" s="82"/>
      <c r="AJ147" s="87" t="s">
        <v>91</v>
      </c>
      <c r="AK147" s="87">
        <v>1</v>
      </c>
      <c r="BB147" s="148" t="s">
        <v>96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18"/>
      <c r="B148" s="218"/>
      <c r="C148" s="218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9"/>
      <c r="P148" s="215" t="s">
        <v>43</v>
      </c>
      <c r="Q148" s="216"/>
      <c r="R148" s="216"/>
      <c r="S148" s="216"/>
      <c r="T148" s="216"/>
      <c r="U148" s="216"/>
      <c r="V148" s="217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18"/>
      <c r="B149" s="218"/>
      <c r="C149" s="218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9"/>
      <c r="P149" s="215" t="s">
        <v>43</v>
      </c>
      <c r="Q149" s="216"/>
      <c r="R149" s="216"/>
      <c r="S149" s="216"/>
      <c r="T149" s="216"/>
      <c r="U149" s="216"/>
      <c r="V149" s="217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27.75" customHeight="1" x14ac:dyDescent="0.2">
      <c r="A150" s="250" t="s">
        <v>247</v>
      </c>
      <c r="B150" s="250"/>
      <c r="C150" s="250"/>
      <c r="D150" s="250"/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0"/>
      <c r="Z150" s="250"/>
      <c r="AA150" s="55"/>
      <c r="AB150" s="55"/>
      <c r="AC150" s="55"/>
    </row>
    <row r="151" spans="1:68" ht="16.5" customHeight="1" x14ac:dyDescent="0.25">
      <c r="A151" s="251" t="s">
        <v>248</v>
      </c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  <c r="AA151" s="66"/>
      <c r="AB151" s="66"/>
      <c r="AC151" s="83"/>
    </row>
    <row r="152" spans="1:68" ht="14.25" customHeight="1" x14ac:dyDescent="0.25">
      <c r="A152" s="239" t="s">
        <v>161</v>
      </c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  <c r="M152" s="239"/>
      <c r="N152" s="239"/>
      <c r="O152" s="239"/>
      <c r="P152" s="239"/>
      <c r="Q152" s="239"/>
      <c r="R152" s="239"/>
      <c r="S152" s="239"/>
      <c r="T152" s="239"/>
      <c r="U152" s="239"/>
      <c r="V152" s="239"/>
      <c r="W152" s="239"/>
      <c r="X152" s="239"/>
      <c r="Y152" s="239"/>
      <c r="Z152" s="239"/>
      <c r="AA152" s="67"/>
      <c r="AB152" s="67"/>
      <c r="AC152" s="84"/>
    </row>
    <row r="153" spans="1:68" ht="27" customHeight="1" x14ac:dyDescent="0.25">
      <c r="A153" s="64" t="s">
        <v>249</v>
      </c>
      <c r="B153" s="64" t="s">
        <v>250</v>
      </c>
      <c r="C153" s="37">
        <v>4301135317</v>
      </c>
      <c r="D153" s="211">
        <v>4607111039057</v>
      </c>
      <c r="E153" s="211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157</v>
      </c>
      <c r="L153" s="38" t="s">
        <v>90</v>
      </c>
      <c r="M153" s="39" t="s">
        <v>88</v>
      </c>
      <c r="N153" s="39"/>
      <c r="O153" s="38">
        <v>180</v>
      </c>
      <c r="P153" s="283" t="s">
        <v>251</v>
      </c>
      <c r="Q153" s="213"/>
      <c r="R153" s="213"/>
      <c r="S153" s="213"/>
      <c r="T153" s="214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IFERROR(IF(X153="","",X153*0.00502),"")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9" t="s">
        <v>96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x14ac:dyDescent="0.2">
      <c r="A154" s="218"/>
      <c r="B154" s="218"/>
      <c r="C154" s="218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9"/>
      <c r="P154" s="215" t="s">
        <v>43</v>
      </c>
      <c r="Q154" s="216"/>
      <c r="R154" s="216"/>
      <c r="S154" s="216"/>
      <c r="T154" s="216"/>
      <c r="U154" s="216"/>
      <c r="V154" s="217"/>
      <c r="W154" s="43" t="s">
        <v>42</v>
      </c>
      <c r="X154" s="44">
        <f>IFERROR(SUM(X153:X153),"0")</f>
        <v>0</v>
      </c>
      <c r="Y154" s="44">
        <f>IFERROR(SUM(Y153:Y153),"0")</f>
        <v>0</v>
      </c>
      <c r="Z154" s="44">
        <f>IFERROR(IF(Z153="",0,Z153),"0")</f>
        <v>0</v>
      </c>
      <c r="AA154" s="68"/>
      <c r="AB154" s="68"/>
      <c r="AC154" s="68"/>
    </row>
    <row r="155" spans="1:68" x14ac:dyDescent="0.2">
      <c r="A155" s="218"/>
      <c r="B155" s="218"/>
      <c r="C155" s="218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9"/>
      <c r="P155" s="215" t="s">
        <v>43</v>
      </c>
      <c r="Q155" s="216"/>
      <c r="R155" s="216"/>
      <c r="S155" s="216"/>
      <c r="T155" s="216"/>
      <c r="U155" s="216"/>
      <c r="V155" s="217"/>
      <c r="W155" s="43" t="s">
        <v>0</v>
      </c>
      <c r="X155" s="44">
        <f>IFERROR(SUMPRODUCT(X153:X153*H153:H153),"0")</f>
        <v>0</v>
      </c>
      <c r="Y155" s="44">
        <f>IFERROR(SUMPRODUCT(Y153:Y153*H153:H153),"0")</f>
        <v>0</v>
      </c>
      <c r="Z155" s="43"/>
      <c r="AA155" s="68"/>
      <c r="AB155" s="68"/>
      <c r="AC155" s="68"/>
    </row>
    <row r="156" spans="1:68" ht="16.5" customHeight="1" x14ac:dyDescent="0.25">
      <c r="A156" s="251" t="s">
        <v>252</v>
      </c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  <c r="AA156" s="66"/>
      <c r="AB156" s="66"/>
      <c r="AC156" s="83"/>
    </row>
    <row r="157" spans="1:68" ht="14.25" customHeight="1" x14ac:dyDescent="0.25">
      <c r="A157" s="239" t="s">
        <v>85</v>
      </c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  <c r="M157" s="239"/>
      <c r="N157" s="239"/>
      <c r="O157" s="239"/>
      <c r="P157" s="239"/>
      <c r="Q157" s="239"/>
      <c r="R157" s="239"/>
      <c r="S157" s="239"/>
      <c r="T157" s="239"/>
      <c r="U157" s="239"/>
      <c r="V157" s="239"/>
      <c r="W157" s="239"/>
      <c r="X157" s="239"/>
      <c r="Y157" s="239"/>
      <c r="Z157" s="239"/>
      <c r="AA157" s="67"/>
      <c r="AB157" s="67"/>
      <c r="AC157" s="84"/>
    </row>
    <row r="158" spans="1:68" ht="16.5" customHeight="1" x14ac:dyDescent="0.25">
      <c r="A158" s="64" t="s">
        <v>253</v>
      </c>
      <c r="B158" s="64" t="s">
        <v>254</v>
      </c>
      <c r="C158" s="37">
        <v>4301071062</v>
      </c>
      <c r="D158" s="211">
        <v>4607111036384</v>
      </c>
      <c r="E158" s="211"/>
      <c r="F158" s="63">
        <v>5</v>
      </c>
      <c r="G158" s="38">
        <v>1</v>
      </c>
      <c r="H158" s="63">
        <v>5</v>
      </c>
      <c r="I158" s="63">
        <v>5.2106000000000003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180</v>
      </c>
      <c r="P158" s="279" t="s">
        <v>255</v>
      </c>
      <c r="Q158" s="213"/>
      <c r="R158" s="213"/>
      <c r="S158" s="213"/>
      <c r="T158" s="214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50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t="16.5" customHeight="1" x14ac:dyDescent="0.25">
      <c r="A159" s="64" t="s">
        <v>256</v>
      </c>
      <c r="B159" s="64" t="s">
        <v>257</v>
      </c>
      <c r="C159" s="37">
        <v>4301070956</v>
      </c>
      <c r="D159" s="211">
        <v>4640242180250</v>
      </c>
      <c r="E159" s="211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89</v>
      </c>
      <c r="L159" s="38" t="s">
        <v>90</v>
      </c>
      <c r="M159" s="39" t="s">
        <v>88</v>
      </c>
      <c r="N159" s="39"/>
      <c r="O159" s="38">
        <v>180</v>
      </c>
      <c r="P159" s="280" t="s">
        <v>258</v>
      </c>
      <c r="Q159" s="213"/>
      <c r="R159" s="213"/>
      <c r="S159" s="213"/>
      <c r="T159" s="214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91</v>
      </c>
      <c r="AK159" s="87">
        <v>1</v>
      </c>
      <c r="BB159" s="151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259</v>
      </c>
      <c r="B160" s="64" t="s">
        <v>260</v>
      </c>
      <c r="C160" s="37">
        <v>4301071028</v>
      </c>
      <c r="D160" s="211">
        <v>4607111036216</v>
      </c>
      <c r="E160" s="211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89</v>
      </c>
      <c r="L160" s="38" t="s">
        <v>204</v>
      </c>
      <c r="M160" s="39" t="s">
        <v>88</v>
      </c>
      <c r="N160" s="39"/>
      <c r="O160" s="38">
        <v>180</v>
      </c>
      <c r="P160" s="2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13"/>
      <c r="R160" s="213"/>
      <c r="S160" s="213"/>
      <c r="T160" s="214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205</v>
      </c>
      <c r="AK160" s="87">
        <v>12</v>
      </c>
      <c r="BB160" s="152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ht="27" customHeight="1" x14ac:dyDescent="0.25">
      <c r="A161" s="64" t="s">
        <v>261</v>
      </c>
      <c r="B161" s="64" t="s">
        <v>262</v>
      </c>
      <c r="C161" s="37">
        <v>4301071027</v>
      </c>
      <c r="D161" s="211">
        <v>4607111036278</v>
      </c>
      <c r="E161" s="211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89</v>
      </c>
      <c r="L161" s="38" t="s">
        <v>90</v>
      </c>
      <c r="M161" s="39" t="s">
        <v>88</v>
      </c>
      <c r="N161" s="39"/>
      <c r="O161" s="38">
        <v>180</v>
      </c>
      <c r="P161" s="282" t="s">
        <v>263</v>
      </c>
      <c r="Q161" s="213"/>
      <c r="R161" s="213"/>
      <c r="S161" s="213"/>
      <c r="T161" s="214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IFERROR(IF(X161="","",X161*0.0155),"")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3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x14ac:dyDescent="0.2">
      <c r="A162" s="218"/>
      <c r="B162" s="218"/>
      <c r="C162" s="218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9"/>
      <c r="P162" s="215" t="s">
        <v>43</v>
      </c>
      <c r="Q162" s="216"/>
      <c r="R162" s="216"/>
      <c r="S162" s="216"/>
      <c r="T162" s="216"/>
      <c r="U162" s="216"/>
      <c r="V162" s="217"/>
      <c r="W162" s="43" t="s">
        <v>42</v>
      </c>
      <c r="X162" s="44">
        <f>IFERROR(SUM(X158:X161),"0")</f>
        <v>0</v>
      </c>
      <c r="Y162" s="44">
        <f>IFERROR(SUM(Y158:Y161),"0")</f>
        <v>0</v>
      </c>
      <c r="Z162" s="44">
        <f>IFERROR(IF(Z158="",0,Z158),"0")+IFERROR(IF(Z159="",0,Z159),"0")+IFERROR(IF(Z160="",0,Z160),"0")+IFERROR(IF(Z161="",0,Z161),"0")</f>
        <v>0</v>
      </c>
      <c r="AA162" s="68"/>
      <c r="AB162" s="68"/>
      <c r="AC162" s="68"/>
    </row>
    <row r="163" spans="1:68" x14ac:dyDescent="0.2">
      <c r="A163" s="218"/>
      <c r="B163" s="218"/>
      <c r="C163" s="218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9"/>
      <c r="P163" s="215" t="s">
        <v>43</v>
      </c>
      <c r="Q163" s="216"/>
      <c r="R163" s="216"/>
      <c r="S163" s="216"/>
      <c r="T163" s="216"/>
      <c r="U163" s="216"/>
      <c r="V163" s="217"/>
      <c r="W163" s="43" t="s">
        <v>0</v>
      </c>
      <c r="X163" s="44">
        <f>IFERROR(SUMPRODUCT(X158:X161*H158:H161),"0")</f>
        <v>0</v>
      </c>
      <c r="Y163" s="44">
        <f>IFERROR(SUMPRODUCT(Y158:Y161*H158:H161),"0")</f>
        <v>0</v>
      </c>
      <c r="Z163" s="43"/>
      <c r="AA163" s="68"/>
      <c r="AB163" s="68"/>
      <c r="AC163" s="68"/>
    </row>
    <row r="164" spans="1:68" ht="14.25" customHeight="1" x14ac:dyDescent="0.25">
      <c r="A164" s="239" t="s">
        <v>264</v>
      </c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  <c r="M164" s="239"/>
      <c r="N164" s="239"/>
      <c r="O164" s="239"/>
      <c r="P164" s="239"/>
      <c r="Q164" s="239"/>
      <c r="R164" s="239"/>
      <c r="S164" s="239"/>
      <c r="T164" s="239"/>
      <c r="U164" s="239"/>
      <c r="V164" s="239"/>
      <c r="W164" s="239"/>
      <c r="X164" s="239"/>
      <c r="Y164" s="239"/>
      <c r="Z164" s="239"/>
      <c r="AA164" s="67"/>
      <c r="AB164" s="67"/>
      <c r="AC164" s="84"/>
    </row>
    <row r="165" spans="1:68" ht="27" customHeight="1" x14ac:dyDescent="0.25">
      <c r="A165" s="64" t="s">
        <v>265</v>
      </c>
      <c r="B165" s="64" t="s">
        <v>266</v>
      </c>
      <c r="C165" s="37">
        <v>4301080153</v>
      </c>
      <c r="D165" s="211">
        <v>4607111036827</v>
      </c>
      <c r="E165" s="211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89</v>
      </c>
      <c r="L165" s="38" t="s">
        <v>90</v>
      </c>
      <c r="M165" s="39" t="s">
        <v>88</v>
      </c>
      <c r="N165" s="39"/>
      <c r="O165" s="38">
        <v>90</v>
      </c>
      <c r="P165" s="2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13"/>
      <c r="R165" s="213"/>
      <c r="S165" s="213"/>
      <c r="T165" s="214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IFERROR(IF(X165="","",X165*0.00866),"")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54" t="s">
        <v>73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customHeight="1" x14ac:dyDescent="0.25">
      <c r="A166" s="64" t="s">
        <v>267</v>
      </c>
      <c r="B166" s="64" t="s">
        <v>268</v>
      </c>
      <c r="C166" s="37">
        <v>4301080154</v>
      </c>
      <c r="D166" s="211">
        <v>4607111036834</v>
      </c>
      <c r="E166" s="211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89</v>
      </c>
      <c r="L166" s="38" t="s">
        <v>90</v>
      </c>
      <c r="M166" s="39" t="s">
        <v>88</v>
      </c>
      <c r="N166" s="39"/>
      <c r="O166" s="38">
        <v>90</v>
      </c>
      <c r="P166" s="2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13"/>
      <c r="R166" s="213"/>
      <c r="S166" s="213"/>
      <c r="T166" s="214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IFERROR(IF(X166="","",X166*0.00866),"")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5" t="s">
        <v>73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x14ac:dyDescent="0.2">
      <c r="A167" s="218"/>
      <c r="B167" s="218"/>
      <c r="C167" s="218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9"/>
      <c r="P167" s="215" t="s">
        <v>43</v>
      </c>
      <c r="Q167" s="216"/>
      <c r="R167" s="216"/>
      <c r="S167" s="216"/>
      <c r="T167" s="216"/>
      <c r="U167" s="216"/>
      <c r="V167" s="217"/>
      <c r="W167" s="43" t="s">
        <v>42</v>
      </c>
      <c r="X167" s="44">
        <f>IFERROR(SUM(X165:X166),"0")</f>
        <v>0</v>
      </c>
      <c r="Y167" s="44">
        <f>IFERROR(SUM(Y165:Y166),"0")</f>
        <v>0</v>
      </c>
      <c r="Z167" s="44">
        <f>IFERROR(IF(Z165="",0,Z165),"0")+IFERROR(IF(Z166="",0,Z166),"0")</f>
        <v>0</v>
      </c>
      <c r="AA167" s="68"/>
      <c r="AB167" s="68"/>
      <c r="AC167" s="68"/>
    </row>
    <row r="168" spans="1:68" x14ac:dyDescent="0.2">
      <c r="A168" s="218"/>
      <c r="B168" s="218"/>
      <c r="C168" s="218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9"/>
      <c r="P168" s="215" t="s">
        <v>43</v>
      </c>
      <c r="Q168" s="216"/>
      <c r="R168" s="216"/>
      <c r="S168" s="216"/>
      <c r="T168" s="216"/>
      <c r="U168" s="216"/>
      <c r="V168" s="217"/>
      <c r="W168" s="43" t="s">
        <v>0</v>
      </c>
      <c r="X168" s="44">
        <f>IFERROR(SUMPRODUCT(X165:X166*H165:H166),"0")</f>
        <v>0</v>
      </c>
      <c r="Y168" s="44">
        <f>IFERROR(SUMPRODUCT(Y165:Y166*H165:H166),"0")</f>
        <v>0</v>
      </c>
      <c r="Z168" s="43"/>
      <c r="AA168" s="68"/>
      <c r="AB168" s="68"/>
      <c r="AC168" s="68"/>
    </row>
    <row r="169" spans="1:68" ht="27.75" customHeight="1" x14ac:dyDescent="0.2">
      <c r="A169" s="250" t="s">
        <v>269</v>
      </c>
      <c r="B169" s="250"/>
      <c r="C169" s="250"/>
      <c r="D169" s="250"/>
      <c r="E169" s="250"/>
      <c r="F169" s="250"/>
      <c r="G169" s="250"/>
      <c r="H169" s="250"/>
      <c r="I169" s="250"/>
      <c r="J169" s="250"/>
      <c r="K169" s="250"/>
      <c r="L169" s="250"/>
      <c r="M169" s="250"/>
      <c r="N169" s="250"/>
      <c r="O169" s="250"/>
      <c r="P169" s="250"/>
      <c r="Q169" s="250"/>
      <c r="R169" s="250"/>
      <c r="S169" s="250"/>
      <c r="T169" s="250"/>
      <c r="U169" s="250"/>
      <c r="V169" s="250"/>
      <c r="W169" s="250"/>
      <c r="X169" s="250"/>
      <c r="Y169" s="250"/>
      <c r="Z169" s="250"/>
      <c r="AA169" s="55"/>
      <c r="AB169" s="55"/>
      <c r="AC169" s="55"/>
    </row>
    <row r="170" spans="1:68" ht="16.5" customHeight="1" x14ac:dyDescent="0.25">
      <c r="A170" s="251" t="s">
        <v>270</v>
      </c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  <c r="AA170" s="66"/>
      <c r="AB170" s="66"/>
      <c r="AC170" s="83"/>
    </row>
    <row r="171" spans="1:68" ht="14.25" customHeight="1" x14ac:dyDescent="0.25">
      <c r="A171" s="239" t="s">
        <v>93</v>
      </c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67"/>
      <c r="AB171" s="67"/>
      <c r="AC171" s="84"/>
    </row>
    <row r="172" spans="1:68" ht="27" customHeight="1" x14ac:dyDescent="0.25">
      <c r="A172" s="64" t="s">
        <v>271</v>
      </c>
      <c r="B172" s="64" t="s">
        <v>272</v>
      </c>
      <c r="C172" s="37">
        <v>4301132097</v>
      </c>
      <c r="D172" s="211">
        <v>4607111035721</v>
      </c>
      <c r="E172" s="211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97</v>
      </c>
      <c r="L172" s="38" t="s">
        <v>90</v>
      </c>
      <c r="M172" s="39" t="s">
        <v>88</v>
      </c>
      <c r="N172" s="39"/>
      <c r="O172" s="38">
        <v>365</v>
      </c>
      <c r="P172" s="27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13"/>
      <c r="R172" s="213"/>
      <c r="S172" s="213"/>
      <c r="T172" s="214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IFERROR(IF(X172="","",X172*0.01788),"")</f>
        <v>0</v>
      </c>
      <c r="AA172" s="69" t="s">
        <v>49</v>
      </c>
      <c r="AB172" s="70" t="s">
        <v>49</v>
      </c>
      <c r="AC172" s="85"/>
      <c r="AG172" s="82"/>
      <c r="AJ172" s="87" t="s">
        <v>91</v>
      </c>
      <c r="AK172" s="87">
        <v>1</v>
      </c>
      <c r="BB172" s="156" t="s">
        <v>96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ht="27" customHeight="1" x14ac:dyDescent="0.25">
      <c r="A173" s="64" t="s">
        <v>273</v>
      </c>
      <c r="B173" s="64" t="s">
        <v>274</v>
      </c>
      <c r="C173" s="37">
        <v>4301132100</v>
      </c>
      <c r="D173" s="211">
        <v>4607111035691</v>
      </c>
      <c r="E173" s="211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97</v>
      </c>
      <c r="L173" s="38" t="s">
        <v>90</v>
      </c>
      <c r="M173" s="39" t="s">
        <v>88</v>
      </c>
      <c r="N173" s="39"/>
      <c r="O173" s="38">
        <v>365</v>
      </c>
      <c r="P173" s="27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13"/>
      <c r="R173" s="213"/>
      <c r="S173" s="213"/>
      <c r="T173" s="214"/>
      <c r="U173" s="40" t="s">
        <v>49</v>
      </c>
      <c r="V173" s="40" t="s">
        <v>49</v>
      </c>
      <c r="W173" s="41" t="s">
        <v>42</v>
      </c>
      <c r="X173" s="59">
        <v>0</v>
      </c>
      <c r="Y173" s="56">
        <f>IFERROR(IF(X173="","",X173),"")</f>
        <v>0</v>
      </c>
      <c r="Z173" s="42">
        <f>IFERROR(IF(X173="","",X173*0.01788),"")</f>
        <v>0</v>
      </c>
      <c r="AA173" s="69" t="s">
        <v>49</v>
      </c>
      <c r="AB173" s="70" t="s">
        <v>49</v>
      </c>
      <c r="AC173" s="85"/>
      <c r="AG173" s="82"/>
      <c r="AJ173" s="87" t="s">
        <v>91</v>
      </c>
      <c r="AK173" s="87">
        <v>1</v>
      </c>
      <c r="BB173" s="157" t="s">
        <v>96</v>
      </c>
      <c r="BM173" s="82">
        <f>IFERROR(X173*I173,"0")</f>
        <v>0</v>
      </c>
      <c r="BN173" s="82">
        <f>IFERROR(Y173*I173,"0")</f>
        <v>0</v>
      </c>
      <c r="BO173" s="82">
        <f>IFERROR(X173/J173,"0")</f>
        <v>0</v>
      </c>
      <c r="BP173" s="82">
        <f>IFERROR(Y173/J173,"0")</f>
        <v>0</v>
      </c>
    </row>
    <row r="174" spans="1:68" ht="27" customHeight="1" x14ac:dyDescent="0.25">
      <c r="A174" s="64" t="s">
        <v>275</v>
      </c>
      <c r="B174" s="64" t="s">
        <v>276</v>
      </c>
      <c r="C174" s="37">
        <v>4301132079</v>
      </c>
      <c r="D174" s="211">
        <v>4607111038487</v>
      </c>
      <c r="E174" s="211"/>
      <c r="F174" s="63">
        <v>0.25</v>
      </c>
      <c r="G174" s="38">
        <v>12</v>
      </c>
      <c r="H174" s="63">
        <v>3</v>
      </c>
      <c r="I174" s="63">
        <v>3.7360000000000002</v>
      </c>
      <c r="J174" s="38">
        <v>70</v>
      </c>
      <c r="K174" s="38" t="s">
        <v>97</v>
      </c>
      <c r="L174" s="38" t="s">
        <v>90</v>
      </c>
      <c r="M174" s="39" t="s">
        <v>88</v>
      </c>
      <c r="N174" s="39"/>
      <c r="O174" s="38">
        <v>180</v>
      </c>
      <c r="P174" s="27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13"/>
      <c r="R174" s="213"/>
      <c r="S174" s="213"/>
      <c r="T174" s="214"/>
      <c r="U174" s="40" t="s">
        <v>49</v>
      </c>
      <c r="V174" s="40" t="s">
        <v>49</v>
      </c>
      <c r="W174" s="41" t="s">
        <v>42</v>
      </c>
      <c r="X174" s="59">
        <v>0</v>
      </c>
      <c r="Y174" s="56">
        <f>IFERROR(IF(X174="","",X174),"")</f>
        <v>0</v>
      </c>
      <c r="Z174" s="42">
        <f>IFERROR(IF(X174="","",X174*0.01788),"")</f>
        <v>0</v>
      </c>
      <c r="AA174" s="69" t="s">
        <v>49</v>
      </c>
      <c r="AB174" s="70" t="s">
        <v>49</v>
      </c>
      <c r="AC174" s="85"/>
      <c r="AG174" s="82"/>
      <c r="AJ174" s="87" t="s">
        <v>91</v>
      </c>
      <c r="AK174" s="87">
        <v>1</v>
      </c>
      <c r="BB174" s="158" t="s">
        <v>96</v>
      </c>
      <c r="BM174" s="82">
        <f>IFERROR(X174*I174,"0")</f>
        <v>0</v>
      </c>
      <c r="BN174" s="82">
        <f>IFERROR(Y174*I174,"0")</f>
        <v>0</v>
      </c>
      <c r="BO174" s="82">
        <f>IFERROR(X174/J174,"0")</f>
        <v>0</v>
      </c>
      <c r="BP174" s="82">
        <f>IFERROR(Y174/J174,"0")</f>
        <v>0</v>
      </c>
    </row>
    <row r="175" spans="1:68" x14ac:dyDescent="0.2">
      <c r="A175" s="218"/>
      <c r="B175" s="218"/>
      <c r="C175" s="218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9"/>
      <c r="P175" s="215" t="s">
        <v>43</v>
      </c>
      <c r="Q175" s="216"/>
      <c r="R175" s="216"/>
      <c r="S175" s="216"/>
      <c r="T175" s="216"/>
      <c r="U175" s="216"/>
      <c r="V175" s="217"/>
      <c r="W175" s="43" t="s">
        <v>42</v>
      </c>
      <c r="X175" s="44">
        <f>IFERROR(SUM(X172:X174),"0")</f>
        <v>0</v>
      </c>
      <c r="Y175" s="44">
        <f>IFERROR(SUM(Y172:Y174),"0")</f>
        <v>0</v>
      </c>
      <c r="Z175" s="44">
        <f>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218"/>
      <c r="B176" s="218"/>
      <c r="C176" s="218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9"/>
      <c r="P176" s="215" t="s">
        <v>43</v>
      </c>
      <c r="Q176" s="216"/>
      <c r="R176" s="216"/>
      <c r="S176" s="216"/>
      <c r="T176" s="216"/>
      <c r="U176" s="216"/>
      <c r="V176" s="217"/>
      <c r="W176" s="43" t="s">
        <v>0</v>
      </c>
      <c r="X176" s="44">
        <f>IFERROR(SUMPRODUCT(X172:X174*H172:H174),"0")</f>
        <v>0</v>
      </c>
      <c r="Y176" s="44">
        <f>IFERROR(SUMPRODUCT(Y172:Y174*H172:H174),"0")</f>
        <v>0</v>
      </c>
      <c r="Z176" s="43"/>
      <c r="AA176" s="68"/>
      <c r="AB176" s="68"/>
      <c r="AC176" s="68"/>
    </row>
    <row r="177" spans="1:68" ht="14.25" customHeight="1" x14ac:dyDescent="0.25">
      <c r="A177" s="239" t="s">
        <v>277</v>
      </c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  <c r="AA177" s="67"/>
      <c r="AB177" s="67"/>
      <c r="AC177" s="84"/>
    </row>
    <row r="178" spans="1:68" ht="27" customHeight="1" x14ac:dyDescent="0.25">
      <c r="A178" s="64" t="s">
        <v>278</v>
      </c>
      <c r="B178" s="64" t="s">
        <v>279</v>
      </c>
      <c r="C178" s="37">
        <v>4301051319</v>
      </c>
      <c r="D178" s="211">
        <v>4680115881204</v>
      </c>
      <c r="E178" s="211"/>
      <c r="F178" s="63">
        <v>0.33</v>
      </c>
      <c r="G178" s="38">
        <v>6</v>
      </c>
      <c r="H178" s="63">
        <v>1.98</v>
      </c>
      <c r="I178" s="63">
        <v>2.246</v>
      </c>
      <c r="J178" s="38">
        <v>156</v>
      </c>
      <c r="K178" s="38" t="s">
        <v>89</v>
      </c>
      <c r="L178" s="38" t="s">
        <v>90</v>
      </c>
      <c r="M178" s="39" t="s">
        <v>281</v>
      </c>
      <c r="N178" s="39"/>
      <c r="O178" s="38">
        <v>365</v>
      </c>
      <c r="P178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13"/>
      <c r="R178" s="213"/>
      <c r="S178" s="213"/>
      <c r="T178" s="214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IFERROR(IF(X178="","",X178*0.00753),"")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9" t="s">
        <v>280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x14ac:dyDescent="0.2">
      <c r="A179" s="218"/>
      <c r="B179" s="218"/>
      <c r="C179" s="218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9"/>
      <c r="P179" s="215" t="s">
        <v>43</v>
      </c>
      <c r="Q179" s="216"/>
      <c r="R179" s="216"/>
      <c r="S179" s="216"/>
      <c r="T179" s="216"/>
      <c r="U179" s="216"/>
      <c r="V179" s="217"/>
      <c r="W179" s="43" t="s">
        <v>42</v>
      </c>
      <c r="X179" s="44">
        <f>IFERROR(SUM(X178:X178),"0")</f>
        <v>0</v>
      </c>
      <c r="Y179" s="44">
        <f>IFERROR(SUM(Y178:Y178),"0")</f>
        <v>0</v>
      </c>
      <c r="Z179" s="44">
        <f>IFERROR(IF(Z178="",0,Z178),"0")</f>
        <v>0</v>
      </c>
      <c r="AA179" s="68"/>
      <c r="AB179" s="68"/>
      <c r="AC179" s="68"/>
    </row>
    <row r="180" spans="1:68" x14ac:dyDescent="0.2">
      <c r="A180" s="218"/>
      <c r="B180" s="218"/>
      <c r="C180" s="218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9"/>
      <c r="P180" s="215" t="s">
        <v>43</v>
      </c>
      <c r="Q180" s="216"/>
      <c r="R180" s="216"/>
      <c r="S180" s="216"/>
      <c r="T180" s="216"/>
      <c r="U180" s="216"/>
      <c r="V180" s="217"/>
      <c r="W180" s="43" t="s">
        <v>0</v>
      </c>
      <c r="X180" s="44">
        <f>IFERROR(SUMPRODUCT(X178:X178*H178:H178),"0")</f>
        <v>0</v>
      </c>
      <c r="Y180" s="44">
        <f>IFERROR(SUMPRODUCT(Y178:Y178*H178:H178),"0")</f>
        <v>0</v>
      </c>
      <c r="Z180" s="43"/>
      <c r="AA180" s="68"/>
      <c r="AB180" s="68"/>
      <c r="AC180" s="68"/>
    </row>
    <row r="181" spans="1:68" ht="27.75" customHeight="1" x14ac:dyDescent="0.2">
      <c r="A181" s="250" t="s">
        <v>282</v>
      </c>
      <c r="B181" s="250"/>
      <c r="C181" s="250"/>
      <c r="D181" s="250"/>
      <c r="E181" s="250"/>
      <c r="F181" s="250"/>
      <c r="G181" s="250"/>
      <c r="H181" s="250"/>
      <c r="I181" s="250"/>
      <c r="J181" s="250"/>
      <c r="K181" s="250"/>
      <c r="L181" s="250"/>
      <c r="M181" s="250"/>
      <c r="N181" s="250"/>
      <c r="O181" s="250"/>
      <c r="P181" s="250"/>
      <c r="Q181" s="250"/>
      <c r="R181" s="250"/>
      <c r="S181" s="250"/>
      <c r="T181" s="250"/>
      <c r="U181" s="250"/>
      <c r="V181" s="250"/>
      <c r="W181" s="250"/>
      <c r="X181" s="250"/>
      <c r="Y181" s="250"/>
      <c r="Z181" s="250"/>
      <c r="AA181" s="55"/>
      <c r="AB181" s="55"/>
      <c r="AC181" s="55"/>
    </row>
    <row r="182" spans="1:68" ht="16.5" customHeight="1" x14ac:dyDescent="0.25">
      <c r="A182" s="251" t="s">
        <v>283</v>
      </c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  <c r="AA182" s="66"/>
      <c r="AB182" s="66"/>
      <c r="AC182" s="83"/>
    </row>
    <row r="183" spans="1:68" ht="14.25" customHeight="1" x14ac:dyDescent="0.25">
      <c r="A183" s="239" t="s">
        <v>85</v>
      </c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A183" s="67"/>
      <c r="AB183" s="67"/>
      <c r="AC183" s="84"/>
    </row>
    <row r="184" spans="1:68" ht="16.5" customHeight="1" x14ac:dyDescent="0.25">
      <c r="A184" s="64" t="s">
        <v>284</v>
      </c>
      <c r="B184" s="64" t="s">
        <v>285</v>
      </c>
      <c r="C184" s="37">
        <v>4301070948</v>
      </c>
      <c r="D184" s="211">
        <v>4607111037022</v>
      </c>
      <c r="E184" s="211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13"/>
      <c r="R184" s="213"/>
      <c r="S184" s="213"/>
      <c r="T184" s="214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60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286</v>
      </c>
      <c r="B185" s="64" t="s">
        <v>287</v>
      </c>
      <c r="C185" s="37">
        <v>4301070990</v>
      </c>
      <c r="D185" s="211">
        <v>4607111038494</v>
      </c>
      <c r="E185" s="211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13"/>
      <c r="R185" s="213"/>
      <c r="S185" s="213"/>
      <c r="T185" s="214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61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ht="27" customHeight="1" x14ac:dyDescent="0.25">
      <c r="A186" s="64" t="s">
        <v>288</v>
      </c>
      <c r="B186" s="64" t="s">
        <v>289</v>
      </c>
      <c r="C186" s="37">
        <v>4301070966</v>
      </c>
      <c r="D186" s="211">
        <v>4607111038135</v>
      </c>
      <c r="E186" s="211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2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13"/>
      <c r="R186" s="213"/>
      <c r="S186" s="213"/>
      <c r="T186" s="214"/>
      <c r="U186" s="40" t="s">
        <v>49</v>
      </c>
      <c r="V186" s="40" t="s">
        <v>49</v>
      </c>
      <c r="W186" s="41" t="s">
        <v>42</v>
      </c>
      <c r="X186" s="59">
        <v>0</v>
      </c>
      <c r="Y186" s="56">
        <f>IFERROR(IF(X186="","",X186),"")</f>
        <v>0</v>
      </c>
      <c r="Z186" s="42">
        <f>IFERROR(IF(X186="","",X186*0.0155),"")</f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62" t="s">
        <v>73</v>
      </c>
      <c r="BM186" s="82">
        <f>IFERROR(X186*I186,"0")</f>
        <v>0</v>
      </c>
      <c r="BN186" s="82">
        <f>IFERROR(Y186*I186,"0")</f>
        <v>0</v>
      </c>
      <c r="BO186" s="82">
        <f>IFERROR(X186/J186,"0")</f>
        <v>0</v>
      </c>
      <c r="BP186" s="82">
        <f>IFERROR(Y186/J186,"0")</f>
        <v>0</v>
      </c>
    </row>
    <row r="187" spans="1:68" x14ac:dyDescent="0.2">
      <c r="A187" s="218"/>
      <c r="B187" s="218"/>
      <c r="C187" s="218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9"/>
      <c r="P187" s="215" t="s">
        <v>43</v>
      </c>
      <c r="Q187" s="216"/>
      <c r="R187" s="216"/>
      <c r="S187" s="216"/>
      <c r="T187" s="216"/>
      <c r="U187" s="216"/>
      <c r="V187" s="217"/>
      <c r="W187" s="43" t="s">
        <v>42</v>
      </c>
      <c r="X187" s="44">
        <f>IFERROR(SUM(X184:X186),"0")</f>
        <v>0</v>
      </c>
      <c r="Y187" s="44">
        <f>IFERROR(SUM(Y184:Y186),"0")</f>
        <v>0</v>
      </c>
      <c r="Z187" s="44">
        <f>IFERROR(IF(Z184="",0,Z184),"0")+IFERROR(IF(Z185="",0,Z185),"0")+IFERROR(IF(Z186="",0,Z186),"0")</f>
        <v>0</v>
      </c>
      <c r="AA187" s="68"/>
      <c r="AB187" s="68"/>
      <c r="AC187" s="68"/>
    </row>
    <row r="188" spans="1:68" x14ac:dyDescent="0.2">
      <c r="A188" s="218"/>
      <c r="B188" s="218"/>
      <c r="C188" s="218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9"/>
      <c r="P188" s="215" t="s">
        <v>43</v>
      </c>
      <c r="Q188" s="216"/>
      <c r="R188" s="216"/>
      <c r="S188" s="216"/>
      <c r="T188" s="216"/>
      <c r="U188" s="216"/>
      <c r="V188" s="217"/>
      <c r="W188" s="43" t="s">
        <v>0</v>
      </c>
      <c r="X188" s="44">
        <f>IFERROR(SUMPRODUCT(X184:X186*H184:H186),"0")</f>
        <v>0</v>
      </c>
      <c r="Y188" s="44">
        <f>IFERROR(SUMPRODUCT(Y184:Y186*H184:H186),"0")</f>
        <v>0</v>
      </c>
      <c r="Z188" s="43"/>
      <c r="AA188" s="68"/>
      <c r="AB188" s="68"/>
      <c r="AC188" s="68"/>
    </row>
    <row r="189" spans="1:68" ht="16.5" customHeight="1" x14ac:dyDescent="0.25">
      <c r="A189" s="251" t="s">
        <v>290</v>
      </c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  <c r="AA189" s="66"/>
      <c r="AB189" s="66"/>
      <c r="AC189" s="83"/>
    </row>
    <row r="190" spans="1:68" ht="14.25" customHeight="1" x14ac:dyDescent="0.25">
      <c r="A190" s="239" t="s">
        <v>85</v>
      </c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  <c r="AA190" s="67"/>
      <c r="AB190" s="67"/>
      <c r="AC190" s="84"/>
    </row>
    <row r="191" spans="1:68" ht="27" customHeight="1" x14ac:dyDescent="0.25">
      <c r="A191" s="64" t="s">
        <v>291</v>
      </c>
      <c r="B191" s="64" t="s">
        <v>292</v>
      </c>
      <c r="C191" s="37">
        <v>4301070996</v>
      </c>
      <c r="D191" s="211">
        <v>4607111038654</v>
      </c>
      <c r="E191" s="211"/>
      <c r="F191" s="63">
        <v>0.4</v>
      </c>
      <c r="G191" s="38">
        <v>16</v>
      </c>
      <c r="H191" s="63">
        <v>6.4</v>
      </c>
      <c r="I191" s="63">
        <v>6.63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13"/>
      <c r="R191" s="213"/>
      <c r="S191" s="213"/>
      <c r="T191" s="214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ref="Y191:Y196" si="18">IFERROR(IF(X191="","",X191),"")</f>
        <v>0</v>
      </c>
      <c r="Z191" s="42">
        <f t="shared" ref="Z191:Z196" si="19">IFERROR(IF(X191="","",X191*0.0155),"")</f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3" t="s">
        <v>73</v>
      </c>
      <c r="BM191" s="82">
        <f t="shared" ref="BM191:BM196" si="20">IFERROR(X191*I191,"0")</f>
        <v>0</v>
      </c>
      <c r="BN191" s="82">
        <f t="shared" ref="BN191:BN196" si="21">IFERROR(Y191*I191,"0")</f>
        <v>0</v>
      </c>
      <c r="BO191" s="82">
        <f t="shared" ref="BO191:BO196" si="22">IFERROR(X191/J191,"0")</f>
        <v>0</v>
      </c>
      <c r="BP191" s="82">
        <f t="shared" ref="BP191:BP196" si="23">IFERROR(Y191/J191,"0")</f>
        <v>0</v>
      </c>
    </row>
    <row r="192" spans="1:68" ht="27" customHeight="1" x14ac:dyDescent="0.25">
      <c r="A192" s="64" t="s">
        <v>293</v>
      </c>
      <c r="B192" s="64" t="s">
        <v>294</v>
      </c>
      <c r="C192" s="37">
        <v>4301070997</v>
      </c>
      <c r="D192" s="211">
        <v>4607111038586</v>
      </c>
      <c r="E192" s="211"/>
      <c r="F192" s="63">
        <v>0.7</v>
      </c>
      <c r="G192" s="38">
        <v>8</v>
      </c>
      <c r="H192" s="63">
        <v>5.6</v>
      </c>
      <c r="I192" s="63">
        <v>5.83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6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13"/>
      <c r="R192" s="213"/>
      <c r="S192" s="213"/>
      <c r="T192" s="214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4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295</v>
      </c>
      <c r="B193" s="64" t="s">
        <v>296</v>
      </c>
      <c r="C193" s="37">
        <v>4301070962</v>
      </c>
      <c r="D193" s="211">
        <v>4607111038609</v>
      </c>
      <c r="E193" s="211"/>
      <c r="F193" s="63">
        <v>0.4</v>
      </c>
      <c r="G193" s="38">
        <v>16</v>
      </c>
      <c r="H193" s="63">
        <v>6.4</v>
      </c>
      <c r="I193" s="63">
        <v>6.71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6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13"/>
      <c r="R193" s="213"/>
      <c r="S193" s="213"/>
      <c r="T193" s="214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5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297</v>
      </c>
      <c r="B194" s="64" t="s">
        <v>298</v>
      </c>
      <c r="C194" s="37">
        <v>4301070963</v>
      </c>
      <c r="D194" s="211">
        <v>4607111038630</v>
      </c>
      <c r="E194" s="211"/>
      <c r="F194" s="63">
        <v>0.7</v>
      </c>
      <c r="G194" s="38">
        <v>8</v>
      </c>
      <c r="H194" s="63">
        <v>5.6</v>
      </c>
      <c r="I194" s="63">
        <v>5.87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6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13"/>
      <c r="R194" s="213"/>
      <c r="S194" s="213"/>
      <c r="T194" s="214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6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299</v>
      </c>
      <c r="B195" s="64" t="s">
        <v>300</v>
      </c>
      <c r="C195" s="37">
        <v>4301070959</v>
      </c>
      <c r="D195" s="211">
        <v>4607111038616</v>
      </c>
      <c r="E195" s="211"/>
      <c r="F195" s="63">
        <v>0.4</v>
      </c>
      <c r="G195" s="38">
        <v>16</v>
      </c>
      <c r="H195" s="63">
        <v>6.4</v>
      </c>
      <c r="I195" s="63">
        <v>6.71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13"/>
      <c r="R195" s="213"/>
      <c r="S195" s="213"/>
      <c r="T195" s="214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7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ht="27" customHeight="1" x14ac:dyDescent="0.25">
      <c r="A196" s="64" t="s">
        <v>301</v>
      </c>
      <c r="B196" s="64" t="s">
        <v>302</v>
      </c>
      <c r="C196" s="37">
        <v>4301070960</v>
      </c>
      <c r="D196" s="211">
        <v>4607111038623</v>
      </c>
      <c r="E196" s="211"/>
      <c r="F196" s="63">
        <v>0.7</v>
      </c>
      <c r="G196" s="38">
        <v>8</v>
      </c>
      <c r="H196" s="63">
        <v>5.6</v>
      </c>
      <c r="I196" s="63">
        <v>5.87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26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13"/>
      <c r="R196" s="213"/>
      <c r="S196" s="213"/>
      <c r="T196" s="214"/>
      <c r="U196" s="40" t="s">
        <v>49</v>
      </c>
      <c r="V196" s="40" t="s">
        <v>49</v>
      </c>
      <c r="W196" s="41" t="s">
        <v>42</v>
      </c>
      <c r="X196" s="59">
        <v>0</v>
      </c>
      <c r="Y196" s="56">
        <f t="shared" si="18"/>
        <v>0</v>
      </c>
      <c r="Z196" s="42">
        <f t="shared" si="19"/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8" t="s">
        <v>73</v>
      </c>
      <c r="BM196" s="82">
        <f t="shared" si="20"/>
        <v>0</v>
      </c>
      <c r="BN196" s="82">
        <f t="shared" si="21"/>
        <v>0</v>
      </c>
      <c r="BO196" s="82">
        <f t="shared" si="22"/>
        <v>0</v>
      </c>
      <c r="BP196" s="82">
        <f t="shared" si="23"/>
        <v>0</v>
      </c>
    </row>
    <row r="197" spans="1:68" x14ac:dyDescent="0.2">
      <c r="A197" s="218"/>
      <c r="B197" s="218"/>
      <c r="C197" s="218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9"/>
      <c r="P197" s="215" t="s">
        <v>43</v>
      </c>
      <c r="Q197" s="216"/>
      <c r="R197" s="216"/>
      <c r="S197" s="216"/>
      <c r="T197" s="216"/>
      <c r="U197" s="216"/>
      <c r="V197" s="217"/>
      <c r="W197" s="43" t="s">
        <v>42</v>
      </c>
      <c r="X197" s="44">
        <f>IFERROR(SUM(X191:X196),"0")</f>
        <v>0</v>
      </c>
      <c r="Y197" s="44">
        <f>IFERROR(SUM(Y191:Y196),"0")</f>
        <v>0</v>
      </c>
      <c r="Z197" s="44">
        <f>IFERROR(IF(Z191="",0,Z191),"0")+IFERROR(IF(Z192="",0,Z192),"0")+IFERROR(IF(Z193="",0,Z193),"0")+IFERROR(IF(Z194="",0,Z194),"0")+IFERROR(IF(Z195="",0,Z195),"0")+IFERROR(IF(Z196="",0,Z196),"0")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x14ac:dyDescent="0.2">
      <c r="A198" s="218"/>
      <c r="B198" s="218"/>
      <c r="C198" s="218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9"/>
      <c r="P198" s="215" t="s">
        <v>43</v>
      </c>
      <c r="Q198" s="216"/>
      <c r="R198" s="216"/>
      <c r="S198" s="216"/>
      <c r="T198" s="216"/>
      <c r="U198" s="216"/>
      <c r="V198" s="217"/>
      <c r="W198" s="43" t="s">
        <v>0</v>
      </c>
      <c r="X198" s="44">
        <f>IFERROR(SUMPRODUCT(X191:X196*H191:H196),"0")</f>
        <v>0</v>
      </c>
      <c r="Y198" s="44">
        <f>IFERROR(SUMPRODUCT(Y191:Y196*H191:H196),"0")</f>
        <v>0</v>
      </c>
      <c r="Z198" s="43"/>
      <c r="AA198" s="68"/>
      <c r="AB198" s="68"/>
      <c r="AC198" s="68"/>
    </row>
    <row r="199" spans="1:68" ht="16.5" customHeight="1" x14ac:dyDescent="0.25">
      <c r="A199" s="251" t="s">
        <v>303</v>
      </c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66"/>
      <c r="AB199" s="66"/>
      <c r="AC199" s="83"/>
    </row>
    <row r="200" spans="1:68" ht="14.25" customHeight="1" x14ac:dyDescent="0.25">
      <c r="A200" s="239" t="s">
        <v>85</v>
      </c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  <c r="AA200" s="67"/>
      <c r="AB200" s="67"/>
      <c r="AC200" s="84"/>
    </row>
    <row r="201" spans="1:68" ht="27" customHeight="1" x14ac:dyDescent="0.25">
      <c r="A201" s="64" t="s">
        <v>304</v>
      </c>
      <c r="B201" s="64" t="s">
        <v>305</v>
      </c>
      <c r="C201" s="37">
        <v>4301070915</v>
      </c>
      <c r="D201" s="211">
        <v>4607111035882</v>
      </c>
      <c r="E201" s="211"/>
      <c r="F201" s="63">
        <v>0.43</v>
      </c>
      <c r="G201" s="38">
        <v>16</v>
      </c>
      <c r="H201" s="63">
        <v>6.88</v>
      </c>
      <c r="I201" s="63">
        <v>7.19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13"/>
      <c r="R201" s="213"/>
      <c r="S201" s="213"/>
      <c r="T201" s="214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9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306</v>
      </c>
      <c r="B202" s="64" t="s">
        <v>307</v>
      </c>
      <c r="C202" s="37">
        <v>4301070921</v>
      </c>
      <c r="D202" s="211">
        <v>4607111035905</v>
      </c>
      <c r="E202" s="211"/>
      <c r="F202" s="63">
        <v>0.9</v>
      </c>
      <c r="G202" s="38">
        <v>8</v>
      </c>
      <c r="H202" s="63">
        <v>7.2</v>
      </c>
      <c r="I202" s="63">
        <v>7.47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13"/>
      <c r="R202" s="213"/>
      <c r="S202" s="213"/>
      <c r="T202" s="214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70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308</v>
      </c>
      <c r="B203" s="64" t="s">
        <v>309</v>
      </c>
      <c r="C203" s="37">
        <v>4301070917</v>
      </c>
      <c r="D203" s="211">
        <v>4607111035912</v>
      </c>
      <c r="E203" s="211"/>
      <c r="F203" s="63">
        <v>0.43</v>
      </c>
      <c r="G203" s="38">
        <v>16</v>
      </c>
      <c r="H203" s="63">
        <v>6.88</v>
      </c>
      <c r="I203" s="63">
        <v>7.19</v>
      </c>
      <c r="J203" s="38">
        <v>84</v>
      </c>
      <c r="K203" s="38" t="s">
        <v>89</v>
      </c>
      <c r="L203" s="38" t="s">
        <v>90</v>
      </c>
      <c r="M203" s="39" t="s">
        <v>88</v>
      </c>
      <c r="N203" s="39"/>
      <c r="O203" s="38">
        <v>180</v>
      </c>
      <c r="P203" s="2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13"/>
      <c r="R203" s="213"/>
      <c r="S203" s="213"/>
      <c r="T203" s="214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91</v>
      </c>
      <c r="AK203" s="87">
        <v>1</v>
      </c>
      <c r="BB203" s="171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ht="27" customHeight="1" x14ac:dyDescent="0.25">
      <c r="A204" s="64" t="s">
        <v>310</v>
      </c>
      <c r="B204" s="64" t="s">
        <v>311</v>
      </c>
      <c r="C204" s="37">
        <v>4301070920</v>
      </c>
      <c r="D204" s="211">
        <v>4607111035929</v>
      </c>
      <c r="E204" s="211"/>
      <c r="F204" s="63">
        <v>0.9</v>
      </c>
      <c r="G204" s="38">
        <v>8</v>
      </c>
      <c r="H204" s="63">
        <v>7.2</v>
      </c>
      <c r="I204" s="63">
        <v>7.47</v>
      </c>
      <c r="J204" s="38">
        <v>84</v>
      </c>
      <c r="K204" s="38" t="s">
        <v>89</v>
      </c>
      <c r="L204" s="38" t="s">
        <v>90</v>
      </c>
      <c r="M204" s="39" t="s">
        <v>88</v>
      </c>
      <c r="N204" s="39"/>
      <c r="O204" s="38">
        <v>180</v>
      </c>
      <c r="P204" s="2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13"/>
      <c r="R204" s="213"/>
      <c r="S204" s="213"/>
      <c r="T204" s="214"/>
      <c r="U204" s="40" t="s">
        <v>49</v>
      </c>
      <c r="V204" s="40" t="s">
        <v>49</v>
      </c>
      <c r="W204" s="41" t="s">
        <v>42</v>
      </c>
      <c r="X204" s="59">
        <v>0</v>
      </c>
      <c r="Y204" s="56">
        <f>IFERROR(IF(X204="","",X204),"")</f>
        <v>0</v>
      </c>
      <c r="Z204" s="42">
        <f>IFERROR(IF(X204="","",X204*0.0155),"")</f>
        <v>0</v>
      </c>
      <c r="AA204" s="69" t="s">
        <v>49</v>
      </c>
      <c r="AB204" s="70" t="s">
        <v>49</v>
      </c>
      <c r="AC204" s="85"/>
      <c r="AG204" s="82"/>
      <c r="AJ204" s="87" t="s">
        <v>91</v>
      </c>
      <c r="AK204" s="87">
        <v>1</v>
      </c>
      <c r="BB204" s="172" t="s">
        <v>73</v>
      </c>
      <c r="BM204" s="82">
        <f>IFERROR(X204*I204,"0")</f>
        <v>0</v>
      </c>
      <c r="BN204" s="82">
        <f>IFERROR(Y204*I204,"0")</f>
        <v>0</v>
      </c>
      <c r="BO204" s="82">
        <f>IFERROR(X204/J204,"0")</f>
        <v>0</v>
      </c>
      <c r="BP204" s="82">
        <f>IFERROR(Y204/J204,"0")</f>
        <v>0</v>
      </c>
    </row>
    <row r="205" spans="1:68" x14ac:dyDescent="0.2">
      <c r="A205" s="218"/>
      <c r="B205" s="218"/>
      <c r="C205" s="218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9"/>
      <c r="P205" s="215" t="s">
        <v>43</v>
      </c>
      <c r="Q205" s="216"/>
      <c r="R205" s="216"/>
      <c r="S205" s="216"/>
      <c r="T205" s="216"/>
      <c r="U205" s="216"/>
      <c r="V205" s="217"/>
      <c r="W205" s="43" t="s">
        <v>42</v>
      </c>
      <c r="X205" s="44">
        <f>IFERROR(SUM(X201:X204),"0")</f>
        <v>0</v>
      </c>
      <c r="Y205" s="44">
        <f>IFERROR(SUM(Y201:Y204),"0")</f>
        <v>0</v>
      </c>
      <c r="Z205" s="44">
        <f>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218"/>
      <c r="B206" s="218"/>
      <c r="C206" s="218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9"/>
      <c r="P206" s="215" t="s">
        <v>43</v>
      </c>
      <c r="Q206" s="216"/>
      <c r="R206" s="216"/>
      <c r="S206" s="216"/>
      <c r="T206" s="216"/>
      <c r="U206" s="216"/>
      <c r="V206" s="217"/>
      <c r="W206" s="43" t="s">
        <v>0</v>
      </c>
      <c r="X206" s="44">
        <f>IFERROR(SUMPRODUCT(X201:X204*H201:H204),"0")</f>
        <v>0</v>
      </c>
      <c r="Y206" s="44">
        <f>IFERROR(SUMPRODUCT(Y201:Y204*H201:H204),"0")</f>
        <v>0</v>
      </c>
      <c r="Z206" s="43"/>
      <c r="AA206" s="68"/>
      <c r="AB206" s="68"/>
      <c r="AC206" s="68"/>
    </row>
    <row r="207" spans="1:68" ht="16.5" customHeight="1" x14ac:dyDescent="0.25">
      <c r="A207" s="251" t="s">
        <v>312</v>
      </c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  <c r="AA207" s="66"/>
      <c r="AB207" s="66"/>
      <c r="AC207" s="83"/>
    </row>
    <row r="208" spans="1:68" ht="14.25" customHeight="1" x14ac:dyDescent="0.25">
      <c r="A208" s="239" t="s">
        <v>85</v>
      </c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67"/>
      <c r="AB208" s="67"/>
      <c r="AC208" s="84"/>
    </row>
    <row r="209" spans="1:68" ht="16.5" customHeight="1" x14ac:dyDescent="0.25">
      <c r="A209" s="64" t="s">
        <v>313</v>
      </c>
      <c r="B209" s="64" t="s">
        <v>314</v>
      </c>
      <c r="C209" s="37">
        <v>4301071063</v>
      </c>
      <c r="D209" s="211">
        <v>4607111039019</v>
      </c>
      <c r="E209" s="211"/>
      <c r="F209" s="63">
        <v>0.43</v>
      </c>
      <c r="G209" s="38">
        <v>16</v>
      </c>
      <c r="H209" s="63">
        <v>6.88</v>
      </c>
      <c r="I209" s="63">
        <v>7.2060000000000004</v>
      </c>
      <c r="J209" s="38">
        <v>84</v>
      </c>
      <c r="K209" s="38" t="s">
        <v>89</v>
      </c>
      <c r="L209" s="38" t="s">
        <v>90</v>
      </c>
      <c r="M209" s="39" t="s">
        <v>88</v>
      </c>
      <c r="N209" s="39"/>
      <c r="O209" s="38">
        <v>180</v>
      </c>
      <c r="P209" s="258" t="s">
        <v>315</v>
      </c>
      <c r="Q209" s="213"/>
      <c r="R209" s="213"/>
      <c r="S209" s="213"/>
      <c r="T209" s="214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91</v>
      </c>
      <c r="AK209" s="87">
        <v>1</v>
      </c>
      <c r="BB209" s="173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ht="16.5" customHeight="1" x14ac:dyDescent="0.25">
      <c r="A210" s="64" t="s">
        <v>316</v>
      </c>
      <c r="B210" s="64" t="s">
        <v>317</v>
      </c>
      <c r="C210" s="37">
        <v>4301071000</v>
      </c>
      <c r="D210" s="211">
        <v>4607111038708</v>
      </c>
      <c r="E210" s="211"/>
      <c r="F210" s="63">
        <v>0.8</v>
      </c>
      <c r="G210" s="38">
        <v>8</v>
      </c>
      <c r="H210" s="63">
        <v>6.4</v>
      </c>
      <c r="I210" s="63">
        <v>6.67</v>
      </c>
      <c r="J210" s="38">
        <v>84</v>
      </c>
      <c r="K210" s="38" t="s">
        <v>89</v>
      </c>
      <c r="L210" s="38" t="s">
        <v>90</v>
      </c>
      <c r="M210" s="39" t="s">
        <v>88</v>
      </c>
      <c r="N210" s="39"/>
      <c r="O210" s="38">
        <v>180</v>
      </c>
      <c r="P210" s="25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13"/>
      <c r="R210" s="213"/>
      <c r="S210" s="213"/>
      <c r="T210" s="214"/>
      <c r="U210" s="40" t="s">
        <v>49</v>
      </c>
      <c r="V210" s="40" t="s">
        <v>49</v>
      </c>
      <c r="W210" s="41" t="s">
        <v>42</v>
      </c>
      <c r="X210" s="59">
        <v>0</v>
      </c>
      <c r="Y210" s="56">
        <f>IFERROR(IF(X210="","",X210),"")</f>
        <v>0</v>
      </c>
      <c r="Z210" s="42">
        <f>IFERROR(IF(X210="","",X210*0.0155),"")</f>
        <v>0</v>
      </c>
      <c r="AA210" s="69" t="s">
        <v>49</v>
      </c>
      <c r="AB210" s="70" t="s">
        <v>49</v>
      </c>
      <c r="AC210" s="85"/>
      <c r="AG210" s="82"/>
      <c r="AJ210" s="87" t="s">
        <v>91</v>
      </c>
      <c r="AK210" s="87">
        <v>1</v>
      </c>
      <c r="BB210" s="174" t="s">
        <v>73</v>
      </c>
      <c r="BM210" s="82">
        <f>IFERROR(X210*I210,"0")</f>
        <v>0</v>
      </c>
      <c r="BN210" s="82">
        <f>IFERROR(Y210*I210,"0")</f>
        <v>0</v>
      </c>
      <c r="BO210" s="82">
        <f>IFERROR(X210/J210,"0")</f>
        <v>0</v>
      </c>
      <c r="BP210" s="82">
        <f>IFERROR(Y210/J210,"0")</f>
        <v>0</v>
      </c>
    </row>
    <row r="211" spans="1:68" x14ac:dyDescent="0.2">
      <c r="A211" s="218"/>
      <c r="B211" s="218"/>
      <c r="C211" s="218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9"/>
      <c r="P211" s="215" t="s">
        <v>43</v>
      </c>
      <c r="Q211" s="216"/>
      <c r="R211" s="216"/>
      <c r="S211" s="216"/>
      <c r="T211" s="216"/>
      <c r="U211" s="216"/>
      <c r="V211" s="217"/>
      <c r="W211" s="43" t="s">
        <v>42</v>
      </c>
      <c r="X211" s="44">
        <f>IFERROR(SUM(X209:X210),"0")</f>
        <v>0</v>
      </c>
      <c r="Y211" s="44">
        <f>IFERROR(SUM(Y209:Y210),"0")</f>
        <v>0</v>
      </c>
      <c r="Z211" s="44">
        <f>IFERROR(IF(Z209="",0,Z209),"0")+IFERROR(IF(Z210="",0,Z210),"0")</f>
        <v>0</v>
      </c>
      <c r="AA211" s="68"/>
      <c r="AB211" s="68"/>
      <c r="AC211" s="68"/>
    </row>
    <row r="212" spans="1:68" x14ac:dyDescent="0.2">
      <c r="A212" s="218"/>
      <c r="B212" s="218"/>
      <c r="C212" s="218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9"/>
      <c r="P212" s="215" t="s">
        <v>43</v>
      </c>
      <c r="Q212" s="216"/>
      <c r="R212" s="216"/>
      <c r="S212" s="216"/>
      <c r="T212" s="216"/>
      <c r="U212" s="216"/>
      <c r="V212" s="217"/>
      <c r="W212" s="43" t="s">
        <v>0</v>
      </c>
      <c r="X212" s="44">
        <f>IFERROR(SUMPRODUCT(X209:X210*H209:H210),"0")</f>
        <v>0</v>
      </c>
      <c r="Y212" s="44">
        <f>IFERROR(SUMPRODUCT(Y209:Y210*H209:H210),"0")</f>
        <v>0</v>
      </c>
      <c r="Z212" s="43"/>
      <c r="AA212" s="68"/>
      <c r="AB212" s="68"/>
      <c r="AC212" s="68"/>
    </row>
    <row r="213" spans="1:68" ht="27.75" customHeight="1" x14ac:dyDescent="0.2">
      <c r="A213" s="250" t="s">
        <v>318</v>
      </c>
      <c r="B213" s="250"/>
      <c r="C213" s="250"/>
      <c r="D213" s="250"/>
      <c r="E213" s="250"/>
      <c r="F213" s="250"/>
      <c r="G213" s="250"/>
      <c r="H213" s="250"/>
      <c r="I213" s="250"/>
      <c r="J213" s="250"/>
      <c r="K213" s="250"/>
      <c r="L213" s="250"/>
      <c r="M213" s="250"/>
      <c r="N213" s="250"/>
      <c r="O213" s="250"/>
      <c r="P213" s="250"/>
      <c r="Q213" s="250"/>
      <c r="R213" s="250"/>
      <c r="S213" s="250"/>
      <c r="T213" s="250"/>
      <c r="U213" s="250"/>
      <c r="V213" s="250"/>
      <c r="W213" s="250"/>
      <c r="X213" s="250"/>
      <c r="Y213" s="250"/>
      <c r="Z213" s="250"/>
      <c r="AA213" s="55"/>
      <c r="AB213" s="55"/>
      <c r="AC213" s="55"/>
    </row>
    <row r="214" spans="1:68" ht="16.5" customHeight="1" x14ac:dyDescent="0.25">
      <c r="A214" s="251" t="s">
        <v>319</v>
      </c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  <c r="AA214" s="66"/>
      <c r="AB214" s="66"/>
      <c r="AC214" s="83"/>
    </row>
    <row r="215" spans="1:68" ht="14.25" customHeight="1" x14ac:dyDescent="0.25">
      <c r="A215" s="239" t="s">
        <v>85</v>
      </c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67"/>
      <c r="AB215" s="67"/>
      <c r="AC215" s="84"/>
    </row>
    <row r="216" spans="1:68" ht="27" customHeight="1" x14ac:dyDescent="0.25">
      <c r="A216" s="64" t="s">
        <v>320</v>
      </c>
      <c r="B216" s="64" t="s">
        <v>321</v>
      </c>
      <c r="C216" s="37">
        <v>4301071036</v>
      </c>
      <c r="D216" s="211">
        <v>4607111036162</v>
      </c>
      <c r="E216" s="211"/>
      <c r="F216" s="63">
        <v>0.8</v>
      </c>
      <c r="G216" s="38">
        <v>8</v>
      </c>
      <c r="H216" s="63">
        <v>6.4</v>
      </c>
      <c r="I216" s="63">
        <v>6.6811999999999996</v>
      </c>
      <c r="J216" s="38">
        <v>84</v>
      </c>
      <c r="K216" s="38" t="s">
        <v>89</v>
      </c>
      <c r="L216" s="38" t="s">
        <v>90</v>
      </c>
      <c r="M216" s="39" t="s">
        <v>88</v>
      </c>
      <c r="N216" s="39"/>
      <c r="O216" s="38">
        <v>90</v>
      </c>
      <c r="P216" s="257" t="s">
        <v>322</v>
      </c>
      <c r="Q216" s="213"/>
      <c r="R216" s="213"/>
      <c r="S216" s="213"/>
      <c r="T216" s="214"/>
      <c r="U216" s="40" t="s">
        <v>49</v>
      </c>
      <c r="V216" s="40" t="s">
        <v>49</v>
      </c>
      <c r="W216" s="41" t="s">
        <v>42</v>
      </c>
      <c r="X216" s="59">
        <v>0</v>
      </c>
      <c r="Y216" s="56">
        <f>IFERROR(IF(X216="","",X216),"")</f>
        <v>0</v>
      </c>
      <c r="Z216" s="42">
        <f>IFERROR(IF(X216="","",X216*0.0155),"")</f>
        <v>0</v>
      </c>
      <c r="AA216" s="69" t="s">
        <v>49</v>
      </c>
      <c r="AB216" s="70" t="s">
        <v>49</v>
      </c>
      <c r="AC216" s="85"/>
      <c r="AG216" s="82"/>
      <c r="AJ216" s="87" t="s">
        <v>91</v>
      </c>
      <c r="AK216" s="87">
        <v>1</v>
      </c>
      <c r="BB216" s="175" t="s">
        <v>73</v>
      </c>
      <c r="BM216" s="82">
        <f>IFERROR(X216*I216,"0")</f>
        <v>0</v>
      </c>
      <c r="BN216" s="82">
        <f>IFERROR(Y216*I216,"0")</f>
        <v>0</v>
      </c>
      <c r="BO216" s="82">
        <f>IFERROR(X216/J216,"0")</f>
        <v>0</v>
      </c>
      <c r="BP216" s="82">
        <f>IFERROR(Y216/J216,"0")</f>
        <v>0</v>
      </c>
    </row>
    <row r="217" spans="1:68" x14ac:dyDescent="0.2">
      <c r="A217" s="218"/>
      <c r="B217" s="218"/>
      <c r="C217" s="218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9"/>
      <c r="P217" s="215" t="s">
        <v>43</v>
      </c>
      <c r="Q217" s="216"/>
      <c r="R217" s="216"/>
      <c r="S217" s="216"/>
      <c r="T217" s="216"/>
      <c r="U217" s="216"/>
      <c r="V217" s="217"/>
      <c r="W217" s="43" t="s">
        <v>42</v>
      </c>
      <c r="X217" s="44">
        <f>IFERROR(SUM(X216:X216),"0")</f>
        <v>0</v>
      </c>
      <c r="Y217" s="44">
        <f>IFERROR(SUM(Y216:Y216),"0")</f>
        <v>0</v>
      </c>
      <c r="Z217" s="44">
        <f>IFERROR(IF(Z216="",0,Z216),"0")</f>
        <v>0</v>
      </c>
      <c r="AA217" s="68"/>
      <c r="AB217" s="68"/>
      <c r="AC217" s="68"/>
    </row>
    <row r="218" spans="1:68" x14ac:dyDescent="0.2">
      <c r="A218" s="218"/>
      <c r="B218" s="218"/>
      <c r="C218" s="218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9"/>
      <c r="P218" s="215" t="s">
        <v>43</v>
      </c>
      <c r="Q218" s="216"/>
      <c r="R218" s="216"/>
      <c r="S218" s="216"/>
      <c r="T218" s="216"/>
      <c r="U218" s="216"/>
      <c r="V218" s="217"/>
      <c r="W218" s="43" t="s">
        <v>0</v>
      </c>
      <c r="X218" s="44">
        <f>IFERROR(SUMPRODUCT(X216:X216*H216:H216),"0")</f>
        <v>0</v>
      </c>
      <c r="Y218" s="44">
        <f>IFERROR(SUMPRODUCT(Y216:Y216*H216:H216),"0")</f>
        <v>0</v>
      </c>
      <c r="Z218" s="43"/>
      <c r="AA218" s="68"/>
      <c r="AB218" s="68"/>
      <c r="AC218" s="68"/>
    </row>
    <row r="219" spans="1:68" ht="27.75" customHeight="1" x14ac:dyDescent="0.2">
      <c r="A219" s="250" t="s">
        <v>323</v>
      </c>
      <c r="B219" s="250"/>
      <c r="C219" s="250"/>
      <c r="D219" s="250"/>
      <c r="E219" s="250"/>
      <c r="F219" s="250"/>
      <c r="G219" s="250"/>
      <c r="H219" s="250"/>
      <c r="I219" s="250"/>
      <c r="J219" s="250"/>
      <c r="K219" s="250"/>
      <c r="L219" s="250"/>
      <c r="M219" s="250"/>
      <c r="N219" s="250"/>
      <c r="O219" s="250"/>
      <c r="P219" s="250"/>
      <c r="Q219" s="250"/>
      <c r="R219" s="250"/>
      <c r="S219" s="250"/>
      <c r="T219" s="250"/>
      <c r="U219" s="250"/>
      <c r="V219" s="250"/>
      <c r="W219" s="250"/>
      <c r="X219" s="250"/>
      <c r="Y219" s="250"/>
      <c r="Z219" s="250"/>
      <c r="AA219" s="55"/>
      <c r="AB219" s="55"/>
      <c r="AC219" s="55"/>
    </row>
    <row r="220" spans="1:68" ht="16.5" customHeight="1" x14ac:dyDescent="0.25">
      <c r="A220" s="251" t="s">
        <v>324</v>
      </c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66"/>
      <c r="AB220" s="66"/>
      <c r="AC220" s="83"/>
    </row>
    <row r="221" spans="1:68" ht="14.25" customHeight="1" x14ac:dyDescent="0.25">
      <c r="A221" s="239" t="s">
        <v>85</v>
      </c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67"/>
      <c r="AB221" s="67"/>
      <c r="AC221" s="84"/>
    </row>
    <row r="222" spans="1:68" ht="27" customHeight="1" x14ac:dyDescent="0.25">
      <c r="A222" s="64" t="s">
        <v>325</v>
      </c>
      <c r="B222" s="64" t="s">
        <v>326</v>
      </c>
      <c r="C222" s="37">
        <v>4301071029</v>
      </c>
      <c r="D222" s="211">
        <v>4607111035899</v>
      </c>
      <c r="E222" s="211"/>
      <c r="F222" s="63">
        <v>1</v>
      </c>
      <c r="G222" s="38">
        <v>5</v>
      </c>
      <c r="H222" s="63">
        <v>5</v>
      </c>
      <c r="I222" s="63">
        <v>5.2619999999999996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13"/>
      <c r="R222" s="213"/>
      <c r="S222" s="213"/>
      <c r="T222" s="214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6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customHeight="1" x14ac:dyDescent="0.25">
      <c r="A223" s="64" t="s">
        <v>327</v>
      </c>
      <c r="B223" s="64" t="s">
        <v>328</v>
      </c>
      <c r="C223" s="37">
        <v>4301070991</v>
      </c>
      <c r="D223" s="211">
        <v>4607111038180</v>
      </c>
      <c r="E223" s="211"/>
      <c r="F223" s="63">
        <v>0.4</v>
      </c>
      <c r="G223" s="38">
        <v>16</v>
      </c>
      <c r="H223" s="63">
        <v>6.4</v>
      </c>
      <c r="I223" s="63">
        <v>6.71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25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13"/>
      <c r="R223" s="213"/>
      <c r="S223" s="213"/>
      <c r="T223" s="214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7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x14ac:dyDescent="0.2">
      <c r="A224" s="218"/>
      <c r="B224" s="218"/>
      <c r="C224" s="218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9"/>
      <c r="P224" s="215" t="s">
        <v>43</v>
      </c>
      <c r="Q224" s="216"/>
      <c r="R224" s="216"/>
      <c r="S224" s="216"/>
      <c r="T224" s="216"/>
      <c r="U224" s="216"/>
      <c r="V224" s="217"/>
      <c r="W224" s="43" t="s">
        <v>42</v>
      </c>
      <c r="X224" s="44">
        <f>IFERROR(SUM(X222:X223),"0")</f>
        <v>0</v>
      </c>
      <c r="Y224" s="44">
        <f>IFERROR(SUM(Y222:Y223),"0")</f>
        <v>0</v>
      </c>
      <c r="Z224" s="44">
        <f>IFERROR(IF(Z222="",0,Z222),"0")+IFERROR(IF(Z223="",0,Z223),"0")</f>
        <v>0</v>
      </c>
      <c r="AA224" s="68"/>
      <c r="AB224" s="68"/>
      <c r="AC224" s="68"/>
    </row>
    <row r="225" spans="1:68" x14ac:dyDescent="0.2">
      <c r="A225" s="218"/>
      <c r="B225" s="218"/>
      <c r="C225" s="218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9"/>
      <c r="P225" s="215" t="s">
        <v>43</v>
      </c>
      <c r="Q225" s="216"/>
      <c r="R225" s="216"/>
      <c r="S225" s="216"/>
      <c r="T225" s="216"/>
      <c r="U225" s="216"/>
      <c r="V225" s="217"/>
      <c r="W225" s="43" t="s">
        <v>0</v>
      </c>
      <c r="X225" s="44">
        <f>IFERROR(SUMPRODUCT(X222:X223*H222:H223),"0")</f>
        <v>0</v>
      </c>
      <c r="Y225" s="44">
        <f>IFERROR(SUMPRODUCT(Y222:Y223*H222:H223),"0")</f>
        <v>0</v>
      </c>
      <c r="Z225" s="43"/>
      <c r="AA225" s="68"/>
      <c r="AB225" s="68"/>
      <c r="AC225" s="68"/>
    </row>
    <row r="226" spans="1:68" ht="27.75" customHeight="1" x14ac:dyDescent="0.2">
      <c r="A226" s="250" t="s">
        <v>248</v>
      </c>
      <c r="B226" s="250"/>
      <c r="C226" s="250"/>
      <c r="D226" s="250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0"/>
      <c r="S226" s="250"/>
      <c r="T226" s="250"/>
      <c r="U226" s="250"/>
      <c r="V226" s="250"/>
      <c r="W226" s="250"/>
      <c r="X226" s="250"/>
      <c r="Y226" s="250"/>
      <c r="Z226" s="250"/>
      <c r="AA226" s="55"/>
      <c r="AB226" s="55"/>
      <c r="AC226" s="55"/>
    </row>
    <row r="227" spans="1:68" ht="16.5" customHeight="1" x14ac:dyDescent="0.25">
      <c r="A227" s="251" t="s">
        <v>248</v>
      </c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  <c r="AA227" s="66"/>
      <c r="AB227" s="66"/>
      <c r="AC227" s="83"/>
    </row>
    <row r="228" spans="1:68" ht="14.25" customHeight="1" x14ac:dyDescent="0.25">
      <c r="A228" s="239" t="s">
        <v>85</v>
      </c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  <c r="AA228" s="67"/>
      <c r="AB228" s="67"/>
      <c r="AC228" s="84"/>
    </row>
    <row r="229" spans="1:68" ht="27" customHeight="1" x14ac:dyDescent="0.25">
      <c r="A229" s="64" t="s">
        <v>329</v>
      </c>
      <c r="B229" s="64" t="s">
        <v>330</v>
      </c>
      <c r="C229" s="37">
        <v>4301071014</v>
      </c>
      <c r="D229" s="211">
        <v>4640242181264</v>
      </c>
      <c r="E229" s="211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89</v>
      </c>
      <c r="L229" s="38" t="s">
        <v>90</v>
      </c>
      <c r="M229" s="39" t="s">
        <v>88</v>
      </c>
      <c r="N229" s="39"/>
      <c r="O229" s="38">
        <v>180</v>
      </c>
      <c r="P229" s="252" t="s">
        <v>331</v>
      </c>
      <c r="Q229" s="213"/>
      <c r="R229" s="213"/>
      <c r="S229" s="213"/>
      <c r="T229" s="214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91</v>
      </c>
      <c r="AK229" s="87">
        <v>1</v>
      </c>
      <c r="BB229" s="178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332</v>
      </c>
      <c r="B230" s="64" t="s">
        <v>333</v>
      </c>
      <c r="C230" s="37">
        <v>4301071021</v>
      </c>
      <c r="D230" s="211">
        <v>4640242181325</v>
      </c>
      <c r="E230" s="211"/>
      <c r="F230" s="63">
        <v>0.7</v>
      </c>
      <c r="G230" s="38">
        <v>10</v>
      </c>
      <c r="H230" s="63">
        <v>7</v>
      </c>
      <c r="I230" s="63">
        <v>7.28</v>
      </c>
      <c r="J230" s="38">
        <v>84</v>
      </c>
      <c r="K230" s="38" t="s">
        <v>89</v>
      </c>
      <c r="L230" s="38" t="s">
        <v>90</v>
      </c>
      <c r="M230" s="39" t="s">
        <v>88</v>
      </c>
      <c r="N230" s="39"/>
      <c r="O230" s="38">
        <v>180</v>
      </c>
      <c r="P230" s="253" t="s">
        <v>334</v>
      </c>
      <c r="Q230" s="213"/>
      <c r="R230" s="213"/>
      <c r="S230" s="213"/>
      <c r="T230" s="214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91</v>
      </c>
      <c r="AK230" s="87">
        <v>1</v>
      </c>
      <c r="BB230" s="179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ht="27" customHeight="1" x14ac:dyDescent="0.25">
      <c r="A231" s="64" t="s">
        <v>335</v>
      </c>
      <c r="B231" s="64" t="s">
        <v>336</v>
      </c>
      <c r="C231" s="37">
        <v>4301070993</v>
      </c>
      <c r="D231" s="211">
        <v>4640242180670</v>
      </c>
      <c r="E231" s="211"/>
      <c r="F231" s="63">
        <v>1</v>
      </c>
      <c r="G231" s="38">
        <v>6</v>
      </c>
      <c r="H231" s="63">
        <v>6</v>
      </c>
      <c r="I231" s="63">
        <v>6.23</v>
      </c>
      <c r="J231" s="38">
        <v>84</v>
      </c>
      <c r="K231" s="38" t="s">
        <v>89</v>
      </c>
      <c r="L231" s="38" t="s">
        <v>90</v>
      </c>
      <c r="M231" s="39" t="s">
        <v>88</v>
      </c>
      <c r="N231" s="39"/>
      <c r="O231" s="38">
        <v>180</v>
      </c>
      <c r="P231" s="254" t="s">
        <v>337</v>
      </c>
      <c r="Q231" s="213"/>
      <c r="R231" s="213"/>
      <c r="S231" s="213"/>
      <c r="T231" s="214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80" t="s">
        <v>73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x14ac:dyDescent="0.2">
      <c r="A232" s="218"/>
      <c r="B232" s="218"/>
      <c r="C232" s="218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9"/>
      <c r="P232" s="215" t="s">
        <v>43</v>
      </c>
      <c r="Q232" s="216"/>
      <c r="R232" s="216"/>
      <c r="S232" s="216"/>
      <c r="T232" s="216"/>
      <c r="U232" s="216"/>
      <c r="V232" s="217"/>
      <c r="W232" s="43" t="s">
        <v>42</v>
      </c>
      <c r="X232" s="44">
        <f>IFERROR(SUM(X229:X231),"0")</f>
        <v>0</v>
      </c>
      <c r="Y232" s="44">
        <f>IFERROR(SUM(Y229:Y231),"0")</f>
        <v>0</v>
      </c>
      <c r="Z232" s="44">
        <f>IFERROR(IF(Z229="",0,Z229),"0")+IFERROR(IF(Z230="",0,Z230),"0")+IFERROR(IF(Z231="",0,Z231),"0")</f>
        <v>0</v>
      </c>
      <c r="AA232" s="68"/>
      <c r="AB232" s="68"/>
      <c r="AC232" s="68"/>
    </row>
    <row r="233" spans="1:68" x14ac:dyDescent="0.2">
      <c r="A233" s="218"/>
      <c r="B233" s="218"/>
      <c r="C233" s="218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9"/>
      <c r="P233" s="215" t="s">
        <v>43</v>
      </c>
      <c r="Q233" s="216"/>
      <c r="R233" s="216"/>
      <c r="S233" s="216"/>
      <c r="T233" s="216"/>
      <c r="U233" s="216"/>
      <c r="V233" s="217"/>
      <c r="W233" s="43" t="s">
        <v>0</v>
      </c>
      <c r="X233" s="44">
        <f>IFERROR(SUMPRODUCT(X229:X231*H229:H231),"0")</f>
        <v>0</v>
      </c>
      <c r="Y233" s="44">
        <f>IFERROR(SUMPRODUCT(Y229:Y231*H229:H231),"0")</f>
        <v>0</v>
      </c>
      <c r="Z233" s="43"/>
      <c r="AA233" s="68"/>
      <c r="AB233" s="68"/>
      <c r="AC233" s="68"/>
    </row>
    <row r="234" spans="1:68" ht="14.25" customHeight="1" x14ac:dyDescent="0.25">
      <c r="A234" s="239" t="s">
        <v>165</v>
      </c>
      <c r="B234" s="239"/>
      <c r="C234" s="239"/>
      <c r="D234" s="239"/>
      <c r="E234" s="239"/>
      <c r="F234" s="239"/>
      <c r="G234" s="239"/>
      <c r="H234" s="239"/>
      <c r="I234" s="239"/>
      <c r="J234" s="239"/>
      <c r="K234" s="239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67"/>
      <c r="AB234" s="67"/>
      <c r="AC234" s="84"/>
    </row>
    <row r="235" spans="1:68" ht="27" customHeight="1" x14ac:dyDescent="0.25">
      <c r="A235" s="64" t="s">
        <v>338</v>
      </c>
      <c r="B235" s="64" t="s">
        <v>339</v>
      </c>
      <c r="C235" s="37">
        <v>4301131019</v>
      </c>
      <c r="D235" s="211">
        <v>4640242180427</v>
      </c>
      <c r="E235" s="211"/>
      <c r="F235" s="63">
        <v>1.8</v>
      </c>
      <c r="G235" s="38">
        <v>1</v>
      </c>
      <c r="H235" s="63">
        <v>1.8</v>
      </c>
      <c r="I235" s="63">
        <v>1.915</v>
      </c>
      <c r="J235" s="38">
        <v>234</v>
      </c>
      <c r="K235" s="38" t="s">
        <v>157</v>
      </c>
      <c r="L235" s="38" t="s">
        <v>90</v>
      </c>
      <c r="M235" s="39" t="s">
        <v>88</v>
      </c>
      <c r="N235" s="39"/>
      <c r="O235" s="38">
        <v>180</v>
      </c>
      <c r="P235" s="249" t="s">
        <v>340</v>
      </c>
      <c r="Q235" s="213"/>
      <c r="R235" s="213"/>
      <c r="S235" s="213"/>
      <c r="T235" s="214"/>
      <c r="U235" s="40" t="s">
        <v>49</v>
      </c>
      <c r="V235" s="40" t="s">
        <v>49</v>
      </c>
      <c r="W235" s="41" t="s">
        <v>42</v>
      </c>
      <c r="X235" s="59">
        <v>0</v>
      </c>
      <c r="Y235" s="56">
        <f>IFERROR(IF(X235="","",X235),"")</f>
        <v>0</v>
      </c>
      <c r="Z235" s="42">
        <f>IFERROR(IF(X235="","",X235*0.00502),"")</f>
        <v>0</v>
      </c>
      <c r="AA235" s="69" t="s">
        <v>49</v>
      </c>
      <c r="AB235" s="70" t="s">
        <v>49</v>
      </c>
      <c r="AC235" s="85"/>
      <c r="AG235" s="82"/>
      <c r="AJ235" s="87" t="s">
        <v>91</v>
      </c>
      <c r="AK235" s="87">
        <v>1</v>
      </c>
      <c r="BB235" s="181" t="s">
        <v>96</v>
      </c>
      <c r="BM235" s="82">
        <f>IFERROR(X235*I235,"0")</f>
        <v>0</v>
      </c>
      <c r="BN235" s="82">
        <f>IFERROR(Y235*I235,"0")</f>
        <v>0</v>
      </c>
      <c r="BO235" s="82">
        <f>IFERROR(X235/J235,"0")</f>
        <v>0</v>
      </c>
      <c r="BP235" s="82">
        <f>IFERROR(Y235/J235,"0")</f>
        <v>0</v>
      </c>
    </row>
    <row r="236" spans="1:68" x14ac:dyDescent="0.2">
      <c r="A236" s="218"/>
      <c r="B236" s="218"/>
      <c r="C236" s="218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9"/>
      <c r="P236" s="215" t="s">
        <v>43</v>
      </c>
      <c r="Q236" s="216"/>
      <c r="R236" s="216"/>
      <c r="S236" s="216"/>
      <c r="T236" s="216"/>
      <c r="U236" s="216"/>
      <c r="V236" s="217"/>
      <c r="W236" s="43" t="s">
        <v>42</v>
      </c>
      <c r="X236" s="44">
        <f>IFERROR(SUM(X235:X235),"0")</f>
        <v>0</v>
      </c>
      <c r="Y236" s="44">
        <f>IFERROR(SUM(Y235:Y235),"0")</f>
        <v>0</v>
      </c>
      <c r="Z236" s="44">
        <f>IFERROR(IF(Z235="",0,Z235),"0")</f>
        <v>0</v>
      </c>
      <c r="AA236" s="68"/>
      <c r="AB236" s="68"/>
      <c r="AC236" s="68"/>
    </row>
    <row r="237" spans="1:68" x14ac:dyDescent="0.2">
      <c r="A237" s="218"/>
      <c r="B237" s="218"/>
      <c r="C237" s="218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9"/>
      <c r="P237" s="215" t="s">
        <v>43</v>
      </c>
      <c r="Q237" s="216"/>
      <c r="R237" s="216"/>
      <c r="S237" s="216"/>
      <c r="T237" s="216"/>
      <c r="U237" s="216"/>
      <c r="V237" s="217"/>
      <c r="W237" s="43" t="s">
        <v>0</v>
      </c>
      <c r="X237" s="44">
        <f>IFERROR(SUMPRODUCT(X235:X235*H235:H235),"0")</f>
        <v>0</v>
      </c>
      <c r="Y237" s="44">
        <f>IFERROR(SUMPRODUCT(Y235:Y235*H235:H235),"0")</f>
        <v>0</v>
      </c>
      <c r="Z237" s="43"/>
      <c r="AA237" s="68"/>
      <c r="AB237" s="68"/>
      <c r="AC237" s="68"/>
    </row>
    <row r="238" spans="1:68" ht="14.25" customHeight="1" x14ac:dyDescent="0.25">
      <c r="A238" s="239" t="s">
        <v>93</v>
      </c>
      <c r="B238" s="239"/>
      <c r="C238" s="239"/>
      <c r="D238" s="239"/>
      <c r="E238" s="239"/>
      <c r="F238" s="239"/>
      <c r="G238" s="239"/>
      <c r="H238" s="239"/>
      <c r="I238" s="239"/>
      <c r="J238" s="239"/>
      <c r="K238" s="239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67"/>
      <c r="AB238" s="67"/>
      <c r="AC238" s="84"/>
    </row>
    <row r="239" spans="1:68" ht="27" customHeight="1" x14ac:dyDescent="0.25">
      <c r="A239" s="64" t="s">
        <v>341</v>
      </c>
      <c r="B239" s="64" t="s">
        <v>342</v>
      </c>
      <c r="C239" s="37">
        <v>4301132080</v>
      </c>
      <c r="D239" s="211">
        <v>4640242180397</v>
      </c>
      <c r="E239" s="211"/>
      <c r="F239" s="63">
        <v>1</v>
      </c>
      <c r="G239" s="38">
        <v>6</v>
      </c>
      <c r="H239" s="63">
        <v>6</v>
      </c>
      <c r="I239" s="63">
        <v>6.26</v>
      </c>
      <c r="J239" s="38">
        <v>84</v>
      </c>
      <c r="K239" s="38" t="s">
        <v>89</v>
      </c>
      <c r="L239" s="38" t="s">
        <v>90</v>
      </c>
      <c r="M239" s="39" t="s">
        <v>88</v>
      </c>
      <c r="N239" s="39"/>
      <c r="O239" s="38">
        <v>180</v>
      </c>
      <c r="P239" s="247" t="s">
        <v>343</v>
      </c>
      <c r="Q239" s="213"/>
      <c r="R239" s="213"/>
      <c r="S239" s="213"/>
      <c r="T239" s="214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IFERROR(IF(X239="","",X239*0.0155),"")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82" t="s">
        <v>96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ht="27" customHeight="1" x14ac:dyDescent="0.25">
      <c r="A240" s="64" t="s">
        <v>344</v>
      </c>
      <c r="B240" s="64" t="s">
        <v>345</v>
      </c>
      <c r="C240" s="37">
        <v>4301132104</v>
      </c>
      <c r="D240" s="211">
        <v>4640242181219</v>
      </c>
      <c r="E240" s="211"/>
      <c r="F240" s="63">
        <v>0.3</v>
      </c>
      <c r="G240" s="38">
        <v>9</v>
      </c>
      <c r="H240" s="63">
        <v>2.7</v>
      </c>
      <c r="I240" s="63">
        <v>2.8450000000000002</v>
      </c>
      <c r="J240" s="38">
        <v>234</v>
      </c>
      <c r="K240" s="38" t="s">
        <v>157</v>
      </c>
      <c r="L240" s="38" t="s">
        <v>90</v>
      </c>
      <c r="M240" s="39" t="s">
        <v>88</v>
      </c>
      <c r="N240" s="39"/>
      <c r="O240" s="38">
        <v>180</v>
      </c>
      <c r="P240" s="248" t="s">
        <v>346</v>
      </c>
      <c r="Q240" s="213"/>
      <c r="R240" s="213"/>
      <c r="S240" s="213"/>
      <c r="T240" s="214"/>
      <c r="U240" s="40" t="s">
        <v>49</v>
      </c>
      <c r="V240" s="40" t="s">
        <v>49</v>
      </c>
      <c r="W240" s="41" t="s">
        <v>42</v>
      </c>
      <c r="X240" s="59">
        <v>0</v>
      </c>
      <c r="Y240" s="56">
        <f>IFERROR(IF(X240="","",X240),"")</f>
        <v>0</v>
      </c>
      <c r="Z240" s="42">
        <f>IFERROR(IF(X240="","",X240*0.00502),"")</f>
        <v>0</v>
      </c>
      <c r="AA240" s="69" t="s">
        <v>49</v>
      </c>
      <c r="AB240" s="70" t="s">
        <v>49</v>
      </c>
      <c r="AC240" s="85"/>
      <c r="AG240" s="82"/>
      <c r="AJ240" s="87" t="s">
        <v>91</v>
      </c>
      <c r="AK240" s="87">
        <v>1</v>
      </c>
      <c r="BB240" s="183" t="s">
        <v>96</v>
      </c>
      <c r="BM240" s="82">
        <f>IFERROR(X240*I240,"0")</f>
        <v>0</v>
      </c>
      <c r="BN240" s="82">
        <f>IFERROR(Y240*I240,"0")</f>
        <v>0</v>
      </c>
      <c r="BO240" s="82">
        <f>IFERROR(X240/J240,"0")</f>
        <v>0</v>
      </c>
      <c r="BP240" s="82">
        <f>IFERROR(Y240/J240,"0")</f>
        <v>0</v>
      </c>
    </row>
    <row r="241" spans="1:68" x14ac:dyDescent="0.2">
      <c r="A241" s="218"/>
      <c r="B241" s="218"/>
      <c r="C241" s="218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9"/>
      <c r="P241" s="215" t="s">
        <v>43</v>
      </c>
      <c r="Q241" s="216"/>
      <c r="R241" s="216"/>
      <c r="S241" s="216"/>
      <c r="T241" s="216"/>
      <c r="U241" s="216"/>
      <c r="V241" s="217"/>
      <c r="W241" s="43" t="s">
        <v>42</v>
      </c>
      <c r="X241" s="44">
        <f>IFERROR(SUM(X239:X240),"0")</f>
        <v>0</v>
      </c>
      <c r="Y241" s="44">
        <f>IFERROR(SUM(Y239:Y240),"0")</f>
        <v>0</v>
      </c>
      <c r="Z241" s="44">
        <f>IFERROR(IF(Z239="",0,Z239),"0")+IFERROR(IF(Z240="",0,Z240),"0")</f>
        <v>0</v>
      </c>
      <c r="AA241" s="68"/>
      <c r="AB241" s="68"/>
      <c r="AC241" s="68"/>
    </row>
    <row r="242" spans="1:68" x14ac:dyDescent="0.2">
      <c r="A242" s="218"/>
      <c r="B242" s="218"/>
      <c r="C242" s="218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9"/>
      <c r="P242" s="215" t="s">
        <v>43</v>
      </c>
      <c r="Q242" s="216"/>
      <c r="R242" s="216"/>
      <c r="S242" s="216"/>
      <c r="T242" s="216"/>
      <c r="U242" s="216"/>
      <c r="V242" s="217"/>
      <c r="W242" s="43" t="s">
        <v>0</v>
      </c>
      <c r="X242" s="44">
        <f>IFERROR(SUMPRODUCT(X239:X240*H239:H240),"0")</f>
        <v>0</v>
      </c>
      <c r="Y242" s="44">
        <f>IFERROR(SUMPRODUCT(Y239:Y240*H239:H240),"0")</f>
        <v>0</v>
      </c>
      <c r="Z242" s="43"/>
      <c r="AA242" s="68"/>
      <c r="AB242" s="68"/>
      <c r="AC242" s="68"/>
    </row>
    <row r="243" spans="1:68" ht="14.25" customHeight="1" x14ac:dyDescent="0.25">
      <c r="A243" s="239" t="s">
        <v>184</v>
      </c>
      <c r="B243" s="239"/>
      <c r="C243" s="239"/>
      <c r="D243" s="239"/>
      <c r="E243" s="239"/>
      <c r="F243" s="239"/>
      <c r="G243" s="239"/>
      <c r="H243" s="239"/>
      <c r="I243" s="239"/>
      <c r="J243" s="239"/>
      <c r="K243" s="239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67"/>
      <c r="AB243" s="67"/>
      <c r="AC243" s="84"/>
    </row>
    <row r="244" spans="1:68" ht="27" customHeight="1" x14ac:dyDescent="0.25">
      <c r="A244" s="64" t="s">
        <v>347</v>
      </c>
      <c r="B244" s="64" t="s">
        <v>348</v>
      </c>
      <c r="C244" s="37">
        <v>4301136028</v>
      </c>
      <c r="D244" s="211">
        <v>4640242180304</v>
      </c>
      <c r="E244" s="211"/>
      <c r="F244" s="63">
        <v>2.7</v>
      </c>
      <c r="G244" s="38">
        <v>1</v>
      </c>
      <c r="H244" s="63">
        <v>2.7</v>
      </c>
      <c r="I244" s="63">
        <v>2.8906000000000001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244" t="s">
        <v>349</v>
      </c>
      <c r="Q244" s="213"/>
      <c r="R244" s="213"/>
      <c r="S244" s="213"/>
      <c r="T244" s="214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4" t="s">
        <v>96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350</v>
      </c>
      <c r="B245" s="64" t="s">
        <v>351</v>
      </c>
      <c r="C245" s="37">
        <v>4301136026</v>
      </c>
      <c r="D245" s="211">
        <v>4640242180236</v>
      </c>
      <c r="E245" s="211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89</v>
      </c>
      <c r="L245" s="38" t="s">
        <v>204</v>
      </c>
      <c r="M245" s="39" t="s">
        <v>88</v>
      </c>
      <c r="N245" s="39"/>
      <c r="O245" s="38">
        <v>180</v>
      </c>
      <c r="P245" s="245" t="s">
        <v>352</v>
      </c>
      <c r="Q245" s="213"/>
      <c r="R245" s="213"/>
      <c r="S245" s="213"/>
      <c r="T245" s="214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205</v>
      </c>
      <c r="AK245" s="87">
        <v>12</v>
      </c>
      <c r="BB245" s="185" t="s">
        <v>96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353</v>
      </c>
      <c r="B246" s="64" t="s">
        <v>354</v>
      </c>
      <c r="C246" s="37">
        <v>4301136029</v>
      </c>
      <c r="D246" s="211">
        <v>4640242180410</v>
      </c>
      <c r="E246" s="211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2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13"/>
      <c r="R246" s="213"/>
      <c r="S246" s="213"/>
      <c r="T246" s="214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6" t="s">
        <v>96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18"/>
      <c r="B247" s="218"/>
      <c r="C247" s="218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9"/>
      <c r="P247" s="215" t="s">
        <v>43</v>
      </c>
      <c r="Q247" s="216"/>
      <c r="R247" s="216"/>
      <c r="S247" s="216"/>
      <c r="T247" s="216"/>
      <c r="U247" s="216"/>
      <c r="V247" s="217"/>
      <c r="W247" s="43" t="s">
        <v>42</v>
      </c>
      <c r="X247" s="44">
        <f>IFERROR(SUM(X244:X246),"0")</f>
        <v>0</v>
      </c>
      <c r="Y247" s="44">
        <f>IFERROR(SUM(Y244:Y246),"0")</f>
        <v>0</v>
      </c>
      <c r="Z247" s="44">
        <f>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18"/>
      <c r="B248" s="218"/>
      <c r="C248" s="218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9"/>
      <c r="P248" s="215" t="s">
        <v>43</v>
      </c>
      <c r="Q248" s="216"/>
      <c r="R248" s="216"/>
      <c r="S248" s="216"/>
      <c r="T248" s="216"/>
      <c r="U248" s="216"/>
      <c r="V248" s="217"/>
      <c r="W248" s="43" t="s">
        <v>0</v>
      </c>
      <c r="X248" s="44">
        <f>IFERROR(SUMPRODUCT(X244:X246*H244:H246),"0")</f>
        <v>0</v>
      </c>
      <c r="Y248" s="44">
        <f>IFERROR(SUMPRODUCT(Y244:Y246*H244:H246),"0")</f>
        <v>0</v>
      </c>
      <c r="Z248" s="43"/>
      <c r="AA248" s="68"/>
      <c r="AB248" s="68"/>
      <c r="AC248" s="68"/>
    </row>
    <row r="249" spans="1:68" ht="14.25" customHeight="1" x14ac:dyDescent="0.25">
      <c r="A249" s="239" t="s">
        <v>161</v>
      </c>
      <c r="B249" s="239"/>
      <c r="C249" s="239"/>
      <c r="D249" s="239"/>
      <c r="E249" s="239"/>
      <c r="F249" s="239"/>
      <c r="G249" s="239"/>
      <c r="H249" s="239"/>
      <c r="I249" s="239"/>
      <c r="J249" s="239"/>
      <c r="K249" s="239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67"/>
      <c r="AB249" s="67"/>
      <c r="AC249" s="84"/>
    </row>
    <row r="250" spans="1:68" ht="27" customHeight="1" x14ac:dyDescent="0.25">
      <c r="A250" s="64" t="s">
        <v>355</v>
      </c>
      <c r="B250" s="64" t="s">
        <v>356</v>
      </c>
      <c r="C250" s="37">
        <v>4301135193</v>
      </c>
      <c r="D250" s="211">
        <v>4640242180403</v>
      </c>
      <c r="E250" s="211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40" t="s">
        <v>357</v>
      </c>
      <c r="Q250" s="213"/>
      <c r="R250" s="213"/>
      <c r="S250" s="213"/>
      <c r="T250" s="214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9" si="24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ref="BM250:BM269" si="25">IFERROR(X250*I250,"0")</f>
        <v>0</v>
      </c>
      <c r="BN250" s="82">
        <f t="shared" ref="BN250:BN269" si="26">IFERROR(Y250*I250,"0")</f>
        <v>0</v>
      </c>
      <c r="BO250" s="82">
        <f t="shared" ref="BO250:BO269" si="27">IFERROR(X250/J250,"0")</f>
        <v>0</v>
      </c>
      <c r="BP250" s="82">
        <f t="shared" ref="BP250:BP269" si="28">IFERROR(Y250/J250,"0")</f>
        <v>0</v>
      </c>
    </row>
    <row r="251" spans="1:68" ht="27" customHeight="1" x14ac:dyDescent="0.25">
      <c r="A251" s="64" t="s">
        <v>358</v>
      </c>
      <c r="B251" s="64" t="s">
        <v>359</v>
      </c>
      <c r="C251" s="37">
        <v>4301135394</v>
      </c>
      <c r="D251" s="211">
        <v>4640242181561</v>
      </c>
      <c r="E251" s="211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41" t="s">
        <v>360</v>
      </c>
      <c r="Q251" s="213"/>
      <c r="R251" s="213"/>
      <c r="S251" s="213"/>
      <c r="T251" s="214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37.5" customHeight="1" x14ac:dyDescent="0.25">
      <c r="A252" s="64" t="s">
        <v>361</v>
      </c>
      <c r="B252" s="64" t="s">
        <v>362</v>
      </c>
      <c r="C252" s="37">
        <v>4301135187</v>
      </c>
      <c r="D252" s="211">
        <v>4640242180328</v>
      </c>
      <c r="E252" s="211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42" t="s">
        <v>363</v>
      </c>
      <c r="Q252" s="213"/>
      <c r="R252" s="213"/>
      <c r="S252" s="213"/>
      <c r="T252" s="214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364</v>
      </c>
      <c r="B253" s="64" t="s">
        <v>365</v>
      </c>
      <c r="C253" s="37">
        <v>4301135374</v>
      </c>
      <c r="D253" s="211">
        <v>4640242181424</v>
      </c>
      <c r="E253" s="211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89</v>
      </c>
      <c r="L253" s="38" t="s">
        <v>90</v>
      </c>
      <c r="M253" s="39" t="s">
        <v>88</v>
      </c>
      <c r="N253" s="39"/>
      <c r="O253" s="38">
        <v>180</v>
      </c>
      <c r="P253" s="243" t="s">
        <v>366</v>
      </c>
      <c r="Q253" s="213"/>
      <c r="R253" s="213"/>
      <c r="S253" s="213"/>
      <c r="T253" s="214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367</v>
      </c>
      <c r="B254" s="64" t="s">
        <v>368</v>
      </c>
      <c r="C254" s="37">
        <v>4301135320</v>
      </c>
      <c r="D254" s="211">
        <v>4640242181592</v>
      </c>
      <c r="E254" s="211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97</v>
      </c>
      <c r="L254" s="38" t="s">
        <v>90</v>
      </c>
      <c r="M254" s="39" t="s">
        <v>88</v>
      </c>
      <c r="N254" s="39"/>
      <c r="O254" s="38">
        <v>180</v>
      </c>
      <c r="P254" s="234" t="s">
        <v>369</v>
      </c>
      <c r="Q254" s="213"/>
      <c r="R254" s="213"/>
      <c r="S254" s="213"/>
      <c r="T254" s="214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ref="Z254:Z261" si="29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370</v>
      </c>
      <c r="B255" s="64" t="s">
        <v>371</v>
      </c>
      <c r="C255" s="37">
        <v>4301135405</v>
      </c>
      <c r="D255" s="211">
        <v>4640242181523</v>
      </c>
      <c r="E255" s="211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97</v>
      </c>
      <c r="L255" s="38" t="s">
        <v>90</v>
      </c>
      <c r="M255" s="39" t="s">
        <v>88</v>
      </c>
      <c r="N255" s="39"/>
      <c r="O255" s="38">
        <v>180</v>
      </c>
      <c r="P255" s="235" t="s">
        <v>372</v>
      </c>
      <c r="Q255" s="213"/>
      <c r="R255" s="213"/>
      <c r="S255" s="213"/>
      <c r="T255" s="214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373</v>
      </c>
      <c r="B256" s="64" t="s">
        <v>374</v>
      </c>
      <c r="C256" s="37">
        <v>4301135404</v>
      </c>
      <c r="D256" s="211">
        <v>4640242181516</v>
      </c>
      <c r="E256" s="211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97</v>
      </c>
      <c r="L256" s="38" t="s">
        <v>90</v>
      </c>
      <c r="M256" s="39" t="s">
        <v>88</v>
      </c>
      <c r="N256" s="39"/>
      <c r="O256" s="38">
        <v>180</v>
      </c>
      <c r="P256" s="236" t="s">
        <v>375</v>
      </c>
      <c r="Q256" s="213"/>
      <c r="R256" s="213"/>
      <c r="S256" s="213"/>
      <c r="T256" s="214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37.5" customHeight="1" x14ac:dyDescent="0.25">
      <c r="A257" s="64" t="s">
        <v>376</v>
      </c>
      <c r="B257" s="64" t="s">
        <v>377</v>
      </c>
      <c r="C257" s="37">
        <v>4301135402</v>
      </c>
      <c r="D257" s="211">
        <v>4640242181493</v>
      </c>
      <c r="E257" s="211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97</v>
      </c>
      <c r="L257" s="38" t="s">
        <v>90</v>
      </c>
      <c r="M257" s="39" t="s">
        <v>88</v>
      </c>
      <c r="N257" s="39"/>
      <c r="O257" s="38">
        <v>180</v>
      </c>
      <c r="P257" s="237" t="s">
        <v>378</v>
      </c>
      <c r="Q257" s="213"/>
      <c r="R257" s="213"/>
      <c r="S257" s="213"/>
      <c r="T257" s="214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379</v>
      </c>
      <c r="B258" s="64" t="s">
        <v>380</v>
      </c>
      <c r="C258" s="37">
        <v>4301135375</v>
      </c>
      <c r="D258" s="211">
        <v>4640242181486</v>
      </c>
      <c r="E258" s="211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38" t="s">
        <v>381</v>
      </c>
      <c r="Q258" s="213"/>
      <c r="R258" s="213"/>
      <c r="S258" s="213"/>
      <c r="T258" s="214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382</v>
      </c>
      <c r="B259" s="64" t="s">
        <v>383</v>
      </c>
      <c r="C259" s="37">
        <v>4301135403</v>
      </c>
      <c r="D259" s="211">
        <v>4640242181509</v>
      </c>
      <c r="E259" s="211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229" t="s">
        <v>384</v>
      </c>
      <c r="Q259" s="213"/>
      <c r="R259" s="213"/>
      <c r="S259" s="213"/>
      <c r="T259" s="214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385</v>
      </c>
      <c r="B260" s="64" t="s">
        <v>386</v>
      </c>
      <c r="C260" s="37">
        <v>4301135304</v>
      </c>
      <c r="D260" s="211">
        <v>4640242181240</v>
      </c>
      <c r="E260" s="211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30" t="s">
        <v>387</v>
      </c>
      <c r="Q260" s="213"/>
      <c r="R260" s="213"/>
      <c r="S260" s="213"/>
      <c r="T260" s="214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388</v>
      </c>
      <c r="B261" s="64" t="s">
        <v>389</v>
      </c>
      <c r="C261" s="37">
        <v>4301135310</v>
      </c>
      <c r="D261" s="211">
        <v>4640242181318</v>
      </c>
      <c r="E261" s="211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97</v>
      </c>
      <c r="L261" s="38" t="s">
        <v>90</v>
      </c>
      <c r="M261" s="39" t="s">
        <v>88</v>
      </c>
      <c r="N261" s="39"/>
      <c r="O261" s="38">
        <v>180</v>
      </c>
      <c r="P261" s="231" t="s">
        <v>390</v>
      </c>
      <c r="Q261" s="213"/>
      <c r="R261" s="213"/>
      <c r="S261" s="213"/>
      <c r="T261" s="214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98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391</v>
      </c>
      <c r="B262" s="64" t="s">
        <v>392</v>
      </c>
      <c r="C262" s="37">
        <v>4301135306</v>
      </c>
      <c r="D262" s="211">
        <v>4640242181578</v>
      </c>
      <c r="E262" s="211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157</v>
      </c>
      <c r="L262" s="38" t="s">
        <v>90</v>
      </c>
      <c r="M262" s="39" t="s">
        <v>88</v>
      </c>
      <c r="N262" s="39"/>
      <c r="O262" s="38">
        <v>180</v>
      </c>
      <c r="P262" s="232" t="s">
        <v>393</v>
      </c>
      <c r="Q262" s="213"/>
      <c r="R262" s="213"/>
      <c r="S262" s="213"/>
      <c r="T262" s="214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99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394</v>
      </c>
      <c r="B263" s="64" t="s">
        <v>395</v>
      </c>
      <c r="C263" s="37">
        <v>4301135305</v>
      </c>
      <c r="D263" s="211">
        <v>4640242181394</v>
      </c>
      <c r="E263" s="211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157</v>
      </c>
      <c r="L263" s="38" t="s">
        <v>90</v>
      </c>
      <c r="M263" s="39" t="s">
        <v>88</v>
      </c>
      <c r="N263" s="39"/>
      <c r="O263" s="38">
        <v>180</v>
      </c>
      <c r="P263" s="233" t="s">
        <v>396</v>
      </c>
      <c r="Q263" s="213"/>
      <c r="R263" s="213"/>
      <c r="S263" s="213"/>
      <c r="T263" s="214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200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397</v>
      </c>
      <c r="B264" s="64" t="s">
        <v>398</v>
      </c>
      <c r="C264" s="37">
        <v>4301135309</v>
      </c>
      <c r="D264" s="211">
        <v>4640242181332</v>
      </c>
      <c r="E264" s="211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157</v>
      </c>
      <c r="L264" s="38" t="s">
        <v>90</v>
      </c>
      <c r="M264" s="39" t="s">
        <v>88</v>
      </c>
      <c r="N264" s="39"/>
      <c r="O264" s="38">
        <v>180</v>
      </c>
      <c r="P264" s="224" t="s">
        <v>399</v>
      </c>
      <c r="Q264" s="213"/>
      <c r="R264" s="213"/>
      <c r="S264" s="213"/>
      <c r="T264" s="214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201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400</v>
      </c>
      <c r="B265" s="64" t="s">
        <v>401</v>
      </c>
      <c r="C265" s="37">
        <v>4301135308</v>
      </c>
      <c r="D265" s="211">
        <v>4640242181349</v>
      </c>
      <c r="E265" s="211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157</v>
      </c>
      <c r="L265" s="38" t="s">
        <v>90</v>
      </c>
      <c r="M265" s="39" t="s">
        <v>88</v>
      </c>
      <c r="N265" s="39"/>
      <c r="O265" s="38">
        <v>180</v>
      </c>
      <c r="P265" s="225" t="s">
        <v>402</v>
      </c>
      <c r="Q265" s="213"/>
      <c r="R265" s="213"/>
      <c r="S265" s="213"/>
      <c r="T265" s="214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202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403</v>
      </c>
      <c r="B266" s="64" t="s">
        <v>404</v>
      </c>
      <c r="C266" s="37">
        <v>4301135307</v>
      </c>
      <c r="D266" s="211">
        <v>4640242181370</v>
      </c>
      <c r="E266" s="211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157</v>
      </c>
      <c r="L266" s="38" t="s">
        <v>90</v>
      </c>
      <c r="M266" s="39" t="s">
        <v>88</v>
      </c>
      <c r="N266" s="39"/>
      <c r="O266" s="38">
        <v>180</v>
      </c>
      <c r="P266" s="226" t="s">
        <v>405</v>
      </c>
      <c r="Q266" s="213"/>
      <c r="R266" s="213"/>
      <c r="S266" s="213"/>
      <c r="T266" s="214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203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406</v>
      </c>
      <c r="B267" s="64" t="s">
        <v>407</v>
      </c>
      <c r="C267" s="37">
        <v>4301135318</v>
      </c>
      <c r="D267" s="211">
        <v>4607111037480</v>
      </c>
      <c r="E267" s="211"/>
      <c r="F267" s="63">
        <v>1</v>
      </c>
      <c r="G267" s="38">
        <v>4</v>
      </c>
      <c r="H267" s="63">
        <v>4</v>
      </c>
      <c r="I267" s="63">
        <v>4.2724000000000002</v>
      </c>
      <c r="J267" s="38">
        <v>84</v>
      </c>
      <c r="K267" s="38" t="s">
        <v>89</v>
      </c>
      <c r="L267" s="38" t="s">
        <v>90</v>
      </c>
      <c r="M267" s="39" t="s">
        <v>88</v>
      </c>
      <c r="N267" s="39"/>
      <c r="O267" s="38">
        <v>180</v>
      </c>
      <c r="P267" s="227" t="s">
        <v>408</v>
      </c>
      <c r="Q267" s="213"/>
      <c r="R267" s="213"/>
      <c r="S267" s="213"/>
      <c r="T267" s="214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204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409</v>
      </c>
      <c r="B268" s="64" t="s">
        <v>410</v>
      </c>
      <c r="C268" s="37">
        <v>4301135319</v>
      </c>
      <c r="D268" s="211">
        <v>4607111037473</v>
      </c>
      <c r="E268" s="211"/>
      <c r="F268" s="63">
        <v>1</v>
      </c>
      <c r="G268" s="38">
        <v>4</v>
      </c>
      <c r="H268" s="63">
        <v>4</v>
      </c>
      <c r="I268" s="63">
        <v>4.2300000000000004</v>
      </c>
      <c r="J268" s="38">
        <v>84</v>
      </c>
      <c r="K268" s="38" t="s">
        <v>89</v>
      </c>
      <c r="L268" s="38" t="s">
        <v>90</v>
      </c>
      <c r="M268" s="39" t="s">
        <v>88</v>
      </c>
      <c r="N268" s="39"/>
      <c r="O268" s="38">
        <v>180</v>
      </c>
      <c r="P268" s="228" t="s">
        <v>411</v>
      </c>
      <c r="Q268" s="213"/>
      <c r="R268" s="213"/>
      <c r="S268" s="213"/>
      <c r="T268" s="214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205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412</v>
      </c>
      <c r="B269" s="64" t="s">
        <v>413</v>
      </c>
      <c r="C269" s="37">
        <v>4301135198</v>
      </c>
      <c r="D269" s="211">
        <v>4640242180663</v>
      </c>
      <c r="E269" s="211"/>
      <c r="F269" s="63">
        <v>0.9</v>
      </c>
      <c r="G269" s="38">
        <v>4</v>
      </c>
      <c r="H269" s="63">
        <v>3.6</v>
      </c>
      <c r="I269" s="63">
        <v>3.83</v>
      </c>
      <c r="J269" s="38">
        <v>84</v>
      </c>
      <c r="K269" s="38" t="s">
        <v>89</v>
      </c>
      <c r="L269" s="38" t="s">
        <v>90</v>
      </c>
      <c r="M269" s="39" t="s">
        <v>88</v>
      </c>
      <c r="N269" s="39"/>
      <c r="O269" s="38">
        <v>180</v>
      </c>
      <c r="P269" s="212" t="s">
        <v>414</v>
      </c>
      <c r="Q269" s="213"/>
      <c r="R269" s="213"/>
      <c r="S269" s="213"/>
      <c r="T269" s="214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>IFERROR(IF(X269="","",X269*0.0155),"")</f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206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x14ac:dyDescent="0.2">
      <c r="A270" s="218"/>
      <c r="B270" s="218"/>
      <c r="C270" s="218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9"/>
      <c r="P270" s="215" t="s">
        <v>43</v>
      </c>
      <c r="Q270" s="216"/>
      <c r="R270" s="216"/>
      <c r="S270" s="216"/>
      <c r="T270" s="216"/>
      <c r="U270" s="216"/>
      <c r="V270" s="217"/>
      <c r="W270" s="43" t="s">
        <v>42</v>
      </c>
      <c r="X270" s="44">
        <f>IFERROR(SUM(X250:X269),"0")</f>
        <v>0</v>
      </c>
      <c r="Y270" s="44">
        <f>IFERROR(SUM(Y250:Y269),"0")</f>
        <v>0</v>
      </c>
      <c r="Z270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x14ac:dyDescent="0.2">
      <c r="A271" s="218"/>
      <c r="B271" s="218"/>
      <c r="C271" s="218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9"/>
      <c r="P271" s="215" t="s">
        <v>43</v>
      </c>
      <c r="Q271" s="216"/>
      <c r="R271" s="216"/>
      <c r="S271" s="216"/>
      <c r="T271" s="216"/>
      <c r="U271" s="216"/>
      <c r="V271" s="217"/>
      <c r="W271" s="43" t="s">
        <v>0</v>
      </c>
      <c r="X271" s="44">
        <f>IFERROR(SUMPRODUCT(X250:X269*H250:H269),"0")</f>
        <v>0</v>
      </c>
      <c r="Y271" s="44">
        <f>IFERROR(SUMPRODUCT(Y250:Y269*H250:H269),"0")</f>
        <v>0</v>
      </c>
      <c r="Z271" s="43"/>
      <c r="AA271" s="68"/>
      <c r="AB271" s="68"/>
      <c r="AC271" s="68"/>
    </row>
    <row r="272" spans="1:68" ht="15" customHeight="1" x14ac:dyDescent="0.2">
      <c r="A272" s="218"/>
      <c r="B272" s="218"/>
      <c r="C272" s="218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23"/>
      <c r="P272" s="220" t="s">
        <v>36</v>
      </c>
      <c r="Q272" s="221"/>
      <c r="R272" s="221"/>
      <c r="S272" s="221"/>
      <c r="T272" s="221"/>
      <c r="U272" s="221"/>
      <c r="V272" s="222"/>
      <c r="W272" s="43" t="s">
        <v>0</v>
      </c>
      <c r="X272" s="44">
        <f>IFERROR(X24+X33+X40+X49+X66+X72+X77+X83+X93+X100+X114+X120+X126+X133+X138+X144+X149+X155+X163+X168+X176+X180+X188+X198+X206+X212+X218+X225+X233+X237+X242+X248+X271,"0")</f>
        <v>0</v>
      </c>
      <c r="Y272" s="44">
        <f>IFERROR(Y24+Y33+Y40+Y49+Y66+Y72+Y77+Y83+Y93+Y100+Y114+Y120+Y126+Y133+Y138+Y144+Y149+Y155+Y163+Y168+Y176+Y180+Y188+Y198+Y206+Y212+Y218+Y225+Y233+Y237+Y242+Y248+Y271,"0")</f>
        <v>0</v>
      </c>
      <c r="Z272" s="43"/>
      <c r="AA272" s="68"/>
      <c r="AB272" s="68"/>
      <c r="AC272" s="68"/>
    </row>
    <row r="273" spans="1:32" x14ac:dyDescent="0.2">
      <c r="A273" s="218"/>
      <c r="B273" s="218"/>
      <c r="C273" s="218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23"/>
      <c r="P273" s="220" t="s">
        <v>37</v>
      </c>
      <c r="Q273" s="221"/>
      <c r="R273" s="221"/>
      <c r="S273" s="221"/>
      <c r="T273" s="221"/>
      <c r="U273" s="221"/>
      <c r="V273" s="222"/>
      <c r="W273" s="43" t="s">
        <v>0</v>
      </c>
      <c r="X273" s="44">
        <f>IFERROR(SUM(BM22:BM269),"0")</f>
        <v>0</v>
      </c>
      <c r="Y273" s="44">
        <f>IFERROR(SUM(BN22:BN269),"0")</f>
        <v>0</v>
      </c>
      <c r="Z273" s="43"/>
      <c r="AA273" s="68"/>
      <c r="AB273" s="68"/>
      <c r="AC273" s="68"/>
    </row>
    <row r="274" spans="1:32" x14ac:dyDescent="0.2">
      <c r="A274" s="218"/>
      <c r="B274" s="218"/>
      <c r="C274" s="218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23"/>
      <c r="P274" s="220" t="s">
        <v>38</v>
      </c>
      <c r="Q274" s="221"/>
      <c r="R274" s="221"/>
      <c r="S274" s="221"/>
      <c r="T274" s="221"/>
      <c r="U274" s="221"/>
      <c r="V274" s="222"/>
      <c r="W274" s="43" t="s">
        <v>23</v>
      </c>
      <c r="X274" s="45">
        <f>ROUNDUP(SUM(BO22:BO269),0)</f>
        <v>0</v>
      </c>
      <c r="Y274" s="45">
        <f>ROUNDUP(SUM(BP22:BP269),0)</f>
        <v>0</v>
      </c>
      <c r="Z274" s="43"/>
      <c r="AA274" s="68"/>
      <c r="AB274" s="68"/>
      <c r="AC274" s="68"/>
    </row>
    <row r="275" spans="1:32" x14ac:dyDescent="0.2">
      <c r="A275" s="218"/>
      <c r="B275" s="218"/>
      <c r="C275" s="218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23"/>
      <c r="P275" s="220" t="s">
        <v>39</v>
      </c>
      <c r="Q275" s="221"/>
      <c r="R275" s="221"/>
      <c r="S275" s="221"/>
      <c r="T275" s="221"/>
      <c r="U275" s="221"/>
      <c r="V275" s="222"/>
      <c r="W275" s="43" t="s">
        <v>0</v>
      </c>
      <c r="X275" s="44">
        <f>GrossWeightTotal+PalletQtyTotal*25</f>
        <v>0</v>
      </c>
      <c r="Y275" s="44">
        <f>GrossWeightTotalR+PalletQtyTotalR*25</f>
        <v>0</v>
      </c>
      <c r="Z275" s="43"/>
      <c r="AA275" s="68"/>
      <c r="AB275" s="68"/>
      <c r="AC275" s="68"/>
    </row>
    <row r="276" spans="1:32" x14ac:dyDescent="0.2">
      <c r="A276" s="218"/>
      <c r="B276" s="218"/>
      <c r="C276" s="218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23"/>
      <c r="P276" s="220" t="s">
        <v>40</v>
      </c>
      <c r="Q276" s="221"/>
      <c r="R276" s="221"/>
      <c r="S276" s="221"/>
      <c r="T276" s="221"/>
      <c r="U276" s="221"/>
      <c r="V276" s="222"/>
      <c r="W276" s="43" t="s">
        <v>23</v>
      </c>
      <c r="X276" s="44">
        <f>IFERROR(X23+X32+X39+X48+X65+X71+X76+X82+X92+X99+X113+X119+X125+X132+X137+X143+X148+X154+X162+X167+X175+X179+X187+X197+X205+X211+X217+X224+X232+X236+X241+X247+X270,"0")</f>
        <v>0</v>
      </c>
      <c r="Y276" s="44">
        <f>IFERROR(Y23+Y32+Y39+Y48+Y65+Y71+Y76+Y82+Y92+Y99+Y113+Y119+Y125+Y132+Y137+Y143+Y148+Y154+Y162+Y167+Y175+Y179+Y187+Y197+Y205+Y211+Y217+Y224+Y232+Y236+Y241+Y247+Y270,"0")</f>
        <v>0</v>
      </c>
      <c r="Z276" s="43"/>
      <c r="AA276" s="68"/>
      <c r="AB276" s="68"/>
      <c r="AC276" s="68"/>
    </row>
    <row r="277" spans="1:32" ht="14.25" x14ac:dyDescent="0.2">
      <c r="A277" s="218"/>
      <c r="B277" s="218"/>
      <c r="C277" s="218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23"/>
      <c r="P277" s="220" t="s">
        <v>41</v>
      </c>
      <c r="Q277" s="221"/>
      <c r="R277" s="221"/>
      <c r="S277" s="221"/>
      <c r="T277" s="221"/>
      <c r="U277" s="221"/>
      <c r="V277" s="222"/>
      <c r="W277" s="46" t="s">
        <v>55</v>
      </c>
      <c r="X277" s="43"/>
      <c r="Y277" s="43"/>
      <c r="Z277" s="43">
        <f>IFERROR(Z23+Z32+Z39+Z48+Z65+Z71+Z76+Z82+Z92+Z99+Z113+Z119+Z125+Z132+Z137+Z143+Z148+Z154+Z162+Z167+Z175+Z179+Z187+Z197+Z205+Z211+Z217+Z224+Z232+Z236+Z241+Z247+Z270,"0")</f>
        <v>0</v>
      </c>
      <c r="AA277" s="68"/>
      <c r="AB277" s="68"/>
      <c r="AC277" s="68"/>
    </row>
    <row r="278" spans="1:32" ht="13.5" thickBot="1" x14ac:dyDescent="0.25"/>
    <row r="279" spans="1:32" ht="27" thickTop="1" thickBot="1" x14ac:dyDescent="0.25">
      <c r="A279" s="47" t="s">
        <v>9</v>
      </c>
      <c r="B279" s="86" t="s">
        <v>84</v>
      </c>
      <c r="C279" s="207" t="s">
        <v>48</v>
      </c>
      <c r="D279" s="207" t="s">
        <v>48</v>
      </c>
      <c r="E279" s="207" t="s">
        <v>48</v>
      </c>
      <c r="F279" s="207" t="s">
        <v>48</v>
      </c>
      <c r="G279" s="207" t="s">
        <v>48</v>
      </c>
      <c r="H279" s="207" t="s">
        <v>48</v>
      </c>
      <c r="I279" s="207" t="s">
        <v>48</v>
      </c>
      <c r="J279" s="207" t="s">
        <v>48</v>
      </c>
      <c r="K279" s="207" t="s">
        <v>48</v>
      </c>
      <c r="L279" s="207" t="s">
        <v>48</v>
      </c>
      <c r="M279" s="207" t="s">
        <v>48</v>
      </c>
      <c r="N279" s="208"/>
      <c r="O279" s="207" t="s">
        <v>48</v>
      </c>
      <c r="P279" s="207" t="s">
        <v>48</v>
      </c>
      <c r="Q279" s="207" t="s">
        <v>48</v>
      </c>
      <c r="R279" s="207" t="s">
        <v>48</v>
      </c>
      <c r="S279" s="207" t="s">
        <v>48</v>
      </c>
      <c r="T279" s="207" t="s">
        <v>247</v>
      </c>
      <c r="U279" s="207" t="s">
        <v>247</v>
      </c>
      <c r="V279" s="86" t="s">
        <v>269</v>
      </c>
      <c r="W279" s="207" t="s">
        <v>282</v>
      </c>
      <c r="X279" s="207" t="s">
        <v>282</v>
      </c>
      <c r="Y279" s="207" t="s">
        <v>282</v>
      </c>
      <c r="Z279" s="207" t="s">
        <v>282</v>
      </c>
      <c r="AA279" s="86" t="s">
        <v>318</v>
      </c>
      <c r="AB279" s="86" t="s">
        <v>323</v>
      </c>
      <c r="AC279" s="86" t="s">
        <v>248</v>
      </c>
      <c r="AF279" s="1"/>
    </row>
    <row r="280" spans="1:32" ht="14.25" customHeight="1" thickTop="1" x14ac:dyDescent="0.2">
      <c r="A280" s="209" t="s">
        <v>10</v>
      </c>
      <c r="B280" s="207" t="s">
        <v>84</v>
      </c>
      <c r="C280" s="207" t="s">
        <v>92</v>
      </c>
      <c r="D280" s="207" t="s">
        <v>104</v>
      </c>
      <c r="E280" s="207" t="s">
        <v>112</v>
      </c>
      <c r="F280" s="207" t="s">
        <v>125</v>
      </c>
      <c r="G280" s="207" t="s">
        <v>154</v>
      </c>
      <c r="H280" s="207" t="s">
        <v>160</v>
      </c>
      <c r="I280" s="207" t="s">
        <v>164</v>
      </c>
      <c r="J280" s="207" t="s">
        <v>170</v>
      </c>
      <c r="K280" s="207" t="s">
        <v>183</v>
      </c>
      <c r="L280" s="207" t="s">
        <v>191</v>
      </c>
      <c r="M280" s="207" t="s">
        <v>216</v>
      </c>
      <c r="N280" s="1"/>
      <c r="O280" s="207" t="s">
        <v>221</v>
      </c>
      <c r="P280" s="207" t="s">
        <v>226</v>
      </c>
      <c r="Q280" s="207" t="s">
        <v>233</v>
      </c>
      <c r="R280" s="207" t="s">
        <v>236</v>
      </c>
      <c r="S280" s="207" t="s">
        <v>244</v>
      </c>
      <c r="T280" s="207" t="s">
        <v>248</v>
      </c>
      <c r="U280" s="207" t="s">
        <v>252</v>
      </c>
      <c r="V280" s="207" t="s">
        <v>270</v>
      </c>
      <c r="W280" s="207" t="s">
        <v>283</v>
      </c>
      <c r="X280" s="207" t="s">
        <v>290</v>
      </c>
      <c r="Y280" s="207" t="s">
        <v>303</v>
      </c>
      <c r="Z280" s="207" t="s">
        <v>312</v>
      </c>
      <c r="AA280" s="207" t="s">
        <v>319</v>
      </c>
      <c r="AB280" s="207" t="s">
        <v>324</v>
      </c>
      <c r="AC280" s="207" t="s">
        <v>248</v>
      </c>
      <c r="AF280" s="1"/>
    </row>
    <row r="281" spans="1:32" ht="13.5" thickBot="1" x14ac:dyDescent="0.25">
      <c r="A281" s="210"/>
      <c r="B281" s="207"/>
      <c r="C281" s="207"/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1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F281" s="1"/>
    </row>
    <row r="282" spans="1:32" ht="18" thickTop="1" thickBot="1" x14ac:dyDescent="0.25">
      <c r="A282" s="47" t="s">
        <v>13</v>
      </c>
      <c r="B282" s="53">
        <f>IFERROR(X22*H22,"0")</f>
        <v>0</v>
      </c>
      <c r="C282" s="53">
        <f>IFERROR(X28*H28,"0")+IFERROR(X29*H29,"0")+IFERROR(X30*H30,"0")+IFERROR(X31*H31,"0")</f>
        <v>0</v>
      </c>
      <c r="D282" s="53">
        <f>IFERROR(X36*H36,"0")+IFERROR(X37*H37,"0")+IFERROR(X38*H38,"0")</f>
        <v>0</v>
      </c>
      <c r="E282" s="53">
        <f>IFERROR(X43*H43,"0")+IFERROR(X44*H44,"0")+IFERROR(X45*H45,"0")+IFERROR(X46*H46,"0")+IFERROR(X47*H47,"0")</f>
        <v>0</v>
      </c>
      <c r="F282" s="53">
        <f>IFERROR(X52*H52,"0")+IFERROR(X53*H53,"0")+IFERROR(X54*H54,"0")+IFERROR(X55*H55,"0")+IFERROR(X56*H56,"0")+IFERROR(X57*H57,"0")+IFERROR(X58*H58,"0")+IFERROR(X59*H59,"0")+IFERROR(X60*H60,"0")+IFERROR(X61*H61,"0")+IFERROR(X62*H62,"0")+IFERROR(X63*H63,"0")+IFERROR(X64*H64,"0")</f>
        <v>0</v>
      </c>
      <c r="G282" s="53">
        <f>IFERROR(X69*H69,"0")+IFERROR(X70*H70,"0")</f>
        <v>0</v>
      </c>
      <c r="H282" s="53">
        <f>IFERROR(X75*H75,"0")</f>
        <v>0</v>
      </c>
      <c r="I282" s="53">
        <f>IFERROR(X80*H80,"0")+IFERROR(X81*H81,"0")</f>
        <v>0</v>
      </c>
      <c r="J282" s="53">
        <f>IFERROR(X86*H86,"0")+IFERROR(X87*H87,"0")+IFERROR(X88*H88,"0")+IFERROR(X89*H89,"0")+IFERROR(X90*H90,"0")+IFERROR(X91*H91,"0")</f>
        <v>0</v>
      </c>
      <c r="K282" s="53">
        <f>IFERROR(X96*H96,"0")+IFERROR(X97*H97,"0")+IFERROR(X98*H98,"0")</f>
        <v>0</v>
      </c>
      <c r="L282" s="53">
        <f>IFERROR(X103*H103,"0")+IFERROR(X104*H104,"0")+IFERROR(X105*H105,"0")+IFERROR(X106*H106,"0")+IFERROR(X107*H107,"0")+IFERROR(X108*H108,"0")+IFERROR(X109*H109,"0")+IFERROR(X110*H110,"0")+IFERROR(X111*H111,"0")+IFERROR(X112*H112,"0")</f>
        <v>0</v>
      </c>
      <c r="M282" s="53">
        <f>IFERROR(X117*H117,"0")+IFERROR(X118*H118,"0")</f>
        <v>0</v>
      </c>
      <c r="N282" s="1"/>
      <c r="O282" s="53">
        <f>IFERROR(X123*H123,"0")+IFERROR(X124*H124,"0")</f>
        <v>0</v>
      </c>
      <c r="P282" s="53">
        <f>IFERROR(X129*H129,"0")+IFERROR(X130*H130,"0")+IFERROR(X131*H131,"0")</f>
        <v>0</v>
      </c>
      <c r="Q282" s="53">
        <f>IFERROR(X136*H136,"0")</f>
        <v>0</v>
      </c>
      <c r="R282" s="53">
        <f>IFERROR(X141*H141,"0")+IFERROR(X142*H142,"0")</f>
        <v>0</v>
      </c>
      <c r="S282" s="53">
        <f>IFERROR(X147*H147,"0")</f>
        <v>0</v>
      </c>
      <c r="T282" s="53">
        <f>IFERROR(X153*H153,"0")</f>
        <v>0</v>
      </c>
      <c r="U282" s="53">
        <f>IFERROR(X158*H158,"0")+IFERROR(X159*H159,"0")+IFERROR(X160*H160,"0")+IFERROR(X161*H161,"0")+IFERROR(X165*H165,"0")+IFERROR(X166*H166,"0")</f>
        <v>0</v>
      </c>
      <c r="V282" s="53">
        <f>IFERROR(X172*H172,"0")+IFERROR(X173*H173,"0")+IFERROR(X174*H174,"0")+IFERROR(X178*H178,"0")</f>
        <v>0</v>
      </c>
      <c r="W282" s="53">
        <f>IFERROR(X184*H184,"0")+IFERROR(X185*H185,"0")+IFERROR(X186*H186,"0")</f>
        <v>0</v>
      </c>
      <c r="X282" s="53">
        <f>IFERROR(X191*H191,"0")+IFERROR(X192*H192,"0")+IFERROR(X193*H193,"0")+IFERROR(X194*H194,"0")+IFERROR(X195*H195,"0")+IFERROR(X196*H196,"0")</f>
        <v>0</v>
      </c>
      <c r="Y282" s="53">
        <f>IFERROR(X201*H201,"0")+IFERROR(X202*H202,"0")+IFERROR(X203*H203,"0")+IFERROR(X204*H204,"0")</f>
        <v>0</v>
      </c>
      <c r="Z282" s="53">
        <f>IFERROR(X209*H209,"0")+IFERROR(X210*H210,"0")</f>
        <v>0</v>
      </c>
      <c r="AA282" s="53">
        <f>IFERROR(X216*H216,"0")</f>
        <v>0</v>
      </c>
      <c r="AB282" s="53">
        <f>IFERROR(X222*H222,"0")+IFERROR(X223*H223,"0")</f>
        <v>0</v>
      </c>
      <c r="AC282" s="53">
        <f>IFERROR(X229*H229,"0")+IFERROR(X230*H230,"0")+IFERROR(X231*H231,"0")+IFERROR(X235*H235,"0")+IFERROR(X239*H239,"0")+IFERROR(X240*H240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</f>
        <v>0</v>
      </c>
      <c r="AF282" s="1"/>
    </row>
    <row r="283" spans="1:32" ht="13.5" thickTop="1" x14ac:dyDescent="0.2">
      <c r="C283" s="1"/>
    </row>
    <row r="284" spans="1:32" ht="19.5" customHeight="1" x14ac:dyDescent="0.2">
      <c r="A284" s="71" t="s">
        <v>65</v>
      </c>
      <c r="B284" s="71" t="s">
        <v>66</v>
      </c>
      <c r="C284" s="71" t="s">
        <v>68</v>
      </c>
    </row>
    <row r="285" spans="1:32" x14ac:dyDescent="0.2">
      <c r="A285" s="72">
        <f>SUMPRODUCT(--(BB:BB="ЗПФ"),--(W:W="кор"),H:H,Y:Y)+SUMPRODUCT(--(BB:BB="ЗПФ"),--(W:W="кг"),Y:Y)</f>
        <v>0</v>
      </c>
      <c r="B285" s="73">
        <f>SUMPRODUCT(--(BB:BB="ПГП"),--(W:W="кор"),H:H,Y:Y)+SUMPRODUCT(--(BB:BB="ПГП"),--(W:W="кг"),Y:Y)</f>
        <v>0</v>
      </c>
      <c r="C285" s="73">
        <f>SUMPRODUCT(--(BB:BB="КИЗ"),--(W:W="кор"),H:H,Y:Y)+SUMPRODUCT(--(BB:BB="КИЗ"),--(W:W="кг"),Y:Y)</f>
        <v>0</v>
      </c>
    </row>
  </sheetData>
  <sheetProtection algorithmName="SHA-512" hashValue="OIEhPQM9lm4Q8ySJm6oS4QY5aSDSaEwgAUCVXQAxGmMMIEOLgr+C0n8QDwwroeZpKDCwvjr1rG+P18SeudHbUw==" saltValue="ydjoBBHm0erpJXvfk1W1G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A116:Z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A221:Z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A227:Z227"/>
    <mergeCell ref="A228:Z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P272:V272"/>
    <mergeCell ref="A272:O277"/>
    <mergeCell ref="P273:V273"/>
    <mergeCell ref="P274:V274"/>
    <mergeCell ref="P275:V275"/>
    <mergeCell ref="P276:V276"/>
    <mergeCell ref="P277:V277"/>
    <mergeCell ref="A280:A281"/>
    <mergeCell ref="B280:B281"/>
    <mergeCell ref="C280:C281"/>
    <mergeCell ref="D280:D281"/>
    <mergeCell ref="E280:E281"/>
    <mergeCell ref="F280:F281"/>
    <mergeCell ref="G280:G281"/>
    <mergeCell ref="H280:H281"/>
    <mergeCell ref="I280:I281"/>
    <mergeCell ref="W280:W281"/>
    <mergeCell ref="X280:X281"/>
    <mergeCell ref="Y280:Y281"/>
    <mergeCell ref="Z280:Z281"/>
    <mergeCell ref="AA280:AA281"/>
    <mergeCell ref="AB280:AB281"/>
    <mergeCell ref="AC280:AC281"/>
    <mergeCell ref="C279:S279"/>
    <mergeCell ref="T279:U279"/>
    <mergeCell ref="W279:Z279"/>
    <mergeCell ref="J280:J281"/>
    <mergeCell ref="K280:K281"/>
    <mergeCell ref="L280:L281"/>
    <mergeCell ref="M280:M281"/>
    <mergeCell ref="O280:O281"/>
    <mergeCell ref="P280:P281"/>
    <mergeCell ref="Q280:Q281"/>
    <mergeCell ref="R280:R281"/>
    <mergeCell ref="S280:S281"/>
    <mergeCell ref="T280:T281"/>
    <mergeCell ref="U280:U281"/>
    <mergeCell ref="V280:V28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6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9">
      <formula1>IF(AK59&gt;0,OR(X59=0,AND(IF(X59-AK59&gt;=0,TRUE,FALSE),X59&gt;0)),FALSE)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1">
      <formula1>IF(AK61&gt;0,OR(X61=0,AND(IF(X61-AK61&gt;=0,TRUE,FALSE),X61&gt;0)),FALSE)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2">
      <formula1>IF(AK62&gt;0,OR(X62=0,AND(IF(X62-AK62&gt;=0,TRUE,FALSE),X62&gt;0)),FALSE)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6">
      <formula1>IF(AK86&gt;0,OR(X86=0,AND(IF(X86-AK86&gt;=0,TRUE,FALSE),X86&gt;0)),FALSE)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7">
      <formula1>IF(AK87&gt;0,OR(X87=0,AND(IF(X87-AK87&gt;=0,TRUE,FALSE),X87&gt;0)),FALSE)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3">
      <formula1>OR(IF(AK103&gt;0,AND(IF(X103/AK103=ROUND(X103/AK103,0),TRUE,FALSE),X103&gt;=0),FALSE),IF(AK103=0,TRUE,FALSE))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5">
      <formula1>OR(IF(AK105&gt;0,AND(IF(X105/AK105=ROUND(X105/AK105,0),TRUE,FALSE),X105&gt;=0),FALSE),IF(AK105=0,TRUE,FALSE))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6">
      <formula1>IF(AK106&gt;0,OR(X106=0,AND(IF(X106-AK106&gt;=0,TRUE,FALSE),X106&gt;0)),FALSE)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7">
      <formula1>OR(IF(AK107&gt;0,AND(IF(X107/AK107=ROUND(X107/AK107,0),TRUE,FALSE),X107&gt;=0),FALSE),IF(AK107=0,TRUE,FALSE))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9">
      <formula1>OR(IF(AK109&gt;0,AND(IF(X109/AK109=ROUND(X109/AK109,0),TRUE,FALSE),X109&gt;=0),FALSE),IF(AK109=0,TRUE,FALSE))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7">
      <formula1>IF(AK117&gt;0,OR(X117=0,AND(IF(X117-AK117&gt;=0,TRUE,FALSE),X117&gt;0)),FALSE)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8">
      <formula1>IF(AK118&gt;0,OR(X118=0,AND(IF(X118-AK118&gt;=0,TRUE,FALSE),X118&gt;0)),FALSE)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3">
      <formula1>IF(AK123&gt;0,OR(X123=0,AND(IF(X123-AK123&gt;=0,TRUE,FALSE),X123&gt;0)),FALSE)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9">
      <formula1>IF(AK129&gt;0,OR(X129=0,AND(IF(X129-AK129&gt;=0,TRUE,FALSE),X129&gt;0)),FALSE)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1">
      <formula1>IF(AK141&gt;0,OR(X141=0,AND(IF(X141-AK141&gt;=0,TRUE,FALSE),X141&gt;0)),FALSE)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60">
      <formula1>OR(IF(AK160&gt;0,AND(IF(X160/AK160=ROUND(X160/AK160,0),TRUE,FALSE),X160&gt;=0),FALSE),IF(AK160=0,TRUE,FALSE))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1">
      <formula1>IF(AK161&gt;0,OR(X161=0,AND(IF(X161-AK161&gt;=0,TRUE,FALSE),X161&gt;0)),FALSE)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5">
      <formula1>IF(AK165&gt;0,OR(X165=0,AND(IF(X165-AK165&gt;=0,TRUE,FALSE),X165&gt;0)),FALSE)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6">
      <formula1>IF(AK166&gt;0,OR(X166=0,AND(IF(X166-AK166&gt;=0,TRUE,FALSE),X166&gt;0)),FALSE)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3">
      <formula1>IF(AK173&gt;0,OR(X173=0,AND(IF(X173-AK173&gt;=0,TRUE,FALSE),X173&gt;0)),FALSE)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4">
      <formula1>IF(AK174&gt;0,OR(X174=0,AND(IF(X174-AK174&gt;=0,TRUE,FALSE),X174&gt;0)),FALSE)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8">
      <formula1>IF(AK178&gt;0,OR(X178=0,AND(IF(X178-AK178&gt;=0,TRUE,FALSE),X178&gt;0)),FALSE)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6">
      <formula1>IF(AK186&gt;0,OR(X186=0,AND(IF(X186-AK186&gt;=0,TRUE,FALSE),X186&gt;0)),FALSE)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6">
      <formula1>IF(AK196&gt;0,OR(X196=0,AND(IF(X196-AK196&gt;=0,TRUE,FALSE),X196&gt;0)),FALSE)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4">
      <formula1>IF(AK204&gt;0,OR(X204=0,AND(IF(X204-AK204&gt;=0,TRUE,FALSE),X204&gt;0)),FALSE)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0">
      <formula1>IF(AK210&gt;0,OR(X210=0,AND(IF(X210-AK210&gt;=0,TRUE,FALSE),X210&gt;0)),FALSE)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3">
      <formula1>IF(AK223&gt;0,OR(X223=0,AND(IF(X223-AK223&gt;=0,TRUE,FALSE),X223&gt;0)),FALSE)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1">
      <formula1>IF(AK231&gt;0,OR(X231=0,AND(IF(X231-AK231&gt;=0,TRUE,FALSE),X231&gt;0)),FALSE)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5">
      <formula1>IF(AK235&gt;0,OR(X235=0,AND(IF(X235-AK235&gt;=0,TRUE,FALSE),X235&gt;0)),FALSE)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0">
      <formula1>IF(AK240&gt;0,OR(X240=0,AND(IF(X240-AK240&gt;=0,TRUE,FALSE),X240&gt;0)),FALSE)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45">
      <formula1>OR(IF(AK245&gt;0,AND(IF(X245/AK245=ROUND(X245/AK245,0),TRUE,FALSE),X245&gt;=0),FALSE),IF(AK245=0,TRUE,FALSE))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9">
      <formula1>IF(AK269&gt;0,OR(X269=0,AND(IF(X269-AK269&gt;=0,TRUE,FALSE),X269&gt;0)),FALSE)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415</v>
      </c>
      <c r="H1" s="9"/>
    </row>
    <row r="3" spans="2:8" x14ac:dyDescent="0.2">
      <c r="B3" s="54" t="s">
        <v>416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418</v>
      </c>
      <c r="D6" s="54" t="s">
        <v>419</v>
      </c>
      <c r="E6" s="54" t="s">
        <v>49</v>
      </c>
    </row>
    <row r="8" spans="2:8" x14ac:dyDescent="0.2">
      <c r="B8" s="54" t="s">
        <v>83</v>
      </c>
      <c r="C8" s="54" t="s">
        <v>418</v>
      </c>
      <c r="D8" s="54" t="s">
        <v>49</v>
      </c>
      <c r="E8" s="54" t="s">
        <v>49</v>
      </c>
    </row>
    <row r="10" spans="2:8" x14ac:dyDescent="0.2">
      <c r="B10" s="54" t="s">
        <v>420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421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422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423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424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425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426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427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428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429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430</v>
      </c>
      <c r="C20" s="54" t="s">
        <v>49</v>
      </c>
      <c r="D20" s="54" t="s">
        <v>49</v>
      </c>
      <c r="E20" s="54" t="s">
        <v>49</v>
      </c>
    </row>
  </sheetData>
  <sheetProtection algorithmName="SHA-512" hashValue="c/cNThHxEgHSBEed1yr39Y3C9KqPr6F5iaFaD6MdzVOaZkJLEZi0yfB+x6r/xLbOcQRklmUmaRgjzZ6b+Ctn2w==" saltValue="g9AYibYjC1A90NcvUVw2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518</vt:i4>
      </vt:variant>
    </vt:vector>
  </HeadingPairs>
  <TitlesOfParts>
    <vt:vector size="5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2024-09-06T05:47:14Z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