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B3EF2CF9-52B8-4298-B1BB-B1103C0961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2" l="1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L312" i="2"/>
  <c r="K312" i="2"/>
  <c r="J312" i="2"/>
  <c r="I312" i="2"/>
  <c r="H312" i="2"/>
  <c r="G312" i="2"/>
  <c r="F312" i="2"/>
  <c r="E312" i="2"/>
  <c r="D312" i="2"/>
  <c r="C312" i="2"/>
  <c r="B312" i="2"/>
  <c r="W301" i="2"/>
  <c r="W300" i="2"/>
  <c r="BN299" i="2"/>
  <c r="BL299" i="2"/>
  <c r="Y299" i="2"/>
  <c r="X299" i="2"/>
  <c r="BO299" i="2" s="1"/>
  <c r="BO298" i="2"/>
  <c r="BN298" i="2"/>
  <c r="BM298" i="2"/>
  <c r="BL298" i="2"/>
  <c r="Y298" i="2"/>
  <c r="X298" i="2"/>
  <c r="BN297" i="2"/>
  <c r="BL297" i="2"/>
  <c r="Y297" i="2"/>
  <c r="X297" i="2"/>
  <c r="BO297" i="2" s="1"/>
  <c r="O297" i="2"/>
  <c r="BN296" i="2"/>
  <c r="BL296" i="2"/>
  <c r="Y296" i="2"/>
  <c r="X296" i="2"/>
  <c r="BM296" i="2" s="1"/>
  <c r="BN295" i="2"/>
  <c r="BL295" i="2"/>
  <c r="Y295" i="2"/>
  <c r="X295" i="2"/>
  <c r="BO295" i="2" s="1"/>
  <c r="O295" i="2"/>
  <c r="BO294" i="2"/>
  <c r="BN294" i="2"/>
  <c r="BM294" i="2"/>
  <c r="BL294" i="2"/>
  <c r="Y294" i="2"/>
  <c r="X294" i="2"/>
  <c r="BN293" i="2"/>
  <c r="BL293" i="2"/>
  <c r="Y293" i="2"/>
  <c r="X293" i="2"/>
  <c r="BO293" i="2" s="1"/>
  <c r="BO292" i="2"/>
  <c r="BN292" i="2"/>
  <c r="BM292" i="2"/>
  <c r="BL292" i="2"/>
  <c r="Y292" i="2"/>
  <c r="X292" i="2"/>
  <c r="BN291" i="2"/>
  <c r="BL291" i="2"/>
  <c r="Y291" i="2"/>
  <c r="X291" i="2"/>
  <c r="BO291" i="2" s="1"/>
  <c r="BO290" i="2"/>
  <c r="BN290" i="2"/>
  <c r="BM290" i="2"/>
  <c r="BL290" i="2"/>
  <c r="Y290" i="2"/>
  <c r="X290" i="2"/>
  <c r="BN289" i="2"/>
  <c r="BL289" i="2"/>
  <c r="Y289" i="2"/>
  <c r="X289" i="2"/>
  <c r="BO289" i="2" s="1"/>
  <c r="BO288" i="2"/>
  <c r="BN288" i="2"/>
  <c r="BM288" i="2"/>
  <c r="BL288" i="2"/>
  <c r="Y288" i="2"/>
  <c r="X288" i="2"/>
  <c r="BN287" i="2"/>
  <c r="BL287" i="2"/>
  <c r="Y287" i="2"/>
  <c r="X287" i="2"/>
  <c r="BO287" i="2" s="1"/>
  <c r="BO286" i="2"/>
  <c r="BN286" i="2"/>
  <c r="BM286" i="2"/>
  <c r="BL286" i="2"/>
  <c r="Y286" i="2"/>
  <c r="X286" i="2"/>
  <c r="BN285" i="2"/>
  <c r="BL285" i="2"/>
  <c r="Y285" i="2"/>
  <c r="X285" i="2"/>
  <c r="BO285" i="2" s="1"/>
  <c r="BO284" i="2"/>
  <c r="BN284" i="2"/>
  <c r="BM284" i="2"/>
  <c r="BL284" i="2"/>
  <c r="Y284" i="2"/>
  <c r="X284" i="2"/>
  <c r="BN283" i="2"/>
  <c r="BL283" i="2"/>
  <c r="Y283" i="2"/>
  <c r="X283" i="2"/>
  <c r="BO283" i="2" s="1"/>
  <c r="BO282" i="2"/>
  <c r="BN282" i="2"/>
  <c r="BM282" i="2"/>
  <c r="BL282" i="2"/>
  <c r="Y282" i="2"/>
  <c r="X282" i="2"/>
  <c r="BN281" i="2"/>
  <c r="BL281" i="2"/>
  <c r="Y281" i="2"/>
  <c r="X281" i="2"/>
  <c r="BO281" i="2" s="1"/>
  <c r="O281" i="2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X300" i="2" s="1"/>
  <c r="W275" i="2"/>
  <c r="W274" i="2"/>
  <c r="BN273" i="2"/>
  <c r="BL273" i="2"/>
  <c r="Y273" i="2"/>
  <c r="X273" i="2"/>
  <c r="BO273" i="2" s="1"/>
  <c r="O273" i="2"/>
  <c r="BN272" i="2"/>
  <c r="BL272" i="2"/>
  <c r="Y272" i="2"/>
  <c r="X272" i="2"/>
  <c r="BO272" i="2" s="1"/>
  <c r="BN271" i="2"/>
  <c r="BL271" i="2"/>
  <c r="Y271" i="2"/>
  <c r="X271" i="2"/>
  <c r="BO271" i="2" s="1"/>
  <c r="O271" i="2"/>
  <c r="BN270" i="2"/>
  <c r="BL270" i="2"/>
  <c r="Y270" i="2"/>
  <c r="X270" i="2"/>
  <c r="W268" i="2"/>
  <c r="W267" i="2"/>
  <c r="BN266" i="2"/>
  <c r="BL266" i="2"/>
  <c r="Y266" i="2"/>
  <c r="X266" i="2"/>
  <c r="BO266" i="2" s="1"/>
  <c r="BN265" i="2"/>
  <c r="BL265" i="2"/>
  <c r="Y265" i="2"/>
  <c r="Y267" i="2" s="1"/>
  <c r="X265" i="2"/>
  <c r="BO265" i="2" s="1"/>
  <c r="W263" i="2"/>
  <c r="W262" i="2"/>
  <c r="BN261" i="2"/>
  <c r="BL261" i="2"/>
  <c r="Y261" i="2"/>
  <c r="Y262" i="2" s="1"/>
  <c r="X261" i="2"/>
  <c r="X263" i="2" s="1"/>
  <c r="W258" i="2"/>
  <c r="W257" i="2"/>
  <c r="BN256" i="2"/>
  <c r="BL256" i="2"/>
  <c r="Y256" i="2"/>
  <c r="X256" i="2"/>
  <c r="BO256" i="2" s="1"/>
  <c r="BN255" i="2"/>
  <c r="BL255" i="2"/>
  <c r="Y255" i="2"/>
  <c r="X255" i="2"/>
  <c r="BM255" i="2" s="1"/>
  <c r="BN254" i="2"/>
  <c r="BL254" i="2"/>
  <c r="Y254" i="2"/>
  <c r="X254" i="2"/>
  <c r="X257" i="2" s="1"/>
  <c r="W250" i="2"/>
  <c r="W249" i="2"/>
  <c r="BN248" i="2"/>
  <c r="BL248" i="2"/>
  <c r="Y248" i="2"/>
  <c r="Y249" i="2" s="1"/>
  <c r="X248" i="2"/>
  <c r="X249" i="2" s="1"/>
  <c r="O248" i="2"/>
  <c r="W245" i="2"/>
  <c r="W244" i="2"/>
  <c r="BN243" i="2"/>
  <c r="BL243" i="2"/>
  <c r="Y243" i="2"/>
  <c r="Y244" i="2" s="1"/>
  <c r="X243" i="2"/>
  <c r="X244" i="2" s="1"/>
  <c r="O243" i="2"/>
  <c r="W239" i="2"/>
  <c r="W238" i="2"/>
  <c r="BN237" i="2"/>
  <c r="BL237" i="2"/>
  <c r="Y237" i="2"/>
  <c r="Y238" i="2" s="1"/>
  <c r="X237" i="2"/>
  <c r="X238" i="2" s="1"/>
  <c r="O237" i="2"/>
  <c r="W233" i="2"/>
  <c r="W232" i="2"/>
  <c r="BO231" i="2"/>
  <c r="BN231" i="2"/>
  <c r="BM231" i="2"/>
  <c r="BL231" i="2"/>
  <c r="Y231" i="2"/>
  <c r="X231" i="2"/>
  <c r="O231" i="2"/>
  <c r="BN230" i="2"/>
  <c r="BL230" i="2"/>
  <c r="Y230" i="2"/>
  <c r="X230" i="2"/>
  <c r="BM230" i="2" s="1"/>
  <c r="O230" i="2"/>
  <c r="W227" i="2"/>
  <c r="W226" i="2"/>
  <c r="BN225" i="2"/>
  <c r="BL225" i="2"/>
  <c r="Y225" i="2"/>
  <c r="Y226" i="2" s="1"/>
  <c r="X225" i="2"/>
  <c r="BM225" i="2" s="1"/>
  <c r="O225" i="2"/>
  <c r="W222" i="2"/>
  <c r="W221" i="2"/>
  <c r="BN220" i="2"/>
  <c r="BL220" i="2"/>
  <c r="Y220" i="2"/>
  <c r="X220" i="2"/>
  <c r="O220" i="2"/>
  <c r="BN219" i="2"/>
  <c r="BL219" i="2"/>
  <c r="Y219" i="2"/>
  <c r="X219" i="2"/>
  <c r="BO219" i="2" s="1"/>
  <c r="O219" i="2"/>
  <c r="BN218" i="2"/>
  <c r="BL218" i="2"/>
  <c r="Y218" i="2"/>
  <c r="X218" i="2"/>
  <c r="BO218" i="2" s="1"/>
  <c r="O218" i="2"/>
  <c r="BN217" i="2"/>
  <c r="BL217" i="2"/>
  <c r="Y217" i="2"/>
  <c r="X217" i="2"/>
  <c r="BO217" i="2" s="1"/>
  <c r="O217" i="2"/>
  <c r="W214" i="2"/>
  <c r="W213" i="2"/>
  <c r="BN212" i="2"/>
  <c r="BL212" i="2"/>
  <c r="Y212" i="2"/>
  <c r="X212" i="2"/>
  <c r="O212" i="2"/>
  <c r="BN211" i="2"/>
  <c r="BL211" i="2"/>
  <c r="Y211" i="2"/>
  <c r="X211" i="2"/>
  <c r="BO211" i="2" s="1"/>
  <c r="O211" i="2"/>
  <c r="BN210" i="2"/>
  <c r="BL210" i="2"/>
  <c r="Y210" i="2"/>
  <c r="X210" i="2"/>
  <c r="O210" i="2"/>
  <c r="BN209" i="2"/>
  <c r="BL209" i="2"/>
  <c r="Y209" i="2"/>
  <c r="X209" i="2"/>
  <c r="BO209" i="2" s="1"/>
  <c r="O209" i="2"/>
  <c r="BN208" i="2"/>
  <c r="BL208" i="2"/>
  <c r="Y208" i="2"/>
  <c r="X208" i="2"/>
  <c r="O208" i="2"/>
  <c r="BN207" i="2"/>
  <c r="BL207" i="2"/>
  <c r="Y207" i="2"/>
  <c r="X207" i="2"/>
  <c r="O207" i="2"/>
  <c r="W204" i="2"/>
  <c r="W203" i="2"/>
  <c r="BN202" i="2"/>
  <c r="BL202" i="2"/>
  <c r="Y202" i="2"/>
  <c r="X202" i="2"/>
  <c r="BO202" i="2" s="1"/>
  <c r="O202" i="2"/>
  <c r="BN201" i="2"/>
  <c r="BL201" i="2"/>
  <c r="Y201" i="2"/>
  <c r="X201" i="2"/>
  <c r="BO201" i="2" s="1"/>
  <c r="O201" i="2"/>
  <c r="BN200" i="2"/>
  <c r="BL200" i="2"/>
  <c r="Y200" i="2"/>
  <c r="X200" i="2"/>
  <c r="O200" i="2"/>
  <c r="W197" i="2"/>
  <c r="W196" i="2"/>
  <c r="BN195" i="2"/>
  <c r="BL195" i="2"/>
  <c r="Y195" i="2"/>
  <c r="X195" i="2"/>
  <c r="BO195" i="2" s="1"/>
  <c r="O195" i="2"/>
  <c r="BN194" i="2"/>
  <c r="BL194" i="2"/>
  <c r="Y194" i="2"/>
  <c r="X194" i="2"/>
  <c r="O194" i="2"/>
  <c r="W190" i="2"/>
  <c r="W189" i="2"/>
  <c r="BN188" i="2"/>
  <c r="BL188" i="2"/>
  <c r="Y188" i="2"/>
  <c r="Y189" i="2" s="1"/>
  <c r="X188" i="2"/>
  <c r="O188" i="2"/>
  <c r="W185" i="2"/>
  <c r="W184" i="2"/>
  <c r="BN183" i="2"/>
  <c r="BL183" i="2"/>
  <c r="Y183" i="2"/>
  <c r="Y184" i="2" s="1"/>
  <c r="X183" i="2"/>
  <c r="O183" i="2"/>
  <c r="W180" i="2"/>
  <c r="W179" i="2"/>
  <c r="BN178" i="2"/>
  <c r="BL178" i="2"/>
  <c r="Y178" i="2"/>
  <c r="Y179" i="2" s="1"/>
  <c r="X178" i="2"/>
  <c r="O178" i="2"/>
  <c r="W175" i="2"/>
  <c r="W174" i="2"/>
  <c r="BN173" i="2"/>
  <c r="BL173" i="2"/>
  <c r="Y173" i="2"/>
  <c r="X173" i="2"/>
  <c r="O173" i="2"/>
  <c r="BN172" i="2"/>
  <c r="BL172" i="2"/>
  <c r="Y172" i="2"/>
  <c r="X172" i="2"/>
  <c r="BM172" i="2" s="1"/>
  <c r="O172" i="2"/>
  <c r="W168" i="2"/>
  <c r="W167" i="2"/>
  <c r="BN166" i="2"/>
  <c r="BL166" i="2"/>
  <c r="Y166" i="2"/>
  <c r="X166" i="2"/>
  <c r="BM166" i="2" s="1"/>
  <c r="O166" i="2"/>
  <c r="BN165" i="2"/>
  <c r="BL165" i="2"/>
  <c r="Y165" i="2"/>
  <c r="X165" i="2"/>
  <c r="O165" i="2"/>
  <c r="W163" i="2"/>
  <c r="W162" i="2"/>
  <c r="BN161" i="2"/>
  <c r="BL161" i="2"/>
  <c r="Y161" i="2"/>
  <c r="X161" i="2"/>
  <c r="BO161" i="2" s="1"/>
  <c r="BN160" i="2"/>
  <c r="BL160" i="2"/>
  <c r="Y160" i="2"/>
  <c r="X160" i="2"/>
  <c r="O160" i="2"/>
  <c r="BN159" i="2"/>
  <c r="BL159" i="2"/>
  <c r="Y159" i="2"/>
  <c r="X159" i="2"/>
  <c r="BN158" i="2"/>
  <c r="BL158" i="2"/>
  <c r="Y158" i="2"/>
  <c r="X158" i="2"/>
  <c r="W155" i="2"/>
  <c r="W154" i="2"/>
  <c r="BN153" i="2"/>
  <c r="BL153" i="2"/>
  <c r="Y153" i="2"/>
  <c r="Y154" i="2" s="1"/>
  <c r="X153" i="2"/>
  <c r="X155" i="2" s="1"/>
  <c r="O153" i="2"/>
  <c r="W150" i="2"/>
  <c r="W149" i="2"/>
  <c r="BN148" i="2"/>
  <c r="BL148" i="2"/>
  <c r="Y148" i="2"/>
  <c r="X148" i="2"/>
  <c r="BN147" i="2"/>
  <c r="BL147" i="2"/>
  <c r="Y147" i="2"/>
  <c r="Y149" i="2" s="1"/>
  <c r="X147" i="2"/>
  <c r="X149" i="2" s="1"/>
  <c r="O147" i="2"/>
  <c r="W143" i="2"/>
  <c r="W142" i="2"/>
  <c r="BN141" i="2"/>
  <c r="BL141" i="2"/>
  <c r="Y141" i="2"/>
  <c r="Y142" i="2" s="1"/>
  <c r="X141" i="2"/>
  <c r="X143" i="2" s="1"/>
  <c r="O141" i="2"/>
  <c r="W138" i="2"/>
  <c r="W137" i="2"/>
  <c r="BN136" i="2"/>
  <c r="BL136" i="2"/>
  <c r="Y136" i="2"/>
  <c r="X136" i="2"/>
  <c r="O136" i="2"/>
  <c r="BN135" i="2"/>
  <c r="BL135" i="2"/>
  <c r="Y135" i="2"/>
  <c r="X135" i="2"/>
  <c r="O135" i="2"/>
  <c r="W132" i="2"/>
  <c r="W131" i="2"/>
  <c r="BN130" i="2"/>
  <c r="BL130" i="2"/>
  <c r="Y130" i="2"/>
  <c r="Y131" i="2" s="1"/>
  <c r="X130" i="2"/>
  <c r="BO130" i="2" s="1"/>
  <c r="O130" i="2"/>
  <c r="W127" i="2"/>
  <c r="W126" i="2"/>
  <c r="BN125" i="2"/>
  <c r="BL125" i="2"/>
  <c r="Y125" i="2"/>
  <c r="X125" i="2"/>
  <c r="BO125" i="2" s="1"/>
  <c r="O125" i="2"/>
  <c r="BN124" i="2"/>
  <c r="BL124" i="2"/>
  <c r="Y124" i="2"/>
  <c r="X124" i="2"/>
  <c r="O124" i="2"/>
  <c r="BN123" i="2"/>
  <c r="BL123" i="2"/>
  <c r="Y123" i="2"/>
  <c r="X123" i="2"/>
  <c r="BO123" i="2" s="1"/>
  <c r="O123" i="2"/>
  <c r="BN122" i="2"/>
  <c r="BL122" i="2"/>
  <c r="Y122" i="2"/>
  <c r="X122" i="2"/>
  <c r="O122" i="2"/>
  <c r="W119" i="2"/>
  <c r="W118" i="2"/>
  <c r="BN117" i="2"/>
  <c r="BL117" i="2"/>
  <c r="Y117" i="2"/>
  <c r="X117" i="2"/>
  <c r="O117" i="2"/>
  <c r="BN116" i="2"/>
  <c r="BL116" i="2"/>
  <c r="Y116" i="2"/>
  <c r="X116" i="2"/>
  <c r="O116" i="2"/>
  <c r="W113" i="2"/>
  <c r="W112" i="2"/>
  <c r="BN111" i="2"/>
  <c r="BL111" i="2"/>
  <c r="Y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Y109" i="2"/>
  <c r="X109" i="2"/>
  <c r="O109" i="2"/>
  <c r="W106" i="2"/>
  <c r="W105" i="2"/>
  <c r="BN104" i="2"/>
  <c r="BL104" i="2"/>
  <c r="Y104" i="2"/>
  <c r="X104" i="2"/>
  <c r="BO104" i="2" s="1"/>
  <c r="O104" i="2"/>
  <c r="BN103" i="2"/>
  <c r="BL103" i="2"/>
  <c r="Y103" i="2"/>
  <c r="X103" i="2"/>
  <c r="BO103" i="2" s="1"/>
  <c r="O103" i="2"/>
  <c r="BN102" i="2"/>
  <c r="BL102" i="2"/>
  <c r="Y102" i="2"/>
  <c r="X102" i="2"/>
  <c r="BO102" i="2" s="1"/>
  <c r="O102" i="2"/>
  <c r="BN101" i="2"/>
  <c r="BL101" i="2"/>
  <c r="Y101" i="2"/>
  <c r="X101" i="2"/>
  <c r="O101" i="2"/>
  <c r="BN100" i="2"/>
  <c r="BL100" i="2"/>
  <c r="Y100" i="2"/>
  <c r="X100" i="2"/>
  <c r="BM100" i="2" s="1"/>
  <c r="O100" i="2"/>
  <c r="W97" i="2"/>
  <c r="W96" i="2"/>
  <c r="BN95" i="2"/>
  <c r="BL95" i="2"/>
  <c r="Y95" i="2"/>
  <c r="X95" i="2"/>
  <c r="BM95" i="2" s="1"/>
  <c r="O95" i="2"/>
  <c r="BN94" i="2"/>
  <c r="BL94" i="2"/>
  <c r="Y94" i="2"/>
  <c r="X94" i="2"/>
  <c r="BO94" i="2" s="1"/>
  <c r="O94" i="2"/>
  <c r="BN93" i="2"/>
  <c r="BL93" i="2"/>
  <c r="Y93" i="2"/>
  <c r="X93" i="2"/>
  <c r="BO93" i="2" s="1"/>
  <c r="O93" i="2"/>
  <c r="W90" i="2"/>
  <c r="W89" i="2"/>
  <c r="BN88" i="2"/>
  <c r="BL88" i="2"/>
  <c r="Y88" i="2"/>
  <c r="X88" i="2"/>
  <c r="BO88" i="2" s="1"/>
  <c r="O88" i="2"/>
  <c r="BN87" i="2"/>
  <c r="BL87" i="2"/>
  <c r="Y87" i="2"/>
  <c r="X87" i="2"/>
  <c r="O87" i="2"/>
  <c r="BN86" i="2"/>
  <c r="BL86" i="2"/>
  <c r="Y86" i="2"/>
  <c r="X86" i="2"/>
  <c r="BO86" i="2" s="1"/>
  <c r="O86" i="2"/>
  <c r="BN85" i="2"/>
  <c r="BL85" i="2"/>
  <c r="Y85" i="2"/>
  <c r="X85" i="2"/>
  <c r="O85" i="2"/>
  <c r="BN84" i="2"/>
  <c r="BL84" i="2"/>
  <c r="Y84" i="2"/>
  <c r="X84" i="2"/>
  <c r="BM84" i="2" s="1"/>
  <c r="O84" i="2"/>
  <c r="BN83" i="2"/>
  <c r="BL83" i="2"/>
  <c r="Y83" i="2"/>
  <c r="X83" i="2"/>
  <c r="O83" i="2"/>
  <c r="BN82" i="2"/>
  <c r="BL82" i="2"/>
  <c r="Y82" i="2"/>
  <c r="X82" i="2"/>
  <c r="BO82" i="2" s="1"/>
  <c r="O82" i="2"/>
  <c r="BN81" i="2"/>
  <c r="BL81" i="2"/>
  <c r="Y81" i="2"/>
  <c r="X81" i="2"/>
  <c r="BO81" i="2" s="1"/>
  <c r="O81" i="2"/>
  <c r="W78" i="2"/>
  <c r="W77" i="2"/>
  <c r="BN76" i="2"/>
  <c r="BL76" i="2"/>
  <c r="Y76" i="2"/>
  <c r="X76" i="2"/>
  <c r="BO76" i="2" s="1"/>
  <c r="O76" i="2"/>
  <c r="BN75" i="2"/>
  <c r="BL75" i="2"/>
  <c r="Y75" i="2"/>
  <c r="X75" i="2"/>
  <c r="O75" i="2"/>
  <c r="W72" i="2"/>
  <c r="W71" i="2"/>
  <c r="BN70" i="2"/>
  <c r="BL70" i="2"/>
  <c r="Y70" i="2"/>
  <c r="Y71" i="2" s="1"/>
  <c r="X70" i="2"/>
  <c r="X72" i="2" s="1"/>
  <c r="O70" i="2"/>
  <c r="W67" i="2"/>
  <c r="W66" i="2"/>
  <c r="BO65" i="2"/>
  <c r="BN65" i="2"/>
  <c r="BM65" i="2"/>
  <c r="BL65" i="2"/>
  <c r="Y65" i="2"/>
  <c r="X65" i="2"/>
  <c r="O65" i="2"/>
  <c r="BN64" i="2"/>
  <c r="BL64" i="2"/>
  <c r="Y64" i="2"/>
  <c r="X64" i="2"/>
  <c r="O64" i="2"/>
  <c r="W61" i="2"/>
  <c r="W60" i="2"/>
  <c r="BN59" i="2"/>
  <c r="BL59" i="2"/>
  <c r="Y59" i="2"/>
  <c r="X59" i="2"/>
  <c r="O59" i="2"/>
  <c r="BN58" i="2"/>
  <c r="BL58" i="2"/>
  <c r="Y58" i="2"/>
  <c r="X58" i="2"/>
  <c r="BM58" i="2" s="1"/>
  <c r="O58" i="2"/>
  <c r="BN57" i="2"/>
  <c r="BL57" i="2"/>
  <c r="Y57" i="2"/>
  <c r="X57" i="2"/>
  <c r="BO57" i="2" s="1"/>
  <c r="O57" i="2"/>
  <c r="BN56" i="2"/>
  <c r="BL56" i="2"/>
  <c r="Y56" i="2"/>
  <c r="X56" i="2"/>
  <c r="BO56" i="2" s="1"/>
  <c r="O56" i="2"/>
  <c r="BO55" i="2"/>
  <c r="BN55" i="2"/>
  <c r="BM55" i="2"/>
  <c r="BL55" i="2"/>
  <c r="Y55" i="2"/>
  <c r="X55" i="2"/>
  <c r="O55" i="2"/>
  <c r="BN54" i="2"/>
  <c r="BL54" i="2"/>
  <c r="Y54" i="2"/>
  <c r="X54" i="2"/>
  <c r="X60" i="2" s="1"/>
  <c r="O54" i="2"/>
  <c r="W51" i="2"/>
  <c r="W50" i="2"/>
  <c r="BN49" i="2"/>
  <c r="BL49" i="2"/>
  <c r="Y49" i="2"/>
  <c r="X49" i="2"/>
  <c r="BO49" i="2" s="1"/>
  <c r="O49" i="2"/>
  <c r="BN48" i="2"/>
  <c r="BL48" i="2"/>
  <c r="Y48" i="2"/>
  <c r="X48" i="2"/>
  <c r="BO48" i="2" s="1"/>
  <c r="O48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O44" i="2"/>
  <c r="W41" i="2"/>
  <c r="W40" i="2"/>
  <c r="BN39" i="2"/>
  <c r="BL39" i="2"/>
  <c r="Y39" i="2"/>
  <c r="X39" i="2"/>
  <c r="BO39" i="2" s="1"/>
  <c r="O39" i="2"/>
  <c r="BN38" i="2"/>
  <c r="BL38" i="2"/>
  <c r="Y38" i="2"/>
  <c r="X38" i="2"/>
  <c r="BO38" i="2" s="1"/>
  <c r="O38" i="2"/>
  <c r="BN37" i="2"/>
  <c r="BL37" i="2"/>
  <c r="Y37" i="2"/>
  <c r="X37" i="2"/>
  <c r="BM37" i="2" s="1"/>
  <c r="BO36" i="2"/>
  <c r="BN36" i="2"/>
  <c r="BM36" i="2"/>
  <c r="BL36" i="2"/>
  <c r="Y36" i="2"/>
  <c r="Y40" i="2" s="1"/>
  <c r="X36" i="2"/>
  <c r="O36" i="2"/>
  <c r="W33" i="2"/>
  <c r="W32" i="2"/>
  <c r="BN31" i="2"/>
  <c r="BL31" i="2"/>
  <c r="Y31" i="2"/>
  <c r="X31" i="2"/>
  <c r="O31" i="2"/>
  <c r="BN30" i="2"/>
  <c r="BL30" i="2"/>
  <c r="Y30" i="2"/>
  <c r="X30" i="2"/>
  <c r="BM30" i="2" s="1"/>
  <c r="O30" i="2"/>
  <c r="BN29" i="2"/>
  <c r="BL29" i="2"/>
  <c r="Y29" i="2"/>
  <c r="X29" i="2"/>
  <c r="O29" i="2"/>
  <c r="BN28" i="2"/>
  <c r="BL28" i="2"/>
  <c r="Y28" i="2"/>
  <c r="Y32" i="2" s="1"/>
  <c r="X28" i="2"/>
  <c r="BO28" i="2" s="1"/>
  <c r="O28" i="2"/>
  <c r="W24" i="2"/>
  <c r="W23" i="2"/>
  <c r="W306" i="2" s="1"/>
  <c r="BN22" i="2"/>
  <c r="BL22" i="2"/>
  <c r="W303" i="2" s="1"/>
  <c r="Y22" i="2"/>
  <c r="Y23" i="2" s="1"/>
  <c r="X22" i="2"/>
  <c r="X24" i="2" s="1"/>
  <c r="O22" i="2"/>
  <c r="H10" i="2"/>
  <c r="A9" i="2"/>
  <c r="F10" i="2" s="1"/>
  <c r="D7" i="2"/>
  <c r="P6" i="2"/>
  <c r="O2" i="2"/>
  <c r="BM243" i="2" l="1"/>
  <c r="BO243" i="2"/>
  <c r="X275" i="2"/>
  <c r="X40" i="2"/>
  <c r="BM38" i="2"/>
  <c r="Y50" i="2"/>
  <c r="BM46" i="2"/>
  <c r="BM48" i="2"/>
  <c r="Y89" i="2"/>
  <c r="Y96" i="2"/>
  <c r="BM102" i="2"/>
  <c r="X112" i="2"/>
  <c r="BM110" i="2"/>
  <c r="Y118" i="2"/>
  <c r="X131" i="2"/>
  <c r="X137" i="2"/>
  <c r="BM153" i="2"/>
  <c r="BO153" i="2"/>
  <c r="X154" i="2"/>
  <c r="Y167" i="2"/>
  <c r="Y174" i="2"/>
  <c r="BM195" i="2"/>
  <c r="Y213" i="2"/>
  <c r="Y221" i="2"/>
  <c r="BM217" i="2"/>
  <c r="BM237" i="2"/>
  <c r="BO237" i="2"/>
  <c r="BM248" i="2"/>
  <c r="BO248" i="2"/>
  <c r="BO31" i="2"/>
  <c r="BM31" i="2"/>
  <c r="BO58" i="2"/>
  <c r="BO59" i="2"/>
  <c r="BM59" i="2"/>
  <c r="X61" i="2"/>
  <c r="BO64" i="2"/>
  <c r="BM64" i="2"/>
  <c r="X66" i="2"/>
  <c r="X67" i="2"/>
  <c r="X71" i="2"/>
  <c r="BO70" i="2"/>
  <c r="BM70" i="2"/>
  <c r="Y77" i="2"/>
  <c r="BO83" i="2"/>
  <c r="BM83" i="2"/>
  <c r="BO85" i="2"/>
  <c r="BM85" i="2"/>
  <c r="BO87" i="2"/>
  <c r="BM87" i="2"/>
  <c r="BO95" i="2"/>
  <c r="BO100" i="2"/>
  <c r="BO101" i="2"/>
  <c r="BM101" i="2"/>
  <c r="Y105" i="2"/>
  <c r="BO117" i="2"/>
  <c r="BM117" i="2"/>
  <c r="BO29" i="2"/>
  <c r="BM29" i="2"/>
  <c r="BO75" i="2"/>
  <c r="BM75" i="2"/>
  <c r="X77" i="2"/>
  <c r="BO122" i="2"/>
  <c r="BM122" i="2"/>
  <c r="BO124" i="2"/>
  <c r="BM124" i="2"/>
  <c r="X126" i="2"/>
  <c r="BO148" i="2"/>
  <c r="BM148" i="2"/>
  <c r="Y162" i="2"/>
  <c r="BO160" i="2"/>
  <c r="BM160" i="2"/>
  <c r="BO166" i="2"/>
  <c r="BO172" i="2"/>
  <c r="BO173" i="2"/>
  <c r="BM173" i="2"/>
  <c r="X175" i="2"/>
  <c r="X179" i="2"/>
  <c r="BO178" i="2"/>
  <c r="BM178" i="2"/>
  <c r="X180" i="2"/>
  <c r="X184" i="2"/>
  <c r="BO183" i="2"/>
  <c r="BM183" i="2"/>
  <c r="X185" i="2"/>
  <c r="X189" i="2"/>
  <c r="BO188" i="2"/>
  <c r="BM188" i="2"/>
  <c r="X190" i="2"/>
  <c r="BO194" i="2"/>
  <c r="BM194" i="2"/>
  <c r="X196" i="2"/>
  <c r="X197" i="2"/>
  <c r="X204" i="2"/>
  <c r="BO200" i="2"/>
  <c r="BM200" i="2"/>
  <c r="BO208" i="2"/>
  <c r="BM208" i="2"/>
  <c r="BO210" i="2"/>
  <c r="BM210" i="2"/>
  <c r="BO212" i="2"/>
  <c r="BM212" i="2"/>
  <c r="BM220" i="2"/>
  <c r="BO220" i="2"/>
  <c r="BO225" i="2"/>
  <c r="Y232" i="2"/>
  <c r="BO255" i="2"/>
  <c r="W304" i="2"/>
  <c r="W305" i="2" s="1"/>
  <c r="BO37" i="2"/>
  <c r="W302" i="2"/>
  <c r="X50" i="2"/>
  <c r="Y60" i="2"/>
  <c r="Y66" i="2"/>
  <c r="Y112" i="2"/>
  <c r="X119" i="2"/>
  <c r="Y126" i="2"/>
  <c r="X132" i="2"/>
  <c r="X138" i="2"/>
  <c r="Y137" i="2"/>
  <c r="X163" i="2"/>
  <c r="X162" i="2"/>
  <c r="X168" i="2"/>
  <c r="Y196" i="2"/>
  <c r="Y203" i="2"/>
  <c r="X214" i="2"/>
  <c r="BO230" i="2"/>
  <c r="X233" i="2"/>
  <c r="X239" i="2"/>
  <c r="X245" i="2"/>
  <c r="X250" i="2"/>
  <c r="Y257" i="2"/>
  <c r="X258" i="2"/>
  <c r="Y274" i="2"/>
  <c r="Y300" i="2"/>
  <c r="X113" i="2"/>
  <c r="X89" i="2"/>
  <c r="X267" i="2"/>
  <c r="X51" i="2"/>
  <c r="BM22" i="2"/>
  <c r="BM28" i="2"/>
  <c r="X41" i="2"/>
  <c r="BM45" i="2"/>
  <c r="X78" i="2"/>
  <c r="BM82" i="2"/>
  <c r="X96" i="2"/>
  <c r="BM104" i="2"/>
  <c r="BM109" i="2"/>
  <c r="BM159" i="2"/>
  <c r="X167" i="2"/>
  <c r="BM202" i="2"/>
  <c r="BM207" i="2"/>
  <c r="X221" i="2"/>
  <c r="X226" i="2"/>
  <c r="BM265" i="2"/>
  <c r="BM271" i="2"/>
  <c r="BM277" i="2"/>
  <c r="BM279" i="2"/>
  <c r="X32" i="2"/>
  <c r="BM57" i="2"/>
  <c r="X90" i="2"/>
  <c r="BM94" i="2"/>
  <c r="X118" i="2"/>
  <c r="X127" i="2"/>
  <c r="BM136" i="2"/>
  <c r="BM141" i="2"/>
  <c r="BM147" i="2"/>
  <c r="BM161" i="2"/>
  <c r="BM165" i="2"/>
  <c r="BM219" i="2"/>
  <c r="BM261" i="2"/>
  <c r="X268" i="2"/>
  <c r="BM273" i="2"/>
  <c r="BM281" i="2"/>
  <c r="BM283" i="2"/>
  <c r="BM285" i="2"/>
  <c r="BM287" i="2"/>
  <c r="BM289" i="2"/>
  <c r="BM291" i="2"/>
  <c r="BM293" i="2"/>
  <c r="BO277" i="2"/>
  <c r="BM295" i="2"/>
  <c r="BM297" i="2"/>
  <c r="BM299" i="2"/>
  <c r="X301" i="2"/>
  <c r="BO22" i="2"/>
  <c r="BM111" i="2"/>
  <c r="BM116" i="2"/>
  <c r="X150" i="2"/>
  <c r="BO159" i="2"/>
  <c r="BO207" i="2"/>
  <c r="BM209" i="2"/>
  <c r="BM254" i="2"/>
  <c r="BM256" i="2"/>
  <c r="H9" i="2"/>
  <c r="X97" i="2"/>
  <c r="BO136" i="2"/>
  <c r="BO141" i="2"/>
  <c r="BO147" i="2"/>
  <c r="BO165" i="2"/>
  <c r="X213" i="2"/>
  <c r="X222" i="2"/>
  <c r="X227" i="2"/>
  <c r="BO261" i="2"/>
  <c r="J9" i="2"/>
  <c r="X23" i="2"/>
  <c r="BO30" i="2"/>
  <c r="X33" i="2"/>
  <c r="BO47" i="2"/>
  <c r="BM49" i="2"/>
  <c r="BM54" i="2"/>
  <c r="BO84" i="2"/>
  <c r="BM86" i="2"/>
  <c r="X105" i="2"/>
  <c r="BO116" i="2"/>
  <c r="BM123" i="2"/>
  <c r="X203" i="2"/>
  <c r="BM211" i="2"/>
  <c r="BO254" i="2"/>
  <c r="BO296" i="2"/>
  <c r="F9" i="2"/>
  <c r="BO109" i="2"/>
  <c r="A10" i="2"/>
  <c r="BM39" i="2"/>
  <c r="BM76" i="2"/>
  <c r="BM103" i="2"/>
  <c r="BM201" i="2"/>
  <c r="X262" i="2"/>
  <c r="BM270" i="2"/>
  <c r="X274" i="2"/>
  <c r="BO54" i="2"/>
  <c r="BM93" i="2"/>
  <c r="BM125" i="2"/>
  <c r="BM130" i="2"/>
  <c r="BM135" i="2"/>
  <c r="BM158" i="2"/>
  <c r="BM218" i="2"/>
  <c r="BM266" i="2"/>
  <c r="BM272" i="2"/>
  <c r="BM278" i="2"/>
  <c r="BM280" i="2"/>
  <c r="BM44" i="2"/>
  <c r="BM81" i="2"/>
  <c r="X142" i="2"/>
  <c r="BM56" i="2"/>
  <c r="BM88" i="2"/>
  <c r="BO44" i="2"/>
  <c r="X174" i="2"/>
  <c r="X232" i="2"/>
  <c r="BO270" i="2"/>
  <c r="X106" i="2"/>
  <c r="BO135" i="2"/>
  <c r="BO158" i="2"/>
  <c r="Y307" i="2" l="1"/>
  <c r="X302" i="2"/>
  <c r="X303" i="2"/>
  <c r="X304" i="2"/>
  <c r="X306" i="2"/>
  <c r="X305" i="2" l="1"/>
  <c r="B315" i="2" l="1"/>
  <c r="C315" i="2"/>
  <c r="A315" i="2"/>
</calcChain>
</file>

<file path=xl/sharedStrings.xml><?xml version="1.0" encoding="utf-8"?>
<sst xmlns="http://schemas.openxmlformats.org/spreadsheetml/2006/main" count="1717" uniqueCount="432">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</sst>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zoomScaleNormal="100" zoomScaleSheetLayoutView="100" workbookViewId="0">
      <selection activeCell="AB6" sqref="AB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8" t="s">
        <v>29</v>
      </c>
      <c r="E1" s="398"/>
      <c r="F1" s="398"/>
      <c r="G1" s="14" t="s">
        <v>71</v>
      </c>
      <c r="H1" s="398" t="s">
        <v>50</v>
      </c>
      <c r="I1" s="398"/>
      <c r="J1" s="398"/>
      <c r="K1" s="398"/>
      <c r="L1" s="398"/>
      <c r="M1" s="398"/>
      <c r="N1" s="398"/>
      <c r="O1" s="398"/>
      <c r="P1" s="398"/>
      <c r="Q1" s="399" t="s">
        <v>72</v>
      </c>
      <c r="R1" s="400"/>
      <c r="S1" s="40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01"/>
      <c r="P3" s="401"/>
      <c r="Q3" s="401"/>
      <c r="R3" s="401"/>
      <c r="S3" s="401"/>
      <c r="T3" s="401"/>
      <c r="U3" s="401"/>
      <c r="V3" s="40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0" t="s">
        <v>8</v>
      </c>
      <c r="B5" s="380"/>
      <c r="C5" s="380"/>
      <c r="D5" s="402"/>
      <c r="E5" s="402"/>
      <c r="F5" s="403" t="s">
        <v>14</v>
      </c>
      <c r="G5" s="403"/>
      <c r="H5" s="402"/>
      <c r="I5" s="402"/>
      <c r="J5" s="402"/>
      <c r="K5" s="402"/>
      <c r="L5" s="402"/>
      <c r="M5" s="76"/>
      <c r="O5" s="27" t="s">
        <v>4</v>
      </c>
      <c r="P5" s="404">
        <v>45453</v>
      </c>
      <c r="Q5" s="404"/>
      <c r="S5" s="405" t="s">
        <v>3</v>
      </c>
      <c r="T5" s="406"/>
      <c r="U5" s="407" t="s">
        <v>418</v>
      </c>
      <c r="V5" s="408"/>
      <c r="AA5" s="60"/>
      <c r="AB5" s="60"/>
      <c r="AC5" s="60"/>
    </row>
    <row r="6" spans="1:30" s="17" customFormat="1" ht="24" customHeight="1" x14ac:dyDescent="0.2">
      <c r="A6" s="380" t="s">
        <v>1</v>
      </c>
      <c r="B6" s="380"/>
      <c r="C6" s="380"/>
      <c r="D6" s="381" t="s">
        <v>79</v>
      </c>
      <c r="E6" s="381"/>
      <c r="F6" s="381"/>
      <c r="G6" s="381"/>
      <c r="H6" s="381"/>
      <c r="I6" s="381"/>
      <c r="J6" s="381"/>
      <c r="K6" s="381"/>
      <c r="L6" s="381"/>
      <c r="M6" s="77"/>
      <c r="O6" s="27" t="s">
        <v>30</v>
      </c>
      <c r="P6" s="382" t="str">
        <f>IF(P5=0," ",CHOOSE(WEEKDAY(P5,2),"Понедельник","Вторник","Среда","Четверг","Пятница","Суббота","Воскресенье"))</f>
        <v>Понедельник</v>
      </c>
      <c r="Q6" s="382"/>
      <c r="S6" s="383" t="s">
        <v>5</v>
      </c>
      <c r="T6" s="384"/>
      <c r="U6" s="385" t="s">
        <v>73</v>
      </c>
      <c r="V6" s="38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3"/>
      <c r="M7" s="78"/>
      <c r="O7" s="29"/>
      <c r="P7" s="49"/>
      <c r="Q7" s="49"/>
      <c r="S7" s="383"/>
      <c r="T7" s="384"/>
      <c r="U7" s="387"/>
      <c r="V7" s="388"/>
      <c r="AA7" s="60"/>
      <c r="AB7" s="60"/>
      <c r="AC7" s="60"/>
    </row>
    <row r="8" spans="1:30" s="17" customFormat="1" ht="25.5" customHeight="1" x14ac:dyDescent="0.2">
      <c r="A8" s="394" t="s">
        <v>61</v>
      </c>
      <c r="B8" s="394"/>
      <c r="C8" s="394"/>
      <c r="D8" s="395" t="s">
        <v>80</v>
      </c>
      <c r="E8" s="395"/>
      <c r="F8" s="395"/>
      <c r="G8" s="395"/>
      <c r="H8" s="395"/>
      <c r="I8" s="395"/>
      <c r="J8" s="395"/>
      <c r="K8" s="395"/>
      <c r="L8" s="395"/>
      <c r="M8" s="79"/>
      <c r="O8" s="27" t="s">
        <v>11</v>
      </c>
      <c r="P8" s="378">
        <v>0.375</v>
      </c>
      <c r="Q8" s="378"/>
      <c r="S8" s="383"/>
      <c r="T8" s="384"/>
      <c r="U8" s="387"/>
      <c r="V8" s="388"/>
      <c r="AA8" s="60"/>
      <c r="AB8" s="60"/>
      <c r="AC8" s="60"/>
    </row>
    <row r="9" spans="1:30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49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M9" s="74"/>
      <c r="O9" s="31" t="s">
        <v>15</v>
      </c>
      <c r="P9" s="397"/>
      <c r="Q9" s="397"/>
      <c r="S9" s="383"/>
      <c r="T9" s="384"/>
      <c r="U9" s="389"/>
      <c r="V9" s="39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3" t="str">
        <f>IFERROR(VLOOKUP($D$10,Proxy,2,FALSE),"")</f>
        <v/>
      </c>
      <c r="I10" s="373"/>
      <c r="J10" s="373"/>
      <c r="K10" s="373"/>
      <c r="L10" s="373"/>
      <c r="M10" s="75"/>
      <c r="O10" s="31" t="s">
        <v>35</v>
      </c>
      <c r="P10" s="374"/>
      <c r="Q10" s="374"/>
      <c r="T10" s="29" t="s">
        <v>12</v>
      </c>
      <c r="U10" s="375" t="s">
        <v>74</v>
      </c>
      <c r="V10" s="37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77"/>
      <c r="Q11" s="377"/>
      <c r="T11" s="29" t="s">
        <v>31</v>
      </c>
      <c r="U11" s="362" t="s">
        <v>58</v>
      </c>
      <c r="V11" s="36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61" t="s">
        <v>75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80"/>
      <c r="O12" s="27" t="s">
        <v>33</v>
      </c>
      <c r="P12" s="378"/>
      <c r="Q12" s="378"/>
      <c r="R12" s="28"/>
      <c r="S12"/>
      <c r="T12" s="29" t="s">
        <v>49</v>
      </c>
      <c r="U12" s="379"/>
      <c r="V12" s="379"/>
      <c r="W12"/>
      <c r="AA12" s="60"/>
      <c r="AB12" s="60"/>
      <c r="AC12" s="60"/>
    </row>
    <row r="13" spans="1:30" s="17" customFormat="1" ht="23.25" customHeight="1" x14ac:dyDescent="0.2">
      <c r="A13" s="361" t="s">
        <v>76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80"/>
      <c r="N13" s="31"/>
      <c r="O13" s="31" t="s">
        <v>34</v>
      </c>
      <c r="P13" s="362"/>
      <c r="Q13" s="36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61" t="s">
        <v>77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63" t="s">
        <v>78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81"/>
      <c r="N15"/>
      <c r="O15" s="364" t="s">
        <v>64</v>
      </c>
      <c r="P15" s="364"/>
      <c r="Q15" s="364"/>
      <c r="R15" s="364"/>
      <c r="S15" s="36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65"/>
      <c r="P16" s="365"/>
      <c r="Q16" s="365"/>
      <c r="R16" s="365"/>
      <c r="S16" s="36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49" t="s">
        <v>62</v>
      </c>
      <c r="B17" s="349" t="s">
        <v>52</v>
      </c>
      <c r="C17" s="367" t="s">
        <v>51</v>
      </c>
      <c r="D17" s="349" t="s">
        <v>53</v>
      </c>
      <c r="E17" s="349"/>
      <c r="F17" s="349" t="s">
        <v>24</v>
      </c>
      <c r="G17" s="349" t="s">
        <v>27</v>
      </c>
      <c r="H17" s="349" t="s">
        <v>25</v>
      </c>
      <c r="I17" s="349" t="s">
        <v>26</v>
      </c>
      <c r="J17" s="368" t="s">
        <v>16</v>
      </c>
      <c r="K17" s="368" t="s">
        <v>69</v>
      </c>
      <c r="L17" s="368" t="s">
        <v>2</v>
      </c>
      <c r="M17" s="368" t="s">
        <v>70</v>
      </c>
      <c r="N17" s="349" t="s">
        <v>28</v>
      </c>
      <c r="O17" s="349" t="s">
        <v>17</v>
      </c>
      <c r="P17" s="349"/>
      <c r="Q17" s="349"/>
      <c r="R17" s="349"/>
      <c r="S17" s="349"/>
      <c r="T17" s="366" t="s">
        <v>59</v>
      </c>
      <c r="U17" s="349"/>
      <c r="V17" s="349" t="s">
        <v>6</v>
      </c>
      <c r="W17" s="349" t="s">
        <v>44</v>
      </c>
      <c r="X17" s="350" t="s">
        <v>57</v>
      </c>
      <c r="Y17" s="349" t="s">
        <v>18</v>
      </c>
      <c r="Z17" s="352" t="s">
        <v>63</v>
      </c>
      <c r="AA17" s="352" t="s">
        <v>19</v>
      </c>
      <c r="AB17" s="353" t="s">
        <v>60</v>
      </c>
      <c r="AC17" s="354"/>
      <c r="AD17" s="355"/>
      <c r="AE17" s="359"/>
      <c r="BB17" s="360" t="s">
        <v>67</v>
      </c>
    </row>
    <row r="18" spans="1:67" ht="14.25" customHeight="1" x14ac:dyDescent="0.2">
      <c r="A18" s="349"/>
      <c r="B18" s="349"/>
      <c r="C18" s="367"/>
      <c r="D18" s="349"/>
      <c r="E18" s="349"/>
      <c r="F18" s="349" t="s">
        <v>20</v>
      </c>
      <c r="G18" s="349" t="s">
        <v>21</v>
      </c>
      <c r="H18" s="349" t="s">
        <v>22</v>
      </c>
      <c r="I18" s="349" t="s">
        <v>22</v>
      </c>
      <c r="J18" s="369"/>
      <c r="K18" s="369"/>
      <c r="L18" s="369"/>
      <c r="M18" s="369"/>
      <c r="N18" s="349"/>
      <c r="O18" s="349"/>
      <c r="P18" s="349"/>
      <c r="Q18" s="349"/>
      <c r="R18" s="349"/>
      <c r="S18" s="349"/>
      <c r="T18" s="36" t="s">
        <v>47</v>
      </c>
      <c r="U18" s="36" t="s">
        <v>46</v>
      </c>
      <c r="V18" s="349"/>
      <c r="W18" s="349"/>
      <c r="X18" s="351"/>
      <c r="Y18" s="349"/>
      <c r="Z18" s="352"/>
      <c r="AA18" s="352"/>
      <c r="AB18" s="356"/>
      <c r="AC18" s="357"/>
      <c r="AD18" s="358"/>
      <c r="AE18" s="359"/>
      <c r="BB18" s="360"/>
    </row>
    <row r="19" spans="1:67" ht="27.75" customHeight="1" x14ac:dyDescent="0.2">
      <c r="A19" s="256" t="s">
        <v>81</v>
      </c>
      <c r="B19" s="256"/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55"/>
      <c r="AA19" s="55"/>
    </row>
    <row r="20" spans="1:67" ht="16.5" customHeight="1" x14ac:dyDescent="0.25">
      <c r="A20" s="254" t="s">
        <v>81</v>
      </c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66"/>
      <c r="AA20" s="66"/>
    </row>
    <row r="21" spans="1:67" ht="14.25" customHeight="1" x14ac:dyDescent="0.25">
      <c r="A21" s="243" t="s">
        <v>82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67"/>
      <c r="AA21" s="67"/>
    </row>
    <row r="22" spans="1:67" ht="27" customHeight="1" x14ac:dyDescent="0.25">
      <c r="A22" s="64" t="s">
        <v>83</v>
      </c>
      <c r="B22" s="64" t="s">
        <v>84</v>
      </c>
      <c r="C22" s="37">
        <v>4301070899</v>
      </c>
      <c r="D22" s="220">
        <v>4607111035752</v>
      </c>
      <c r="E22" s="22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9"/>
      <c r="N22" s="38">
        <v>180</v>
      </c>
      <c r="O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2"/>
      <c r="Q22" s="222"/>
      <c r="R22" s="222"/>
      <c r="S22" s="22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14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5"/>
      <c r="O23" s="211" t="s">
        <v>43</v>
      </c>
      <c r="P23" s="212"/>
      <c r="Q23" s="212"/>
      <c r="R23" s="212"/>
      <c r="S23" s="212"/>
      <c r="T23" s="212"/>
      <c r="U23" s="213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5"/>
      <c r="O24" s="211" t="s">
        <v>43</v>
      </c>
      <c r="P24" s="212"/>
      <c r="Q24" s="212"/>
      <c r="R24" s="212"/>
      <c r="S24" s="212"/>
      <c r="T24" s="212"/>
      <c r="U24" s="213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6" t="s">
        <v>48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55"/>
      <c r="AA25" s="55"/>
    </row>
    <row r="26" spans="1:67" ht="16.5" customHeight="1" x14ac:dyDescent="0.25">
      <c r="A26" s="254" t="s">
        <v>87</v>
      </c>
      <c r="B26" s="254"/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66"/>
      <c r="AA26" s="66"/>
    </row>
    <row r="27" spans="1:67" ht="14.25" customHeight="1" x14ac:dyDescent="0.25">
      <c r="A27" s="243" t="s">
        <v>88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67"/>
      <c r="AA27" s="67"/>
    </row>
    <row r="28" spans="1:67" ht="27" customHeight="1" x14ac:dyDescent="0.25">
      <c r="A28" s="64" t="s">
        <v>89</v>
      </c>
      <c r="B28" s="64" t="s">
        <v>90</v>
      </c>
      <c r="C28" s="37">
        <v>4301132066</v>
      </c>
      <c r="D28" s="220">
        <v>4607111036520</v>
      </c>
      <c r="E28" s="22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9"/>
      <c r="N28" s="38">
        <v>180</v>
      </c>
      <c r="O28" s="34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2"/>
      <c r="Q28" s="222"/>
      <c r="R28" s="222"/>
      <c r="S28" s="22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91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93</v>
      </c>
      <c r="B29" s="64" t="s">
        <v>94</v>
      </c>
      <c r="C29" s="37">
        <v>4301132063</v>
      </c>
      <c r="D29" s="220">
        <v>4607111036605</v>
      </c>
      <c r="E29" s="22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9"/>
      <c r="N29" s="38">
        <v>180</v>
      </c>
      <c r="O29" s="34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2"/>
      <c r="Q29" s="222"/>
      <c r="R29" s="222"/>
      <c r="S29" s="22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91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95</v>
      </c>
      <c r="B30" s="64" t="s">
        <v>96</v>
      </c>
      <c r="C30" s="37">
        <v>4301132064</v>
      </c>
      <c r="D30" s="220">
        <v>4607111036537</v>
      </c>
      <c r="E30" s="22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9"/>
      <c r="N30" s="38">
        <v>180</v>
      </c>
      <c r="O30" s="34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2"/>
      <c r="Q30" s="222"/>
      <c r="R30" s="222"/>
      <c r="S30" s="22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91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97</v>
      </c>
      <c r="B31" s="64" t="s">
        <v>98</v>
      </c>
      <c r="C31" s="37">
        <v>4301132065</v>
      </c>
      <c r="D31" s="220">
        <v>4607111036599</v>
      </c>
      <c r="E31" s="22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9"/>
      <c r="N31" s="38">
        <v>180</v>
      </c>
      <c r="O31" s="3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2"/>
      <c r="Q31" s="222"/>
      <c r="R31" s="222"/>
      <c r="S31" s="22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91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5"/>
      <c r="O32" s="211" t="s">
        <v>43</v>
      </c>
      <c r="P32" s="212"/>
      <c r="Q32" s="212"/>
      <c r="R32" s="212"/>
      <c r="S32" s="212"/>
      <c r="T32" s="212"/>
      <c r="U32" s="213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5"/>
      <c r="O33" s="211" t="s">
        <v>43</v>
      </c>
      <c r="P33" s="212"/>
      <c r="Q33" s="212"/>
      <c r="R33" s="212"/>
      <c r="S33" s="212"/>
      <c r="T33" s="212"/>
      <c r="U33" s="213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54" t="s">
        <v>99</v>
      </c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66"/>
      <c r="AA34" s="66"/>
    </row>
    <row r="35" spans="1:67" ht="14.25" customHeight="1" x14ac:dyDescent="0.25">
      <c r="A35" s="243" t="s">
        <v>82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67"/>
      <c r="AA35" s="67"/>
    </row>
    <row r="36" spans="1:67" ht="27" customHeight="1" x14ac:dyDescent="0.25">
      <c r="A36" s="64" t="s">
        <v>100</v>
      </c>
      <c r="B36" s="64" t="s">
        <v>101</v>
      </c>
      <c r="C36" s="37">
        <v>4301070865</v>
      </c>
      <c r="D36" s="220">
        <v>4607111036285</v>
      </c>
      <c r="E36" s="22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9"/>
      <c r="N36" s="38">
        <v>180</v>
      </c>
      <c r="O36" s="3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2"/>
      <c r="Q36" s="222"/>
      <c r="R36" s="222"/>
      <c r="S36" s="22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102</v>
      </c>
      <c r="B37" s="64" t="s">
        <v>103</v>
      </c>
      <c r="C37" s="37">
        <v>4301070861</v>
      </c>
      <c r="D37" s="220">
        <v>4607111036308</v>
      </c>
      <c r="E37" s="22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9"/>
      <c r="N37" s="38">
        <v>180</v>
      </c>
      <c r="O37" s="343" t="s">
        <v>104</v>
      </c>
      <c r="P37" s="222"/>
      <c r="Q37" s="222"/>
      <c r="R37" s="222"/>
      <c r="S37" s="22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105</v>
      </c>
      <c r="B38" s="64" t="s">
        <v>106</v>
      </c>
      <c r="C38" s="37">
        <v>4301070884</v>
      </c>
      <c r="D38" s="220">
        <v>4607111036315</v>
      </c>
      <c r="E38" s="22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9"/>
      <c r="N38" s="38">
        <v>180</v>
      </c>
      <c r="O38" s="3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2"/>
      <c r="Q38" s="222"/>
      <c r="R38" s="222"/>
      <c r="S38" s="22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107</v>
      </c>
      <c r="B39" s="64" t="s">
        <v>108</v>
      </c>
      <c r="C39" s="37">
        <v>4301070864</v>
      </c>
      <c r="D39" s="220">
        <v>4607111036292</v>
      </c>
      <c r="E39" s="22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9"/>
      <c r="N39" s="38">
        <v>180</v>
      </c>
      <c r="O39" s="3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2"/>
      <c r="Q39" s="222"/>
      <c r="R39" s="222"/>
      <c r="S39" s="22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5"/>
      <c r="O40" s="211" t="s">
        <v>43</v>
      </c>
      <c r="P40" s="212"/>
      <c r="Q40" s="212"/>
      <c r="R40" s="212"/>
      <c r="S40" s="212"/>
      <c r="T40" s="212"/>
      <c r="U40" s="213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5"/>
      <c r="O41" s="211" t="s">
        <v>43</v>
      </c>
      <c r="P41" s="212"/>
      <c r="Q41" s="212"/>
      <c r="R41" s="212"/>
      <c r="S41" s="212"/>
      <c r="T41" s="212"/>
      <c r="U41" s="213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54" t="s">
        <v>109</v>
      </c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66"/>
      <c r="AA42" s="66"/>
    </row>
    <row r="43" spans="1:67" ht="14.25" customHeight="1" x14ac:dyDescent="0.25">
      <c r="A43" s="243" t="s">
        <v>110</v>
      </c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67"/>
      <c r="AA43" s="67"/>
    </row>
    <row r="44" spans="1:67" ht="16.5" customHeight="1" x14ac:dyDescent="0.25">
      <c r="A44" s="64" t="s">
        <v>111</v>
      </c>
      <c r="B44" s="64" t="s">
        <v>112</v>
      </c>
      <c r="C44" s="37">
        <v>4301190046</v>
      </c>
      <c r="D44" s="220">
        <v>4607111038951</v>
      </c>
      <c r="E44" s="22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9"/>
      <c r="N44" s="38">
        <v>365</v>
      </c>
      <c r="O44" s="33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2"/>
      <c r="Q44" s="222"/>
      <c r="R44" s="222"/>
      <c r="S44" s="223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91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114</v>
      </c>
      <c r="B45" s="64" t="s">
        <v>115</v>
      </c>
      <c r="C45" s="37">
        <v>4301190010</v>
      </c>
      <c r="D45" s="220">
        <v>4607111037596</v>
      </c>
      <c r="E45" s="22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9"/>
      <c r="N45" s="38">
        <v>365</v>
      </c>
      <c r="O45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2"/>
      <c r="Q45" s="222"/>
      <c r="R45" s="222"/>
      <c r="S45" s="223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91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116</v>
      </c>
      <c r="B46" s="64" t="s">
        <v>117</v>
      </c>
      <c r="C46" s="37">
        <v>4301190047</v>
      </c>
      <c r="D46" s="220">
        <v>4607111038579</v>
      </c>
      <c r="E46" s="22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9" t="s">
        <v>85</v>
      </c>
      <c r="M46" s="39"/>
      <c r="N46" s="38">
        <v>365</v>
      </c>
      <c r="O46" s="33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2"/>
      <c r="Q46" s="222"/>
      <c r="R46" s="222"/>
      <c r="S46" s="223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91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118</v>
      </c>
      <c r="B47" s="64" t="s">
        <v>119</v>
      </c>
      <c r="C47" s="37">
        <v>4301190022</v>
      </c>
      <c r="D47" s="220">
        <v>4607111037053</v>
      </c>
      <c r="E47" s="22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9" t="s">
        <v>85</v>
      </c>
      <c r="M47" s="39"/>
      <c r="N47" s="38">
        <v>365</v>
      </c>
      <c r="O47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2"/>
      <c r="Q47" s="222"/>
      <c r="R47" s="222"/>
      <c r="S47" s="223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91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120</v>
      </c>
      <c r="B48" s="64" t="s">
        <v>121</v>
      </c>
      <c r="C48" s="37">
        <v>4301190023</v>
      </c>
      <c r="D48" s="220">
        <v>4607111037060</v>
      </c>
      <c r="E48" s="220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113</v>
      </c>
      <c r="L48" s="39" t="s">
        <v>85</v>
      </c>
      <c r="M48" s="39"/>
      <c r="N48" s="38">
        <v>365</v>
      </c>
      <c r="O48" s="33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2"/>
      <c r="Q48" s="222"/>
      <c r="R48" s="222"/>
      <c r="S48" s="223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91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122</v>
      </c>
      <c r="B49" s="64" t="s">
        <v>123</v>
      </c>
      <c r="C49" s="37">
        <v>4301190049</v>
      </c>
      <c r="D49" s="220">
        <v>4607111038968</v>
      </c>
      <c r="E49" s="220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113</v>
      </c>
      <c r="L49" s="39" t="s">
        <v>85</v>
      </c>
      <c r="M49" s="39"/>
      <c r="N49" s="38">
        <v>365</v>
      </c>
      <c r="O49" s="33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2"/>
      <c r="Q49" s="222"/>
      <c r="R49" s="222"/>
      <c r="S49" s="223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91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5"/>
      <c r="O50" s="211" t="s">
        <v>43</v>
      </c>
      <c r="P50" s="212"/>
      <c r="Q50" s="212"/>
      <c r="R50" s="212"/>
      <c r="S50" s="212"/>
      <c r="T50" s="212"/>
      <c r="U50" s="213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5"/>
      <c r="O51" s="211" t="s">
        <v>43</v>
      </c>
      <c r="P51" s="212"/>
      <c r="Q51" s="212"/>
      <c r="R51" s="212"/>
      <c r="S51" s="212"/>
      <c r="T51" s="212"/>
      <c r="U51" s="213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54" t="s">
        <v>124</v>
      </c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66"/>
      <c r="AA52" s="66"/>
    </row>
    <row r="53" spans="1:67" ht="14.25" customHeight="1" x14ac:dyDescent="0.25">
      <c r="A53" s="243" t="s">
        <v>82</v>
      </c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67"/>
      <c r="AA53" s="67"/>
    </row>
    <row r="54" spans="1:67" ht="27" customHeight="1" x14ac:dyDescent="0.25">
      <c r="A54" s="64" t="s">
        <v>125</v>
      </c>
      <c r="B54" s="64" t="s">
        <v>126</v>
      </c>
      <c r="C54" s="37">
        <v>4301070989</v>
      </c>
      <c r="D54" s="220">
        <v>4607111037190</v>
      </c>
      <c r="E54" s="22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9"/>
      <c r="N54" s="38">
        <v>180</v>
      </c>
      <c r="O54" s="33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2"/>
      <c r="Q54" s="222"/>
      <c r="R54" s="222"/>
      <c r="S54" s="22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127</v>
      </c>
      <c r="B55" s="64" t="s">
        <v>128</v>
      </c>
      <c r="C55" s="37">
        <v>4301070972</v>
      </c>
      <c r="D55" s="220">
        <v>4607111037183</v>
      </c>
      <c r="E55" s="22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9"/>
      <c r="N55" s="38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2"/>
      <c r="Q55" s="222"/>
      <c r="R55" s="222"/>
      <c r="S55" s="22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129</v>
      </c>
      <c r="B56" s="64" t="s">
        <v>130</v>
      </c>
      <c r="C56" s="37">
        <v>4301070970</v>
      </c>
      <c r="D56" s="220">
        <v>4607111037091</v>
      </c>
      <c r="E56" s="220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86</v>
      </c>
      <c r="L56" s="39" t="s">
        <v>85</v>
      </c>
      <c r="M56" s="39"/>
      <c r="N56" s="38">
        <v>180</v>
      </c>
      <c r="O56" s="3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2"/>
      <c r="Q56" s="222"/>
      <c r="R56" s="222"/>
      <c r="S56" s="22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131</v>
      </c>
      <c r="B57" s="64" t="s">
        <v>132</v>
      </c>
      <c r="C57" s="37">
        <v>4301070971</v>
      </c>
      <c r="D57" s="220">
        <v>4607111036902</v>
      </c>
      <c r="E57" s="220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86</v>
      </c>
      <c r="L57" s="39" t="s">
        <v>85</v>
      </c>
      <c r="M57" s="39"/>
      <c r="N57" s="38">
        <v>180</v>
      </c>
      <c r="O57" s="3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2"/>
      <c r="Q57" s="222"/>
      <c r="R57" s="222"/>
      <c r="S57" s="223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133</v>
      </c>
      <c r="B58" s="64" t="s">
        <v>134</v>
      </c>
      <c r="C58" s="37">
        <v>4301070969</v>
      </c>
      <c r="D58" s="220">
        <v>4607111036858</v>
      </c>
      <c r="E58" s="220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86</v>
      </c>
      <c r="L58" s="39" t="s">
        <v>85</v>
      </c>
      <c r="M58" s="39"/>
      <c r="N58" s="38">
        <v>180</v>
      </c>
      <c r="O58" s="3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2"/>
      <c r="Q58" s="222"/>
      <c r="R58" s="222"/>
      <c r="S58" s="223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135</v>
      </c>
      <c r="B59" s="64" t="s">
        <v>136</v>
      </c>
      <c r="C59" s="37">
        <v>4301070968</v>
      </c>
      <c r="D59" s="220">
        <v>4607111036889</v>
      </c>
      <c r="E59" s="220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86</v>
      </c>
      <c r="L59" s="39" t="s">
        <v>85</v>
      </c>
      <c r="M59" s="39"/>
      <c r="N59" s="38">
        <v>180</v>
      </c>
      <c r="O59" s="3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2"/>
      <c r="Q59" s="222"/>
      <c r="R59" s="222"/>
      <c r="S59" s="223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5"/>
      <c r="O60" s="211" t="s">
        <v>43</v>
      </c>
      <c r="P60" s="212"/>
      <c r="Q60" s="212"/>
      <c r="R60" s="212"/>
      <c r="S60" s="212"/>
      <c r="T60" s="212"/>
      <c r="U60" s="213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5"/>
      <c r="O61" s="211" t="s">
        <v>43</v>
      </c>
      <c r="P61" s="212"/>
      <c r="Q61" s="212"/>
      <c r="R61" s="212"/>
      <c r="S61" s="212"/>
      <c r="T61" s="212"/>
      <c r="U61" s="213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54" t="s">
        <v>137</v>
      </c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66"/>
      <c r="AA62" s="66"/>
    </row>
    <row r="63" spans="1:67" ht="14.25" customHeight="1" x14ac:dyDescent="0.25">
      <c r="A63" s="243" t="s">
        <v>82</v>
      </c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67"/>
      <c r="AA63" s="67"/>
    </row>
    <row r="64" spans="1:67" ht="27" customHeight="1" x14ac:dyDescent="0.25">
      <c r="A64" s="64" t="s">
        <v>138</v>
      </c>
      <c r="B64" s="64" t="s">
        <v>139</v>
      </c>
      <c r="C64" s="37">
        <v>4301070977</v>
      </c>
      <c r="D64" s="220">
        <v>4607111037411</v>
      </c>
      <c r="E64" s="220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140</v>
      </c>
      <c r="L64" s="39" t="s">
        <v>85</v>
      </c>
      <c r="M64" s="39"/>
      <c r="N64" s="38">
        <v>180</v>
      </c>
      <c r="O64" s="32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2"/>
      <c r="Q64" s="222"/>
      <c r="R64" s="222"/>
      <c r="S64" s="223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141</v>
      </c>
      <c r="B65" s="64" t="s">
        <v>142</v>
      </c>
      <c r="C65" s="37">
        <v>4301070981</v>
      </c>
      <c r="D65" s="220">
        <v>4607111036728</v>
      </c>
      <c r="E65" s="220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86</v>
      </c>
      <c r="L65" s="39" t="s">
        <v>85</v>
      </c>
      <c r="M65" s="39"/>
      <c r="N65" s="38">
        <v>180</v>
      </c>
      <c r="O65" s="3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2"/>
      <c r="Q65" s="222"/>
      <c r="R65" s="222"/>
      <c r="S65" s="223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5"/>
      <c r="O66" s="211" t="s">
        <v>43</v>
      </c>
      <c r="P66" s="212"/>
      <c r="Q66" s="212"/>
      <c r="R66" s="212"/>
      <c r="S66" s="212"/>
      <c r="T66" s="212"/>
      <c r="U66" s="213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5"/>
      <c r="O67" s="211" t="s">
        <v>43</v>
      </c>
      <c r="P67" s="212"/>
      <c r="Q67" s="212"/>
      <c r="R67" s="212"/>
      <c r="S67" s="212"/>
      <c r="T67" s="212"/>
      <c r="U67" s="213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54" t="s">
        <v>143</v>
      </c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66"/>
      <c r="AA68" s="66"/>
    </row>
    <row r="69" spans="1:67" ht="14.25" customHeight="1" x14ac:dyDescent="0.25">
      <c r="A69" s="243" t="s">
        <v>144</v>
      </c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67"/>
      <c r="AA69" s="67"/>
    </row>
    <row r="70" spans="1:67" ht="27" customHeight="1" x14ac:dyDescent="0.25">
      <c r="A70" s="64" t="s">
        <v>145</v>
      </c>
      <c r="B70" s="64" t="s">
        <v>146</v>
      </c>
      <c r="C70" s="37">
        <v>4301135113</v>
      </c>
      <c r="D70" s="220">
        <v>4607111033659</v>
      </c>
      <c r="E70" s="220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92</v>
      </c>
      <c r="L70" s="39" t="s">
        <v>85</v>
      </c>
      <c r="M70" s="39"/>
      <c r="N70" s="38">
        <v>180</v>
      </c>
      <c r="O70" s="32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2"/>
      <c r="Q70" s="222"/>
      <c r="R70" s="222"/>
      <c r="S70" s="223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91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5"/>
      <c r="O71" s="211" t="s">
        <v>43</v>
      </c>
      <c r="P71" s="212"/>
      <c r="Q71" s="212"/>
      <c r="R71" s="212"/>
      <c r="S71" s="212"/>
      <c r="T71" s="212"/>
      <c r="U71" s="213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5"/>
      <c r="O72" s="211" t="s">
        <v>43</v>
      </c>
      <c r="P72" s="212"/>
      <c r="Q72" s="212"/>
      <c r="R72" s="212"/>
      <c r="S72" s="212"/>
      <c r="T72" s="212"/>
      <c r="U72" s="213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54" t="s">
        <v>147</v>
      </c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66"/>
      <c r="AA73" s="66"/>
    </row>
    <row r="74" spans="1:67" ht="14.25" customHeight="1" x14ac:dyDescent="0.25">
      <c r="A74" s="243" t="s">
        <v>148</v>
      </c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67"/>
      <c r="AA74" s="67"/>
    </row>
    <row r="75" spans="1:67" ht="27" customHeight="1" x14ac:dyDescent="0.25">
      <c r="A75" s="64" t="s">
        <v>149</v>
      </c>
      <c r="B75" s="64" t="s">
        <v>150</v>
      </c>
      <c r="C75" s="37">
        <v>4301131012</v>
      </c>
      <c r="D75" s="220">
        <v>4607111034137</v>
      </c>
      <c r="E75" s="22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9" t="s">
        <v>85</v>
      </c>
      <c r="M75" s="39"/>
      <c r="N75" s="38">
        <v>180</v>
      </c>
      <c r="O75" s="32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2"/>
      <c r="Q75" s="222"/>
      <c r="R75" s="222"/>
      <c r="S75" s="223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91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151</v>
      </c>
      <c r="B76" s="64" t="s">
        <v>152</v>
      </c>
      <c r="C76" s="37">
        <v>4301131011</v>
      </c>
      <c r="D76" s="220">
        <v>4607111034120</v>
      </c>
      <c r="E76" s="220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92</v>
      </c>
      <c r="L76" s="39" t="s">
        <v>85</v>
      </c>
      <c r="M76" s="39"/>
      <c r="N76" s="38">
        <v>180</v>
      </c>
      <c r="O76" s="32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2"/>
      <c r="Q76" s="222"/>
      <c r="R76" s="222"/>
      <c r="S76" s="223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91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5"/>
      <c r="O77" s="211" t="s">
        <v>43</v>
      </c>
      <c r="P77" s="212"/>
      <c r="Q77" s="212"/>
      <c r="R77" s="212"/>
      <c r="S77" s="212"/>
      <c r="T77" s="212"/>
      <c r="U77" s="213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5"/>
      <c r="O78" s="211" t="s">
        <v>43</v>
      </c>
      <c r="P78" s="212"/>
      <c r="Q78" s="212"/>
      <c r="R78" s="212"/>
      <c r="S78" s="212"/>
      <c r="T78" s="212"/>
      <c r="U78" s="213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54" t="s">
        <v>153</v>
      </c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66"/>
      <c r="AA79" s="66"/>
    </row>
    <row r="80" spans="1:67" ht="14.25" customHeight="1" x14ac:dyDescent="0.25">
      <c r="A80" s="243" t="s">
        <v>144</v>
      </c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67"/>
      <c r="AA80" s="67"/>
    </row>
    <row r="81" spans="1:67" ht="27" customHeight="1" x14ac:dyDescent="0.25">
      <c r="A81" s="64" t="s">
        <v>154</v>
      </c>
      <c r="B81" s="64" t="s">
        <v>155</v>
      </c>
      <c r="C81" s="37">
        <v>4301135053</v>
      </c>
      <c r="D81" s="220">
        <v>4607111036407</v>
      </c>
      <c r="E81" s="220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92</v>
      </c>
      <c r="L81" s="39" t="s">
        <v>85</v>
      </c>
      <c r="M81" s="39"/>
      <c r="N81" s="38">
        <v>180</v>
      </c>
      <c r="O81" s="31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2"/>
      <c r="Q81" s="222"/>
      <c r="R81" s="222"/>
      <c r="S81" s="22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8" si="12">IFERROR(IF(W81="","",W81),"")</f>
        <v>0</v>
      </c>
      <c r="Y81" s="42">
        <f t="shared" ref="Y81:Y88" si="13">IFERROR(IF(W81="","",W81*0.01788),"")</f>
        <v>0</v>
      </c>
      <c r="Z81" s="69" t="s">
        <v>49</v>
      </c>
      <c r="AA81" s="70" t="s">
        <v>49</v>
      </c>
      <c r="AE81" s="83"/>
      <c r="BB81" s="110" t="s">
        <v>91</v>
      </c>
      <c r="BL81" s="83">
        <f t="shared" ref="BL81:BL88" si="14">IFERROR(W81*I81,"0")</f>
        <v>0</v>
      </c>
      <c r="BM81" s="83">
        <f t="shared" ref="BM81:BM88" si="15">IFERROR(X81*I81,"0")</f>
        <v>0</v>
      </c>
      <c r="BN81" s="83">
        <f t="shared" ref="BN81:BN88" si="16">IFERROR(W81/J81,"0")</f>
        <v>0</v>
      </c>
      <c r="BO81" s="83">
        <f t="shared" ref="BO81:BO88" si="17">IFERROR(X81/J81,"0")</f>
        <v>0</v>
      </c>
    </row>
    <row r="82" spans="1:67" ht="16.5" customHeight="1" x14ac:dyDescent="0.25">
      <c r="A82" s="64" t="s">
        <v>156</v>
      </c>
      <c r="B82" s="64" t="s">
        <v>157</v>
      </c>
      <c r="C82" s="37">
        <v>4301135122</v>
      </c>
      <c r="D82" s="220">
        <v>4607111033628</v>
      </c>
      <c r="E82" s="22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9"/>
      <c r="N82" s="38">
        <v>180</v>
      </c>
      <c r="O82" s="32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2"/>
      <c r="Q82" s="222"/>
      <c r="R82" s="222"/>
      <c r="S82" s="22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91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158</v>
      </c>
      <c r="B83" s="64" t="s">
        <v>159</v>
      </c>
      <c r="C83" s="37">
        <v>4301130400</v>
      </c>
      <c r="D83" s="220">
        <v>4607111033451</v>
      </c>
      <c r="E83" s="22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9"/>
      <c r="N83" s="38">
        <v>180</v>
      </c>
      <c r="O83" s="32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2"/>
      <c r="Q83" s="222"/>
      <c r="R83" s="222"/>
      <c r="S83" s="22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91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160</v>
      </c>
      <c r="C84" s="37">
        <v>4301135292</v>
      </c>
      <c r="D84" s="220">
        <v>4607111033451</v>
      </c>
      <c r="E84" s="220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9" t="s">
        <v>85</v>
      </c>
      <c r="M84" s="39"/>
      <c r="N84" s="38">
        <v>180</v>
      </c>
      <c r="O84" s="32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22"/>
      <c r="Q84" s="222"/>
      <c r="R84" s="222"/>
      <c r="S84" s="223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91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4301135120</v>
      </c>
      <c r="D85" s="220">
        <v>4607111035141</v>
      </c>
      <c r="E85" s="220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92</v>
      </c>
      <c r="L85" s="39" t="s">
        <v>85</v>
      </c>
      <c r="M85" s="39"/>
      <c r="N85" s="38">
        <v>180</v>
      </c>
      <c r="O85" s="31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22"/>
      <c r="Q85" s="222"/>
      <c r="R85" s="222"/>
      <c r="S85" s="223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91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4301135111</v>
      </c>
      <c r="D86" s="220">
        <v>4607111035028</v>
      </c>
      <c r="E86" s="220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92</v>
      </c>
      <c r="L86" s="39" t="s">
        <v>85</v>
      </c>
      <c r="M86" s="39"/>
      <c r="N86" s="38">
        <v>180</v>
      </c>
      <c r="O86" s="31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22"/>
      <c r="Q86" s="222"/>
      <c r="R86" s="222"/>
      <c r="S86" s="223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91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165</v>
      </c>
      <c r="B87" s="64" t="s">
        <v>166</v>
      </c>
      <c r="C87" s="37">
        <v>4301135109</v>
      </c>
      <c r="D87" s="220">
        <v>4607111033444</v>
      </c>
      <c r="E87" s="220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92</v>
      </c>
      <c r="L87" s="39" t="s">
        <v>85</v>
      </c>
      <c r="M87" s="39"/>
      <c r="N87" s="38">
        <v>180</v>
      </c>
      <c r="O87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22"/>
      <c r="Q87" s="222"/>
      <c r="R87" s="222"/>
      <c r="S87" s="223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91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ht="27" customHeight="1" x14ac:dyDescent="0.25">
      <c r="A88" s="64" t="s">
        <v>165</v>
      </c>
      <c r="B88" s="64" t="s">
        <v>167</v>
      </c>
      <c r="C88" s="37">
        <v>4301135296</v>
      </c>
      <c r="D88" s="220">
        <v>4607111033444</v>
      </c>
      <c r="E88" s="220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92</v>
      </c>
      <c r="L88" s="39" t="s">
        <v>85</v>
      </c>
      <c r="M88" s="39"/>
      <c r="N88" s="38">
        <v>180</v>
      </c>
      <c r="O88" s="31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22"/>
      <c r="Q88" s="222"/>
      <c r="R88" s="222"/>
      <c r="S88" s="223"/>
      <c r="T88" s="40" t="s">
        <v>49</v>
      </c>
      <c r="U88" s="40" t="s">
        <v>49</v>
      </c>
      <c r="V88" s="41" t="s">
        <v>42</v>
      </c>
      <c r="W88" s="59">
        <v>0</v>
      </c>
      <c r="X88" s="56">
        <f t="shared" si="12"/>
        <v>0</v>
      </c>
      <c r="Y88" s="42">
        <f t="shared" si="13"/>
        <v>0</v>
      </c>
      <c r="Z88" s="69" t="s">
        <v>49</v>
      </c>
      <c r="AA88" s="70" t="s">
        <v>49</v>
      </c>
      <c r="AE88" s="83"/>
      <c r="BB88" s="117" t="s">
        <v>91</v>
      </c>
      <c r="BL88" s="83">
        <f t="shared" si="14"/>
        <v>0</v>
      </c>
      <c r="BM88" s="83">
        <f t="shared" si="15"/>
        <v>0</v>
      </c>
      <c r="BN88" s="83">
        <f t="shared" si="16"/>
        <v>0</v>
      </c>
      <c r="BO88" s="83">
        <f t="shared" si="17"/>
        <v>0</v>
      </c>
    </row>
    <row r="89" spans="1:67" x14ac:dyDescent="0.2">
      <c r="A89" s="214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5"/>
      <c r="O89" s="211" t="s">
        <v>43</v>
      </c>
      <c r="P89" s="212"/>
      <c r="Q89" s="212"/>
      <c r="R89" s="212"/>
      <c r="S89" s="212"/>
      <c r="T89" s="212"/>
      <c r="U89" s="213"/>
      <c r="V89" s="43" t="s">
        <v>42</v>
      </c>
      <c r="W89" s="44">
        <f>IFERROR(SUM(W81:W88),"0")</f>
        <v>0</v>
      </c>
      <c r="X89" s="44">
        <f>IFERROR(SUM(X81:X88),"0")</f>
        <v>0</v>
      </c>
      <c r="Y89" s="44">
        <f>IFERROR(IF(Y81="",0,Y81),"0")+IFERROR(IF(Y82="",0,Y82),"0")+IFERROR(IF(Y83="",0,Y83),"0")+IFERROR(IF(Y84="",0,Y84),"0")+IFERROR(IF(Y85="",0,Y85),"0")+IFERROR(IF(Y86="",0,Y86),"0")+IFERROR(IF(Y87="",0,Y87),"0")+IFERROR(IF(Y88="",0,Y88),"0")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5"/>
      <c r="O90" s="211" t="s">
        <v>43</v>
      </c>
      <c r="P90" s="212"/>
      <c r="Q90" s="212"/>
      <c r="R90" s="212"/>
      <c r="S90" s="212"/>
      <c r="T90" s="212"/>
      <c r="U90" s="213"/>
      <c r="V90" s="43" t="s">
        <v>0</v>
      </c>
      <c r="W90" s="44">
        <f>IFERROR(SUMPRODUCT(W81:W88*H81:H88),"0")</f>
        <v>0</v>
      </c>
      <c r="X90" s="44">
        <f>IFERROR(SUMPRODUCT(X81:X88*H81:H88),"0")</f>
        <v>0</v>
      </c>
      <c r="Y90" s="43"/>
      <c r="Z90" s="68"/>
      <c r="AA90" s="68"/>
    </row>
    <row r="91" spans="1:67" ht="16.5" customHeight="1" x14ac:dyDescent="0.25">
      <c r="A91" s="254" t="s">
        <v>168</v>
      </c>
      <c r="B91" s="254"/>
      <c r="C91" s="254"/>
      <c r="D91" s="254"/>
      <c r="E91" s="254"/>
      <c r="F91" s="254"/>
      <c r="G91" s="254"/>
      <c r="H91" s="254"/>
      <c r="I91" s="254"/>
      <c r="J91" s="254"/>
      <c r="K91" s="254"/>
      <c r="L91" s="254"/>
      <c r="M91" s="254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4"/>
      <c r="Y91" s="254"/>
      <c r="Z91" s="66"/>
      <c r="AA91" s="66"/>
    </row>
    <row r="92" spans="1:67" ht="14.25" customHeight="1" x14ac:dyDescent="0.25">
      <c r="A92" s="243" t="s">
        <v>168</v>
      </c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67"/>
      <c r="AA92" s="67"/>
    </row>
    <row r="93" spans="1:67" ht="27" customHeight="1" x14ac:dyDescent="0.25">
      <c r="A93" s="64" t="s">
        <v>169</v>
      </c>
      <c r="B93" s="64" t="s">
        <v>170</v>
      </c>
      <c r="C93" s="37">
        <v>4301136013</v>
      </c>
      <c r="D93" s="220">
        <v>4607025784012</v>
      </c>
      <c r="E93" s="220"/>
      <c r="F93" s="63">
        <v>0.09</v>
      </c>
      <c r="G93" s="38">
        <v>24</v>
      </c>
      <c r="H93" s="63">
        <v>2.16</v>
      </c>
      <c r="I93" s="63">
        <v>2.4912000000000001</v>
      </c>
      <c r="J93" s="38">
        <v>126</v>
      </c>
      <c r="K93" s="38" t="s">
        <v>92</v>
      </c>
      <c r="L93" s="39" t="s">
        <v>85</v>
      </c>
      <c r="M93" s="39"/>
      <c r="N93" s="38">
        <v>180</v>
      </c>
      <c r="O93" s="31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22"/>
      <c r="Q93" s="222"/>
      <c r="R93" s="222"/>
      <c r="S93" s="223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IFERROR(IF(W93="","",W93*0.00936),"")</f>
        <v>0</v>
      </c>
      <c r="Z93" s="69" t="s">
        <v>49</v>
      </c>
      <c r="AA93" s="70" t="s">
        <v>49</v>
      </c>
      <c r="AE93" s="83"/>
      <c r="BB93" s="118" t="s">
        <v>91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27" customHeight="1" x14ac:dyDescent="0.25">
      <c r="A94" s="64" t="s">
        <v>171</v>
      </c>
      <c r="B94" s="64" t="s">
        <v>172</v>
      </c>
      <c r="C94" s="37">
        <v>4301136012</v>
      </c>
      <c r="D94" s="220">
        <v>4607025784319</v>
      </c>
      <c r="E94" s="220"/>
      <c r="F94" s="63">
        <v>0.36</v>
      </c>
      <c r="G94" s="38">
        <v>10</v>
      </c>
      <c r="H94" s="63">
        <v>3.6</v>
      </c>
      <c r="I94" s="63">
        <v>4.2439999999999998</v>
      </c>
      <c r="J94" s="38">
        <v>70</v>
      </c>
      <c r="K94" s="38" t="s">
        <v>92</v>
      </c>
      <c r="L94" s="39" t="s">
        <v>85</v>
      </c>
      <c r="M94" s="39"/>
      <c r="N94" s="38">
        <v>180</v>
      </c>
      <c r="O94" s="3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22"/>
      <c r="Q94" s="222"/>
      <c r="R94" s="222"/>
      <c r="S94" s="223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IFERROR(IF(W94="","",W94*0.01788),"")</f>
        <v>0</v>
      </c>
      <c r="Z94" s="69" t="s">
        <v>49</v>
      </c>
      <c r="AA94" s="70" t="s">
        <v>49</v>
      </c>
      <c r="AE94" s="83"/>
      <c r="BB94" s="119" t="s">
        <v>91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ht="16.5" customHeight="1" x14ac:dyDescent="0.25">
      <c r="A95" s="64" t="s">
        <v>173</v>
      </c>
      <c r="B95" s="64" t="s">
        <v>174</v>
      </c>
      <c r="C95" s="37">
        <v>4301136014</v>
      </c>
      <c r="D95" s="220">
        <v>4607111035370</v>
      </c>
      <c r="E95" s="220"/>
      <c r="F95" s="63">
        <v>0.14000000000000001</v>
      </c>
      <c r="G95" s="38">
        <v>22</v>
      </c>
      <c r="H95" s="63">
        <v>3.08</v>
      </c>
      <c r="I95" s="63">
        <v>3.464</v>
      </c>
      <c r="J95" s="38">
        <v>84</v>
      </c>
      <c r="K95" s="38" t="s">
        <v>86</v>
      </c>
      <c r="L95" s="39" t="s">
        <v>85</v>
      </c>
      <c r="M95" s="39"/>
      <c r="N95" s="38">
        <v>180</v>
      </c>
      <c r="O95" s="31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22"/>
      <c r="Q95" s="222"/>
      <c r="R95" s="222"/>
      <c r="S95" s="223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83"/>
      <c r="BB95" s="120" t="s">
        <v>91</v>
      </c>
      <c r="BL95" s="83">
        <f>IFERROR(W95*I95,"0")</f>
        <v>0</v>
      </c>
      <c r="BM95" s="83">
        <f>IFERROR(X95*I95,"0")</f>
        <v>0</v>
      </c>
      <c r="BN95" s="83">
        <f>IFERROR(W95/J95,"0")</f>
        <v>0</v>
      </c>
      <c r="BO95" s="83">
        <f>IFERROR(X95/J95,"0")</f>
        <v>0</v>
      </c>
    </row>
    <row r="96" spans="1:67" x14ac:dyDescent="0.2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5"/>
      <c r="O96" s="211" t="s">
        <v>43</v>
      </c>
      <c r="P96" s="212"/>
      <c r="Q96" s="212"/>
      <c r="R96" s="212"/>
      <c r="S96" s="212"/>
      <c r="T96" s="212"/>
      <c r="U96" s="213"/>
      <c r="V96" s="43" t="s">
        <v>42</v>
      </c>
      <c r="W96" s="44">
        <f>IFERROR(SUM(W93:W95),"0")</f>
        <v>0</v>
      </c>
      <c r="X96" s="44">
        <f>IFERROR(SUM(X93:X95),"0")</f>
        <v>0</v>
      </c>
      <c r="Y96" s="44">
        <f>IFERROR(IF(Y93="",0,Y93),"0")+IFERROR(IF(Y94="",0,Y94),"0")+IFERROR(IF(Y95="",0,Y95),"0")</f>
        <v>0</v>
      </c>
      <c r="Z96" s="68"/>
      <c r="AA96" s="68"/>
    </row>
    <row r="97" spans="1:67" x14ac:dyDescent="0.2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5"/>
      <c r="O97" s="211" t="s">
        <v>43</v>
      </c>
      <c r="P97" s="212"/>
      <c r="Q97" s="212"/>
      <c r="R97" s="212"/>
      <c r="S97" s="212"/>
      <c r="T97" s="212"/>
      <c r="U97" s="213"/>
      <c r="V97" s="43" t="s">
        <v>0</v>
      </c>
      <c r="W97" s="44">
        <f>IFERROR(SUMPRODUCT(W93:W95*H93:H95),"0")</f>
        <v>0</v>
      </c>
      <c r="X97" s="44">
        <f>IFERROR(SUMPRODUCT(X93:X95*H93:H95),"0")</f>
        <v>0</v>
      </c>
      <c r="Y97" s="43"/>
      <c r="Z97" s="68"/>
      <c r="AA97" s="68"/>
    </row>
    <row r="98" spans="1:67" ht="16.5" customHeight="1" x14ac:dyDescent="0.25">
      <c r="A98" s="254" t="s">
        <v>175</v>
      </c>
      <c r="B98" s="254"/>
      <c r="C98" s="254"/>
      <c r="D98" s="254"/>
      <c r="E98" s="254"/>
      <c r="F98" s="254"/>
      <c r="G98" s="254"/>
      <c r="H98" s="254"/>
      <c r="I98" s="254"/>
      <c r="J98" s="254"/>
      <c r="K98" s="254"/>
      <c r="L98" s="254"/>
      <c r="M98" s="254"/>
      <c r="N98" s="254"/>
      <c r="O98" s="254"/>
      <c r="P98" s="254"/>
      <c r="Q98" s="254"/>
      <c r="R98" s="254"/>
      <c r="S98" s="254"/>
      <c r="T98" s="254"/>
      <c r="U98" s="254"/>
      <c r="V98" s="254"/>
      <c r="W98" s="254"/>
      <c r="X98" s="254"/>
      <c r="Y98" s="254"/>
      <c r="Z98" s="66"/>
      <c r="AA98" s="66"/>
    </row>
    <row r="99" spans="1:67" ht="14.25" customHeight="1" x14ac:dyDescent="0.25">
      <c r="A99" s="243" t="s">
        <v>82</v>
      </c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67"/>
      <c r="AA99" s="67"/>
    </row>
    <row r="100" spans="1:67" ht="27" customHeight="1" x14ac:dyDescent="0.25">
      <c r="A100" s="64" t="s">
        <v>176</v>
      </c>
      <c r="B100" s="64" t="s">
        <v>177</v>
      </c>
      <c r="C100" s="37">
        <v>4301070975</v>
      </c>
      <c r="D100" s="220">
        <v>4607111033970</v>
      </c>
      <c r="E100" s="220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86</v>
      </c>
      <c r="L100" s="39" t="s">
        <v>85</v>
      </c>
      <c r="M100" s="39"/>
      <c r="N100" s="38">
        <v>180</v>
      </c>
      <c r="O100" s="30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22"/>
      <c r="Q100" s="222"/>
      <c r="R100" s="222"/>
      <c r="S100" s="223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4301070976</v>
      </c>
      <c r="D101" s="220">
        <v>4607111034144</v>
      </c>
      <c r="E101" s="220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86</v>
      </c>
      <c r="L101" s="39" t="s">
        <v>85</v>
      </c>
      <c r="M101" s="39"/>
      <c r="N101" s="38">
        <v>180</v>
      </c>
      <c r="O101" s="3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22"/>
      <c r="Q101" s="222"/>
      <c r="R101" s="222"/>
      <c r="S101" s="223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4301070973</v>
      </c>
      <c r="D102" s="220">
        <v>4607111033987</v>
      </c>
      <c r="E102" s="220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86</v>
      </c>
      <c r="L102" s="39" t="s">
        <v>85</v>
      </c>
      <c r="M102" s="39"/>
      <c r="N102" s="38">
        <v>180</v>
      </c>
      <c r="O102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22"/>
      <c r="Q102" s="222"/>
      <c r="R102" s="222"/>
      <c r="S102" s="223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182</v>
      </c>
      <c r="B103" s="64" t="s">
        <v>183</v>
      </c>
      <c r="C103" s="37">
        <v>4301070974</v>
      </c>
      <c r="D103" s="220">
        <v>4607111034151</v>
      </c>
      <c r="E103" s="220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86</v>
      </c>
      <c r="L103" s="39" t="s">
        <v>85</v>
      </c>
      <c r="M103" s="39"/>
      <c r="N103" s="38">
        <v>180</v>
      </c>
      <c r="O103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22"/>
      <c r="Q103" s="222"/>
      <c r="R103" s="222"/>
      <c r="S103" s="223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ht="27" customHeight="1" x14ac:dyDescent="0.25">
      <c r="A104" s="64" t="s">
        <v>184</v>
      </c>
      <c r="B104" s="64" t="s">
        <v>185</v>
      </c>
      <c r="C104" s="37">
        <v>4301070958</v>
      </c>
      <c r="D104" s="220">
        <v>4607111038098</v>
      </c>
      <c r="E104" s="220"/>
      <c r="F104" s="63">
        <v>0.8</v>
      </c>
      <c r="G104" s="38">
        <v>8</v>
      </c>
      <c r="H104" s="63">
        <v>6.4</v>
      </c>
      <c r="I104" s="63">
        <v>6.6859999999999999</v>
      </c>
      <c r="J104" s="38">
        <v>84</v>
      </c>
      <c r="K104" s="38" t="s">
        <v>86</v>
      </c>
      <c r="L104" s="39" t="s">
        <v>85</v>
      </c>
      <c r="M104" s="39"/>
      <c r="N104" s="38">
        <v>180</v>
      </c>
      <c r="O104" s="3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22"/>
      <c r="Q104" s="222"/>
      <c r="R104" s="222"/>
      <c r="S104" s="223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IFERROR(IF(W104="","",W104*0.0155),"")</f>
        <v>0</v>
      </c>
      <c r="Z104" s="69" t="s">
        <v>49</v>
      </c>
      <c r="AA104" s="70" t="s">
        <v>49</v>
      </c>
      <c r="AE104" s="83"/>
      <c r="BB104" s="125" t="s">
        <v>71</v>
      </c>
      <c r="BL104" s="83">
        <f>IFERROR(W104*I104,"0")</f>
        <v>0</v>
      </c>
      <c r="BM104" s="83">
        <f>IFERROR(X104*I104,"0")</f>
        <v>0</v>
      </c>
      <c r="BN104" s="83">
        <f>IFERROR(W104/J104,"0")</f>
        <v>0</v>
      </c>
      <c r="BO104" s="83">
        <f>IFERROR(X104/J104,"0")</f>
        <v>0</v>
      </c>
    </row>
    <row r="105" spans="1:67" x14ac:dyDescent="0.2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5"/>
      <c r="O105" s="211" t="s">
        <v>43</v>
      </c>
      <c r="P105" s="212"/>
      <c r="Q105" s="212"/>
      <c r="R105" s="212"/>
      <c r="S105" s="212"/>
      <c r="T105" s="212"/>
      <c r="U105" s="213"/>
      <c r="V105" s="43" t="s">
        <v>42</v>
      </c>
      <c r="W105" s="44">
        <f>IFERROR(SUM(W100:W104),"0")</f>
        <v>0</v>
      </c>
      <c r="X105" s="44">
        <f>IFERROR(SUM(X100:X104),"0")</f>
        <v>0</v>
      </c>
      <c r="Y105" s="44">
        <f>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5"/>
      <c r="O106" s="211" t="s">
        <v>43</v>
      </c>
      <c r="P106" s="212"/>
      <c r="Q106" s="212"/>
      <c r="R106" s="212"/>
      <c r="S106" s="212"/>
      <c r="T106" s="212"/>
      <c r="U106" s="213"/>
      <c r="V106" s="43" t="s">
        <v>0</v>
      </c>
      <c r="W106" s="44">
        <f>IFERROR(SUMPRODUCT(W100:W104*H100:H104),"0")</f>
        <v>0</v>
      </c>
      <c r="X106" s="44">
        <f>IFERROR(SUMPRODUCT(X100:X104*H100:H104),"0")</f>
        <v>0</v>
      </c>
      <c r="Y106" s="43"/>
      <c r="Z106" s="68"/>
      <c r="AA106" s="68"/>
    </row>
    <row r="107" spans="1:67" ht="16.5" customHeight="1" x14ac:dyDescent="0.25">
      <c r="A107" s="254" t="s">
        <v>186</v>
      </c>
      <c r="B107" s="254"/>
      <c r="C107" s="254"/>
      <c r="D107" s="254"/>
      <c r="E107" s="254"/>
      <c r="F107" s="254"/>
      <c r="G107" s="254"/>
      <c r="H107" s="254"/>
      <c r="I107" s="254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66"/>
      <c r="AA107" s="66"/>
    </row>
    <row r="108" spans="1:67" ht="14.25" customHeight="1" x14ac:dyDescent="0.25">
      <c r="A108" s="243" t="s">
        <v>144</v>
      </c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67"/>
      <c r="AA108" s="67"/>
    </row>
    <row r="109" spans="1:67" ht="27" customHeight="1" x14ac:dyDescent="0.25">
      <c r="A109" s="64" t="s">
        <v>187</v>
      </c>
      <c r="B109" s="64" t="s">
        <v>188</v>
      </c>
      <c r="C109" s="37">
        <v>4301135162</v>
      </c>
      <c r="D109" s="220">
        <v>4607111034014</v>
      </c>
      <c r="E109" s="220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9"/>
      <c r="N109" s="38">
        <v>180</v>
      </c>
      <c r="O109" s="3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22"/>
      <c r="Q109" s="222"/>
      <c r="R109" s="222"/>
      <c r="S109" s="223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91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ht="27" customHeight="1" x14ac:dyDescent="0.25">
      <c r="A110" s="64" t="s">
        <v>189</v>
      </c>
      <c r="B110" s="64" t="s">
        <v>190</v>
      </c>
      <c r="C110" s="37">
        <v>4301135151</v>
      </c>
      <c r="D110" s="220">
        <v>4607111033994</v>
      </c>
      <c r="E110" s="220"/>
      <c r="F110" s="63">
        <v>0.25</v>
      </c>
      <c r="G110" s="38">
        <v>6</v>
      </c>
      <c r="H110" s="63">
        <v>1.5</v>
      </c>
      <c r="I110" s="63">
        <v>1.9218</v>
      </c>
      <c r="J110" s="38">
        <v>126</v>
      </c>
      <c r="K110" s="38" t="s">
        <v>92</v>
      </c>
      <c r="L110" s="39" t="s">
        <v>85</v>
      </c>
      <c r="M110" s="39"/>
      <c r="N110" s="38">
        <v>180</v>
      </c>
      <c r="O110" s="304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22"/>
      <c r="Q110" s="222"/>
      <c r="R110" s="222"/>
      <c r="S110" s="223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IFERROR(IF(W110="","",W110*0.00936),"")</f>
        <v>0</v>
      </c>
      <c r="Z110" s="69" t="s">
        <v>49</v>
      </c>
      <c r="AA110" s="70" t="s">
        <v>49</v>
      </c>
      <c r="AE110" s="83"/>
      <c r="BB110" s="127" t="s">
        <v>91</v>
      </c>
      <c r="BL110" s="83">
        <f>IFERROR(W110*I110,"0")</f>
        <v>0</v>
      </c>
      <c r="BM110" s="83">
        <f>IFERROR(X110*I110,"0")</f>
        <v>0</v>
      </c>
      <c r="BN110" s="83">
        <f>IFERROR(W110/J110,"0")</f>
        <v>0</v>
      </c>
      <c r="BO110" s="83">
        <f>IFERROR(X110/J110,"0")</f>
        <v>0</v>
      </c>
    </row>
    <row r="111" spans="1:67" ht="27" customHeight="1" x14ac:dyDescent="0.25">
      <c r="A111" s="64" t="s">
        <v>191</v>
      </c>
      <c r="B111" s="64" t="s">
        <v>192</v>
      </c>
      <c r="C111" s="37">
        <v>4301135299</v>
      </c>
      <c r="D111" s="220">
        <v>4607111033994</v>
      </c>
      <c r="E111" s="220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92</v>
      </c>
      <c r="L111" s="39" t="s">
        <v>85</v>
      </c>
      <c r="M111" s="39"/>
      <c r="N111" s="38">
        <v>180</v>
      </c>
      <c r="O111" s="30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22"/>
      <c r="Q111" s="222"/>
      <c r="R111" s="222"/>
      <c r="S111" s="223"/>
      <c r="T111" s="40" t="s">
        <v>49</v>
      </c>
      <c r="U111" s="40" t="s">
        <v>49</v>
      </c>
      <c r="V111" s="41" t="s">
        <v>42</v>
      </c>
      <c r="W111" s="59">
        <v>0</v>
      </c>
      <c r="X111" s="56">
        <f>IFERROR(IF(W111="","",W111),"")</f>
        <v>0</v>
      </c>
      <c r="Y111" s="42">
        <f>IFERROR(IF(W111="","",W111*0.01788),"")</f>
        <v>0</v>
      </c>
      <c r="Z111" s="69" t="s">
        <v>49</v>
      </c>
      <c r="AA111" s="70" t="s">
        <v>49</v>
      </c>
      <c r="AE111" s="83"/>
      <c r="BB111" s="128" t="s">
        <v>91</v>
      </c>
      <c r="BL111" s="83">
        <f>IFERROR(W111*I111,"0")</f>
        <v>0</v>
      </c>
      <c r="BM111" s="83">
        <f>IFERROR(X111*I111,"0")</f>
        <v>0</v>
      </c>
      <c r="BN111" s="83">
        <f>IFERROR(W111/J111,"0")</f>
        <v>0</v>
      </c>
      <c r="BO111" s="83">
        <f>IFERROR(X111/J111,"0")</f>
        <v>0</v>
      </c>
    </row>
    <row r="112" spans="1:67" x14ac:dyDescent="0.2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5"/>
      <c r="O112" s="211" t="s">
        <v>43</v>
      </c>
      <c r="P112" s="212"/>
      <c r="Q112" s="212"/>
      <c r="R112" s="212"/>
      <c r="S112" s="212"/>
      <c r="T112" s="212"/>
      <c r="U112" s="213"/>
      <c r="V112" s="43" t="s">
        <v>42</v>
      </c>
      <c r="W112" s="44">
        <f>IFERROR(SUM(W109:W111),"0")</f>
        <v>0</v>
      </c>
      <c r="X112" s="44">
        <f>IFERROR(SUM(X109:X111),"0")</f>
        <v>0</v>
      </c>
      <c r="Y112" s="44">
        <f>IFERROR(IF(Y109="",0,Y109),"0")+IFERROR(IF(Y110="",0,Y110),"0")+IFERROR(IF(Y111="",0,Y111),"0")</f>
        <v>0</v>
      </c>
      <c r="Z112" s="68"/>
      <c r="AA112" s="68"/>
    </row>
    <row r="113" spans="1:67" x14ac:dyDescent="0.2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5"/>
      <c r="O113" s="211" t="s">
        <v>43</v>
      </c>
      <c r="P113" s="212"/>
      <c r="Q113" s="212"/>
      <c r="R113" s="212"/>
      <c r="S113" s="212"/>
      <c r="T113" s="212"/>
      <c r="U113" s="213"/>
      <c r="V113" s="43" t="s">
        <v>0</v>
      </c>
      <c r="W113" s="44">
        <f>IFERROR(SUMPRODUCT(W109:W111*H109:H111),"0")</f>
        <v>0</v>
      </c>
      <c r="X113" s="44">
        <f>IFERROR(SUMPRODUCT(X109:X111*H109:H111),"0")</f>
        <v>0</v>
      </c>
      <c r="Y113" s="43"/>
      <c r="Z113" s="68"/>
      <c r="AA113" s="68"/>
    </row>
    <row r="114" spans="1:67" ht="16.5" customHeight="1" x14ac:dyDescent="0.25">
      <c r="A114" s="254" t="s">
        <v>193</v>
      </c>
      <c r="B114" s="254"/>
      <c r="C114" s="254"/>
      <c r="D114" s="254"/>
      <c r="E114" s="254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66"/>
      <c r="AA114" s="66"/>
    </row>
    <row r="115" spans="1:67" ht="14.25" customHeight="1" x14ac:dyDescent="0.25">
      <c r="A115" s="243" t="s">
        <v>144</v>
      </c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67"/>
      <c r="AA115" s="67"/>
    </row>
    <row r="116" spans="1:67" ht="16.5" customHeight="1" x14ac:dyDescent="0.25">
      <c r="A116" s="64" t="s">
        <v>194</v>
      </c>
      <c r="B116" s="64" t="s">
        <v>195</v>
      </c>
      <c r="C116" s="37">
        <v>4301135145</v>
      </c>
      <c r="D116" s="220">
        <v>4607111034199</v>
      </c>
      <c r="E116" s="220"/>
      <c r="F116" s="63">
        <v>0.25</v>
      </c>
      <c r="G116" s="38">
        <v>6</v>
      </c>
      <c r="H116" s="63">
        <v>1.5</v>
      </c>
      <c r="I116" s="63">
        <v>1.9218</v>
      </c>
      <c r="J116" s="38">
        <v>126</v>
      </c>
      <c r="K116" s="38" t="s">
        <v>92</v>
      </c>
      <c r="L116" s="39" t="s">
        <v>85</v>
      </c>
      <c r="M116" s="39"/>
      <c r="N116" s="38">
        <v>180</v>
      </c>
      <c r="O116" s="302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22"/>
      <c r="Q116" s="222"/>
      <c r="R116" s="222"/>
      <c r="S116" s="223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IFERROR(IF(W116="","",W116*0.00936),"")</f>
        <v>0</v>
      </c>
      <c r="Z116" s="69" t="s">
        <v>49</v>
      </c>
      <c r="AA116" s="70" t="s">
        <v>49</v>
      </c>
      <c r="AE116" s="83"/>
      <c r="BB116" s="129" t="s">
        <v>91</v>
      </c>
      <c r="BL116" s="83">
        <f>IFERROR(W116*I116,"0")</f>
        <v>0</v>
      </c>
      <c r="BM116" s="83">
        <f>IFERROR(X116*I116,"0")</f>
        <v>0</v>
      </c>
      <c r="BN116" s="83">
        <f>IFERROR(W116/J116,"0")</f>
        <v>0</v>
      </c>
      <c r="BO116" s="83">
        <f>IFERROR(X116/J116,"0")</f>
        <v>0</v>
      </c>
    </row>
    <row r="117" spans="1:67" ht="16.5" customHeight="1" x14ac:dyDescent="0.25">
      <c r="A117" s="64" t="s">
        <v>196</v>
      </c>
      <c r="B117" s="64" t="s">
        <v>197</v>
      </c>
      <c r="C117" s="37">
        <v>4301135112</v>
      </c>
      <c r="D117" s="220">
        <v>4607111034199</v>
      </c>
      <c r="E117" s="220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9"/>
      <c r="N117" s="38">
        <v>180</v>
      </c>
      <c r="O117" s="30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22"/>
      <c r="Q117" s="222"/>
      <c r="R117" s="222"/>
      <c r="S117" s="223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IFERROR(IF(W117="","",W117*0.01788),"")</f>
        <v>0</v>
      </c>
      <c r="Z117" s="69" t="s">
        <v>49</v>
      </c>
      <c r="AA117" s="70" t="s">
        <v>49</v>
      </c>
      <c r="AE117" s="83"/>
      <c r="BB117" s="130" t="s">
        <v>91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x14ac:dyDescent="0.2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5"/>
      <c r="O118" s="211" t="s">
        <v>43</v>
      </c>
      <c r="P118" s="212"/>
      <c r="Q118" s="212"/>
      <c r="R118" s="212"/>
      <c r="S118" s="212"/>
      <c r="T118" s="212"/>
      <c r="U118" s="213"/>
      <c r="V118" s="43" t="s">
        <v>42</v>
      </c>
      <c r="W118" s="44">
        <f>IFERROR(SUM(W116:W117),"0")</f>
        <v>0</v>
      </c>
      <c r="X118" s="44">
        <f>IFERROR(SUM(X116:X117),"0")</f>
        <v>0</v>
      </c>
      <c r="Y118" s="44">
        <f>IFERROR(IF(Y116="",0,Y116),"0")+IFERROR(IF(Y117="",0,Y117),"0")</f>
        <v>0</v>
      </c>
      <c r="Z118" s="68"/>
      <c r="AA118" s="68"/>
    </row>
    <row r="119" spans="1:67" x14ac:dyDescent="0.2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5"/>
      <c r="O119" s="211" t="s">
        <v>43</v>
      </c>
      <c r="P119" s="212"/>
      <c r="Q119" s="212"/>
      <c r="R119" s="212"/>
      <c r="S119" s="212"/>
      <c r="T119" s="212"/>
      <c r="U119" s="213"/>
      <c r="V119" s="43" t="s">
        <v>0</v>
      </c>
      <c r="W119" s="44">
        <f>IFERROR(SUMPRODUCT(W116:W117*H116:H117),"0")</f>
        <v>0</v>
      </c>
      <c r="X119" s="44">
        <f>IFERROR(SUMPRODUCT(X116:X117*H116:H117),"0")</f>
        <v>0</v>
      </c>
      <c r="Y119" s="43"/>
      <c r="Z119" s="68"/>
      <c r="AA119" s="68"/>
    </row>
    <row r="120" spans="1:67" ht="16.5" customHeight="1" x14ac:dyDescent="0.25">
      <c r="A120" s="254" t="s">
        <v>198</v>
      </c>
      <c r="B120" s="254"/>
      <c r="C120" s="254"/>
      <c r="D120" s="254"/>
      <c r="E120" s="254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66"/>
      <c r="AA120" s="66"/>
    </row>
    <row r="121" spans="1:67" ht="14.25" customHeight="1" x14ac:dyDescent="0.25">
      <c r="A121" s="243" t="s">
        <v>144</v>
      </c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67"/>
      <c r="AA121" s="67"/>
    </row>
    <row r="122" spans="1:67" ht="27" customHeight="1" x14ac:dyDescent="0.25">
      <c r="A122" s="64" t="s">
        <v>199</v>
      </c>
      <c r="B122" s="64" t="s">
        <v>200</v>
      </c>
      <c r="C122" s="37">
        <v>4301130006</v>
      </c>
      <c r="D122" s="220">
        <v>4607111034670</v>
      </c>
      <c r="E122" s="220"/>
      <c r="F122" s="63">
        <v>3</v>
      </c>
      <c r="G122" s="38">
        <v>1</v>
      </c>
      <c r="H122" s="63">
        <v>3</v>
      </c>
      <c r="I122" s="63">
        <v>3.1949999999999998</v>
      </c>
      <c r="J122" s="38">
        <v>126</v>
      </c>
      <c r="K122" s="38" t="s">
        <v>92</v>
      </c>
      <c r="L122" s="39" t="s">
        <v>85</v>
      </c>
      <c r="M122" s="39"/>
      <c r="N122" s="38">
        <v>180</v>
      </c>
      <c r="O122" s="29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22"/>
      <c r="Q122" s="222"/>
      <c r="R122" s="222"/>
      <c r="S122" s="223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IFERROR(IF(W122="","",W122*0.00936),"")</f>
        <v>0</v>
      </c>
      <c r="Z122" s="69" t="s">
        <v>201</v>
      </c>
      <c r="AA122" s="70" t="s">
        <v>49</v>
      </c>
      <c r="AE122" s="83"/>
      <c r="BB122" s="131" t="s">
        <v>91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ht="27" customHeight="1" x14ac:dyDescent="0.25">
      <c r="A123" s="64" t="s">
        <v>202</v>
      </c>
      <c r="B123" s="64" t="s">
        <v>203</v>
      </c>
      <c r="C123" s="37">
        <v>4301130003</v>
      </c>
      <c r="D123" s="220">
        <v>4607111034687</v>
      </c>
      <c r="E123" s="220"/>
      <c r="F123" s="63">
        <v>3</v>
      </c>
      <c r="G123" s="38">
        <v>1</v>
      </c>
      <c r="H123" s="63">
        <v>3</v>
      </c>
      <c r="I123" s="63">
        <v>3.1949999999999998</v>
      </c>
      <c r="J123" s="38">
        <v>126</v>
      </c>
      <c r="K123" s="38" t="s">
        <v>92</v>
      </c>
      <c r="L123" s="39" t="s">
        <v>85</v>
      </c>
      <c r="M123" s="39"/>
      <c r="N123" s="38">
        <v>180</v>
      </c>
      <c r="O123" s="29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22"/>
      <c r="Q123" s="222"/>
      <c r="R123" s="222"/>
      <c r="S123" s="223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IFERROR(IF(W123="","",W123*0.00936),"")</f>
        <v>0</v>
      </c>
      <c r="Z123" s="69" t="s">
        <v>201</v>
      </c>
      <c r="AA123" s="70" t="s">
        <v>49</v>
      </c>
      <c r="AE123" s="83"/>
      <c r="BB123" s="132" t="s">
        <v>91</v>
      </c>
      <c r="BL123" s="83">
        <f>IFERROR(W123*I123,"0")</f>
        <v>0</v>
      </c>
      <c r="BM123" s="83">
        <f>IFERROR(X123*I123,"0")</f>
        <v>0</v>
      </c>
      <c r="BN123" s="83">
        <f>IFERROR(W123/J123,"0")</f>
        <v>0</v>
      </c>
      <c r="BO123" s="83">
        <f>IFERROR(X123/J123,"0")</f>
        <v>0</v>
      </c>
    </row>
    <row r="124" spans="1:67" ht="27" customHeight="1" x14ac:dyDescent="0.25">
      <c r="A124" s="64" t="s">
        <v>204</v>
      </c>
      <c r="B124" s="64" t="s">
        <v>205</v>
      </c>
      <c r="C124" s="37">
        <v>4301135181</v>
      </c>
      <c r="D124" s="220">
        <v>4607111034380</v>
      </c>
      <c r="E124" s="220"/>
      <c r="F124" s="63">
        <v>0.25</v>
      </c>
      <c r="G124" s="38">
        <v>12</v>
      </c>
      <c r="H124" s="63">
        <v>3</v>
      </c>
      <c r="I124" s="63">
        <v>3.28</v>
      </c>
      <c r="J124" s="38">
        <v>70</v>
      </c>
      <c r="K124" s="38" t="s">
        <v>92</v>
      </c>
      <c r="L124" s="39" t="s">
        <v>85</v>
      </c>
      <c r="M124" s="39"/>
      <c r="N124" s="38">
        <v>180</v>
      </c>
      <c r="O124" s="30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22"/>
      <c r="Q124" s="222"/>
      <c r="R124" s="222"/>
      <c r="S124" s="223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83"/>
      <c r="BB124" s="133" t="s">
        <v>91</v>
      </c>
      <c r="BL124" s="83">
        <f>IFERROR(W124*I124,"0")</f>
        <v>0</v>
      </c>
      <c r="BM124" s="83">
        <f>IFERROR(X124*I124,"0")</f>
        <v>0</v>
      </c>
      <c r="BN124" s="83">
        <f>IFERROR(W124/J124,"0")</f>
        <v>0</v>
      </c>
      <c r="BO124" s="83">
        <f>IFERROR(X124/J124,"0")</f>
        <v>0</v>
      </c>
    </row>
    <row r="125" spans="1:67" ht="27" customHeight="1" x14ac:dyDescent="0.25">
      <c r="A125" s="64" t="s">
        <v>206</v>
      </c>
      <c r="B125" s="64" t="s">
        <v>207</v>
      </c>
      <c r="C125" s="37">
        <v>4301135180</v>
      </c>
      <c r="D125" s="220">
        <v>4607111034397</v>
      </c>
      <c r="E125" s="220"/>
      <c r="F125" s="63">
        <v>0.25</v>
      </c>
      <c r="G125" s="38">
        <v>12</v>
      </c>
      <c r="H125" s="63">
        <v>3</v>
      </c>
      <c r="I125" s="63">
        <v>3.28</v>
      </c>
      <c r="J125" s="38">
        <v>70</v>
      </c>
      <c r="K125" s="38" t="s">
        <v>92</v>
      </c>
      <c r="L125" s="39" t="s">
        <v>85</v>
      </c>
      <c r="M125" s="39"/>
      <c r="N125" s="38">
        <v>180</v>
      </c>
      <c r="O125" s="30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22"/>
      <c r="Q125" s="222"/>
      <c r="R125" s="222"/>
      <c r="S125" s="223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4" t="s">
        <v>91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5"/>
      <c r="O126" s="211" t="s">
        <v>43</v>
      </c>
      <c r="P126" s="212"/>
      <c r="Q126" s="212"/>
      <c r="R126" s="212"/>
      <c r="S126" s="212"/>
      <c r="T126" s="212"/>
      <c r="U126" s="213"/>
      <c r="V126" s="43" t="s">
        <v>42</v>
      </c>
      <c r="W126" s="44">
        <f>IFERROR(SUM(W122:W125),"0")</f>
        <v>0</v>
      </c>
      <c r="X126" s="44">
        <f>IFERROR(SUM(X122:X125),"0")</f>
        <v>0</v>
      </c>
      <c r="Y126" s="44">
        <f>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5"/>
      <c r="O127" s="211" t="s">
        <v>43</v>
      </c>
      <c r="P127" s="212"/>
      <c r="Q127" s="212"/>
      <c r="R127" s="212"/>
      <c r="S127" s="212"/>
      <c r="T127" s="212"/>
      <c r="U127" s="213"/>
      <c r="V127" s="43" t="s">
        <v>0</v>
      </c>
      <c r="W127" s="44">
        <f>IFERROR(SUMPRODUCT(W122:W125*H122:H125),"0")</f>
        <v>0</v>
      </c>
      <c r="X127" s="44">
        <f>IFERROR(SUMPRODUCT(X122:X125*H122:H125),"0")</f>
        <v>0</v>
      </c>
      <c r="Y127" s="43"/>
      <c r="Z127" s="68"/>
      <c r="AA127" s="68"/>
    </row>
    <row r="128" spans="1:67" ht="16.5" customHeight="1" x14ac:dyDescent="0.25">
      <c r="A128" s="254" t="s">
        <v>208</v>
      </c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66"/>
      <c r="AA128" s="66"/>
    </row>
    <row r="129" spans="1:67" ht="14.25" customHeight="1" x14ac:dyDescent="0.25">
      <c r="A129" s="243" t="s">
        <v>144</v>
      </c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67"/>
      <c r="AA129" s="67"/>
    </row>
    <row r="130" spans="1:67" ht="27" customHeight="1" x14ac:dyDescent="0.25">
      <c r="A130" s="64" t="s">
        <v>209</v>
      </c>
      <c r="B130" s="64" t="s">
        <v>210</v>
      </c>
      <c r="C130" s="37">
        <v>4301135134</v>
      </c>
      <c r="D130" s="220">
        <v>4607111035806</v>
      </c>
      <c r="E130" s="220"/>
      <c r="F130" s="63">
        <v>0.25</v>
      </c>
      <c r="G130" s="38">
        <v>12</v>
      </c>
      <c r="H130" s="63">
        <v>3</v>
      </c>
      <c r="I130" s="63">
        <v>3.7035999999999998</v>
      </c>
      <c r="J130" s="38">
        <v>70</v>
      </c>
      <c r="K130" s="38" t="s">
        <v>92</v>
      </c>
      <c r="L130" s="39" t="s">
        <v>85</v>
      </c>
      <c r="M130" s="39"/>
      <c r="N130" s="38">
        <v>180</v>
      </c>
      <c r="O130" s="29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22"/>
      <c r="Q130" s="222"/>
      <c r="R130" s="222"/>
      <c r="S130" s="22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IFERROR(IF(W130="","",W130*0.01788),"")</f>
        <v>0</v>
      </c>
      <c r="Z130" s="69" t="s">
        <v>49</v>
      </c>
      <c r="AA130" s="70" t="s">
        <v>49</v>
      </c>
      <c r="AE130" s="83"/>
      <c r="BB130" s="135" t="s">
        <v>91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x14ac:dyDescent="0.2">
      <c r="A131" s="214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5"/>
      <c r="O131" s="211" t="s">
        <v>43</v>
      </c>
      <c r="P131" s="212"/>
      <c r="Q131" s="212"/>
      <c r="R131" s="212"/>
      <c r="S131" s="212"/>
      <c r="T131" s="212"/>
      <c r="U131" s="213"/>
      <c r="V131" s="43" t="s">
        <v>42</v>
      </c>
      <c r="W131" s="44">
        <f>IFERROR(SUM(W130:W130),"0")</f>
        <v>0</v>
      </c>
      <c r="X131" s="44">
        <f>IFERROR(SUM(X130:X130),"0")</f>
        <v>0</v>
      </c>
      <c r="Y131" s="44">
        <f>IFERROR(IF(Y130="",0,Y130),"0")</f>
        <v>0</v>
      </c>
      <c r="Z131" s="68"/>
      <c r="AA131" s="68"/>
    </row>
    <row r="132" spans="1:67" x14ac:dyDescent="0.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5"/>
      <c r="O132" s="211" t="s">
        <v>43</v>
      </c>
      <c r="P132" s="212"/>
      <c r="Q132" s="212"/>
      <c r="R132" s="212"/>
      <c r="S132" s="212"/>
      <c r="T132" s="212"/>
      <c r="U132" s="213"/>
      <c r="V132" s="43" t="s">
        <v>0</v>
      </c>
      <c r="W132" s="44">
        <f>IFERROR(SUMPRODUCT(W130:W130*H130:H130),"0")</f>
        <v>0</v>
      </c>
      <c r="X132" s="44">
        <f>IFERROR(SUMPRODUCT(X130:X130*H130:H130),"0")</f>
        <v>0</v>
      </c>
      <c r="Y132" s="43"/>
      <c r="Z132" s="68"/>
      <c r="AA132" s="68"/>
    </row>
    <row r="133" spans="1:67" ht="16.5" customHeight="1" x14ac:dyDescent="0.25">
      <c r="A133" s="254" t="s">
        <v>211</v>
      </c>
      <c r="B133" s="254"/>
      <c r="C133" s="254"/>
      <c r="D133" s="254"/>
      <c r="E133" s="254"/>
      <c r="F133" s="254"/>
      <c r="G133" s="254"/>
      <c r="H133" s="254"/>
      <c r="I133" s="254"/>
      <c r="J133" s="254"/>
      <c r="K133" s="254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66"/>
      <c r="AA133" s="66"/>
    </row>
    <row r="134" spans="1:67" ht="14.25" customHeight="1" x14ac:dyDescent="0.25">
      <c r="A134" s="243" t="s">
        <v>212</v>
      </c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67"/>
      <c r="AA134" s="67"/>
    </row>
    <row r="135" spans="1:67" ht="27" customHeight="1" x14ac:dyDescent="0.25">
      <c r="A135" s="64" t="s">
        <v>213</v>
      </c>
      <c r="B135" s="64" t="s">
        <v>214</v>
      </c>
      <c r="C135" s="37">
        <v>4301070768</v>
      </c>
      <c r="D135" s="220">
        <v>4607111035639</v>
      </c>
      <c r="E135" s="220"/>
      <c r="F135" s="63">
        <v>0.2</v>
      </c>
      <c r="G135" s="38">
        <v>12</v>
      </c>
      <c r="H135" s="63">
        <v>2.4</v>
      </c>
      <c r="I135" s="63">
        <v>3.13</v>
      </c>
      <c r="J135" s="38">
        <v>48</v>
      </c>
      <c r="K135" s="38" t="s">
        <v>215</v>
      </c>
      <c r="L135" s="39" t="s">
        <v>85</v>
      </c>
      <c r="M135" s="39"/>
      <c r="N135" s="38">
        <v>180</v>
      </c>
      <c r="O135" s="29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22"/>
      <c r="Q135" s="222"/>
      <c r="R135" s="222"/>
      <c r="S135" s="223"/>
      <c r="T135" s="40" t="s">
        <v>49</v>
      </c>
      <c r="U135" s="40" t="s">
        <v>49</v>
      </c>
      <c r="V135" s="41" t="s">
        <v>42</v>
      </c>
      <c r="W135" s="59">
        <v>0</v>
      </c>
      <c r="X135" s="56">
        <f>IFERROR(IF(W135="","",W135),"")</f>
        <v>0</v>
      </c>
      <c r="Y135" s="42">
        <f>IFERROR(IF(W135="","",W135*0.01786),"")</f>
        <v>0</v>
      </c>
      <c r="Z135" s="69" t="s">
        <v>49</v>
      </c>
      <c r="AA135" s="70" t="s">
        <v>49</v>
      </c>
      <c r="AE135" s="83"/>
      <c r="BB135" s="136" t="s">
        <v>91</v>
      </c>
      <c r="BL135" s="83">
        <f>IFERROR(W135*I135,"0")</f>
        <v>0</v>
      </c>
      <c r="BM135" s="83">
        <f>IFERROR(X135*I135,"0")</f>
        <v>0</v>
      </c>
      <c r="BN135" s="83">
        <f>IFERROR(W135/J135,"0")</f>
        <v>0</v>
      </c>
      <c r="BO135" s="83">
        <f>IFERROR(X135/J135,"0")</f>
        <v>0</v>
      </c>
    </row>
    <row r="136" spans="1:67" ht="27" customHeight="1" x14ac:dyDescent="0.25">
      <c r="A136" s="64" t="s">
        <v>216</v>
      </c>
      <c r="B136" s="64" t="s">
        <v>217</v>
      </c>
      <c r="C136" s="37">
        <v>4301070797</v>
      </c>
      <c r="D136" s="220">
        <v>4607111035646</v>
      </c>
      <c r="E136" s="220"/>
      <c r="F136" s="63">
        <v>0.2</v>
      </c>
      <c r="G136" s="38">
        <v>8</v>
      </c>
      <c r="H136" s="63">
        <v>1.6</v>
      </c>
      <c r="I136" s="63">
        <v>2.12</v>
      </c>
      <c r="J136" s="38">
        <v>72</v>
      </c>
      <c r="K136" s="38" t="s">
        <v>218</v>
      </c>
      <c r="L136" s="39" t="s">
        <v>85</v>
      </c>
      <c r="M136" s="39"/>
      <c r="N136" s="38">
        <v>180</v>
      </c>
      <c r="O136" s="29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22"/>
      <c r="Q136" s="222"/>
      <c r="R136" s="222"/>
      <c r="S136" s="223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IFERROR(IF(W136="","",W136*0.01157),"")</f>
        <v>0</v>
      </c>
      <c r="Z136" s="69" t="s">
        <v>49</v>
      </c>
      <c r="AA136" s="70" t="s">
        <v>49</v>
      </c>
      <c r="AE136" s="83"/>
      <c r="BB136" s="137" t="s">
        <v>91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5"/>
      <c r="O137" s="211" t="s">
        <v>43</v>
      </c>
      <c r="P137" s="212"/>
      <c r="Q137" s="212"/>
      <c r="R137" s="212"/>
      <c r="S137" s="212"/>
      <c r="T137" s="212"/>
      <c r="U137" s="213"/>
      <c r="V137" s="43" t="s">
        <v>42</v>
      </c>
      <c r="W137" s="44">
        <f>IFERROR(SUM(W135:W136),"0")</f>
        <v>0</v>
      </c>
      <c r="X137" s="44">
        <f>IFERROR(SUM(X135:X136),"0")</f>
        <v>0</v>
      </c>
      <c r="Y137" s="44">
        <f>IFERROR(IF(Y135="",0,Y135),"0")+IFERROR(IF(Y136="",0,Y136),"0")</f>
        <v>0</v>
      </c>
      <c r="Z137" s="68"/>
      <c r="AA137" s="68"/>
    </row>
    <row r="138" spans="1:67" x14ac:dyDescent="0.2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5"/>
      <c r="O138" s="211" t="s">
        <v>43</v>
      </c>
      <c r="P138" s="212"/>
      <c r="Q138" s="212"/>
      <c r="R138" s="212"/>
      <c r="S138" s="212"/>
      <c r="T138" s="212"/>
      <c r="U138" s="213"/>
      <c r="V138" s="43" t="s">
        <v>0</v>
      </c>
      <c r="W138" s="44">
        <f>IFERROR(SUMPRODUCT(W135:W136*H135:H136),"0")</f>
        <v>0</v>
      </c>
      <c r="X138" s="44">
        <f>IFERROR(SUMPRODUCT(X135:X136*H135:H136),"0")</f>
        <v>0</v>
      </c>
      <c r="Y138" s="43"/>
      <c r="Z138" s="68"/>
      <c r="AA138" s="68"/>
    </row>
    <row r="139" spans="1:67" ht="16.5" customHeight="1" x14ac:dyDescent="0.25">
      <c r="A139" s="254" t="s">
        <v>219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66"/>
      <c r="AA139" s="66"/>
    </row>
    <row r="140" spans="1:67" ht="14.25" customHeight="1" x14ac:dyDescent="0.25">
      <c r="A140" s="243" t="s">
        <v>144</v>
      </c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67"/>
      <c r="AA140" s="67"/>
    </row>
    <row r="141" spans="1:67" ht="27" customHeight="1" x14ac:dyDescent="0.25">
      <c r="A141" s="64" t="s">
        <v>220</v>
      </c>
      <c r="B141" s="64" t="s">
        <v>221</v>
      </c>
      <c r="C141" s="37">
        <v>4301135133</v>
      </c>
      <c r="D141" s="220">
        <v>4607111036568</v>
      </c>
      <c r="E141" s="220"/>
      <c r="F141" s="63">
        <v>0.28000000000000003</v>
      </c>
      <c r="G141" s="38">
        <v>6</v>
      </c>
      <c r="H141" s="63">
        <v>1.68</v>
      </c>
      <c r="I141" s="63">
        <v>2.1017999999999999</v>
      </c>
      <c r="J141" s="38">
        <v>126</v>
      </c>
      <c r="K141" s="38" t="s">
        <v>92</v>
      </c>
      <c r="L141" s="39" t="s">
        <v>85</v>
      </c>
      <c r="M141" s="39"/>
      <c r="N141" s="38">
        <v>180</v>
      </c>
      <c r="O141" s="29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22"/>
      <c r="Q141" s="222"/>
      <c r="R141" s="222"/>
      <c r="S141" s="223"/>
      <c r="T141" s="40" t="s">
        <v>49</v>
      </c>
      <c r="U141" s="40" t="s">
        <v>49</v>
      </c>
      <c r="V141" s="41" t="s">
        <v>42</v>
      </c>
      <c r="W141" s="59">
        <v>0</v>
      </c>
      <c r="X141" s="56">
        <f>IFERROR(IF(W141="","",W141),"")</f>
        <v>0</v>
      </c>
      <c r="Y141" s="42">
        <f>IFERROR(IF(W141="","",W141*0.00936),"")</f>
        <v>0</v>
      </c>
      <c r="Z141" s="69" t="s">
        <v>49</v>
      </c>
      <c r="AA141" s="70" t="s">
        <v>49</v>
      </c>
      <c r="AE141" s="83"/>
      <c r="BB141" s="138" t="s">
        <v>91</v>
      </c>
      <c r="BL141" s="83">
        <f>IFERROR(W141*I141,"0")</f>
        <v>0</v>
      </c>
      <c r="BM141" s="83">
        <f>IFERROR(X141*I141,"0")</f>
        <v>0</v>
      </c>
      <c r="BN141" s="83">
        <f>IFERROR(W141/J141,"0")</f>
        <v>0</v>
      </c>
      <c r="BO141" s="83">
        <f>IFERROR(X141/J141,"0")</f>
        <v>0</v>
      </c>
    </row>
    <row r="142" spans="1:67" x14ac:dyDescent="0.2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5"/>
      <c r="O142" s="211" t="s">
        <v>43</v>
      </c>
      <c r="P142" s="212"/>
      <c r="Q142" s="212"/>
      <c r="R142" s="212"/>
      <c r="S142" s="212"/>
      <c r="T142" s="212"/>
      <c r="U142" s="213"/>
      <c r="V142" s="43" t="s">
        <v>42</v>
      </c>
      <c r="W142" s="44">
        <f>IFERROR(SUM(W141:W141),"0")</f>
        <v>0</v>
      </c>
      <c r="X142" s="44">
        <f>IFERROR(SUM(X141:X141),"0")</f>
        <v>0</v>
      </c>
      <c r="Y142" s="44">
        <f>IFERROR(IF(Y141="",0,Y141),"0")</f>
        <v>0</v>
      </c>
      <c r="Z142" s="68"/>
      <c r="AA142" s="68"/>
    </row>
    <row r="143" spans="1:67" x14ac:dyDescent="0.2">
      <c r="A143" s="214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5"/>
      <c r="O143" s="211" t="s">
        <v>43</v>
      </c>
      <c r="P143" s="212"/>
      <c r="Q143" s="212"/>
      <c r="R143" s="212"/>
      <c r="S143" s="212"/>
      <c r="T143" s="212"/>
      <c r="U143" s="213"/>
      <c r="V143" s="43" t="s">
        <v>0</v>
      </c>
      <c r="W143" s="44">
        <f>IFERROR(SUMPRODUCT(W141:W141*H141:H141),"0")</f>
        <v>0</v>
      </c>
      <c r="X143" s="44">
        <f>IFERROR(SUMPRODUCT(X141:X141*H141:H141),"0")</f>
        <v>0</v>
      </c>
      <c r="Y143" s="43"/>
      <c r="Z143" s="68"/>
      <c r="AA143" s="68"/>
    </row>
    <row r="144" spans="1:67" ht="27.75" customHeight="1" x14ac:dyDescent="0.2">
      <c r="A144" s="256" t="s">
        <v>222</v>
      </c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55"/>
      <c r="AA144" s="55"/>
    </row>
    <row r="145" spans="1:67" ht="16.5" customHeight="1" x14ac:dyDescent="0.25">
      <c r="A145" s="254" t="s">
        <v>223</v>
      </c>
      <c r="B145" s="254"/>
      <c r="C145" s="254"/>
      <c r="D145" s="254"/>
      <c r="E145" s="254"/>
      <c r="F145" s="254"/>
      <c r="G145" s="254"/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254"/>
      <c r="V145" s="254"/>
      <c r="W145" s="254"/>
      <c r="X145" s="254"/>
      <c r="Y145" s="254"/>
      <c r="Z145" s="66"/>
      <c r="AA145" s="66"/>
    </row>
    <row r="146" spans="1:67" ht="14.25" customHeight="1" x14ac:dyDescent="0.25">
      <c r="A146" s="243" t="s">
        <v>144</v>
      </c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67"/>
      <c r="AA146" s="67"/>
    </row>
    <row r="147" spans="1:67" ht="37.5" customHeight="1" x14ac:dyDescent="0.25">
      <c r="A147" s="64" t="s">
        <v>224</v>
      </c>
      <c r="B147" s="64" t="s">
        <v>225</v>
      </c>
      <c r="C147" s="37">
        <v>4301135129</v>
      </c>
      <c r="D147" s="220">
        <v>4607111036841</v>
      </c>
      <c r="E147" s="220"/>
      <c r="F147" s="63">
        <v>3.5</v>
      </c>
      <c r="G147" s="38">
        <v>1</v>
      </c>
      <c r="H147" s="63">
        <v>3.5</v>
      </c>
      <c r="I147" s="63">
        <v>3.6920000000000002</v>
      </c>
      <c r="J147" s="38">
        <v>126</v>
      </c>
      <c r="K147" s="38" t="s">
        <v>92</v>
      </c>
      <c r="L147" s="39" t="s">
        <v>85</v>
      </c>
      <c r="M147" s="39"/>
      <c r="N147" s="38">
        <v>180</v>
      </c>
      <c r="O147" s="29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22"/>
      <c r="Q147" s="222"/>
      <c r="R147" s="222"/>
      <c r="S147" s="223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IFERROR(IF(W147="","",W147*0.00936),"")</f>
        <v>0</v>
      </c>
      <c r="Z147" s="69" t="s">
        <v>49</v>
      </c>
      <c r="AA147" s="70" t="s">
        <v>49</v>
      </c>
      <c r="AE147" s="83"/>
      <c r="BB147" s="139" t="s">
        <v>91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ht="16.5" customHeight="1" x14ac:dyDescent="0.25">
      <c r="A148" s="64" t="s">
        <v>226</v>
      </c>
      <c r="B148" s="64" t="s">
        <v>227</v>
      </c>
      <c r="C148" s="37">
        <v>4301135317</v>
      </c>
      <c r="D148" s="220">
        <v>4607111039057</v>
      </c>
      <c r="E148" s="220"/>
      <c r="F148" s="63">
        <v>1.8</v>
      </c>
      <c r="G148" s="38">
        <v>1</v>
      </c>
      <c r="H148" s="63">
        <v>1.8</v>
      </c>
      <c r="I148" s="63">
        <v>1.9</v>
      </c>
      <c r="J148" s="38">
        <v>234</v>
      </c>
      <c r="K148" s="38" t="s">
        <v>140</v>
      </c>
      <c r="L148" s="39" t="s">
        <v>85</v>
      </c>
      <c r="M148" s="39"/>
      <c r="N148" s="38">
        <v>180</v>
      </c>
      <c r="O148" s="291" t="s">
        <v>228</v>
      </c>
      <c r="P148" s="222"/>
      <c r="Q148" s="222"/>
      <c r="R148" s="222"/>
      <c r="S148" s="223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IFERROR(IF(W148="","",W148*0.00502),"")</f>
        <v>0</v>
      </c>
      <c r="Z148" s="69" t="s">
        <v>49</v>
      </c>
      <c r="AA148" s="70" t="s">
        <v>49</v>
      </c>
      <c r="AE148" s="83"/>
      <c r="BB148" s="140" t="s">
        <v>91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5"/>
      <c r="O149" s="211" t="s">
        <v>43</v>
      </c>
      <c r="P149" s="212"/>
      <c r="Q149" s="212"/>
      <c r="R149" s="212"/>
      <c r="S149" s="212"/>
      <c r="T149" s="212"/>
      <c r="U149" s="213"/>
      <c r="V149" s="43" t="s">
        <v>42</v>
      </c>
      <c r="W149" s="44">
        <f>IFERROR(SUM(W147:W148),"0")</f>
        <v>0</v>
      </c>
      <c r="X149" s="44">
        <f>IFERROR(SUM(X147:X148),"0")</f>
        <v>0</v>
      </c>
      <c r="Y149" s="44">
        <f>IFERROR(IF(Y147="",0,Y147),"0")+IFERROR(IF(Y148="",0,Y148),"0")</f>
        <v>0</v>
      </c>
      <c r="Z149" s="68"/>
      <c r="AA149" s="68"/>
    </row>
    <row r="150" spans="1:67" x14ac:dyDescent="0.2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5"/>
      <c r="O150" s="211" t="s">
        <v>43</v>
      </c>
      <c r="P150" s="212"/>
      <c r="Q150" s="212"/>
      <c r="R150" s="212"/>
      <c r="S150" s="212"/>
      <c r="T150" s="212"/>
      <c r="U150" s="213"/>
      <c r="V150" s="43" t="s">
        <v>0</v>
      </c>
      <c r="W150" s="44">
        <f>IFERROR(SUMPRODUCT(W147:W148*H147:H148),"0")</f>
        <v>0</v>
      </c>
      <c r="X150" s="44">
        <f>IFERROR(SUMPRODUCT(X147:X148*H147:H148),"0")</f>
        <v>0</v>
      </c>
      <c r="Y150" s="43"/>
      <c r="Z150" s="68"/>
      <c r="AA150" s="68"/>
    </row>
    <row r="151" spans="1:67" ht="16.5" customHeight="1" x14ac:dyDescent="0.25">
      <c r="A151" s="254" t="s">
        <v>229</v>
      </c>
      <c r="B151" s="254"/>
      <c r="C151" s="254"/>
      <c r="D151" s="254"/>
      <c r="E151" s="254"/>
      <c r="F151" s="254"/>
      <c r="G151" s="254"/>
      <c r="H151" s="254"/>
      <c r="I151" s="254"/>
      <c r="J151" s="254"/>
      <c r="K151" s="254"/>
      <c r="L151" s="254"/>
      <c r="M151" s="254"/>
      <c r="N151" s="254"/>
      <c r="O151" s="254"/>
      <c r="P151" s="254"/>
      <c r="Q151" s="254"/>
      <c r="R151" s="254"/>
      <c r="S151" s="254"/>
      <c r="T151" s="254"/>
      <c r="U151" s="254"/>
      <c r="V151" s="254"/>
      <c r="W151" s="254"/>
      <c r="X151" s="254"/>
      <c r="Y151" s="254"/>
      <c r="Z151" s="66"/>
      <c r="AA151" s="66"/>
    </row>
    <row r="152" spans="1:67" ht="14.25" customHeight="1" x14ac:dyDescent="0.25">
      <c r="A152" s="243" t="s">
        <v>212</v>
      </c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67"/>
      <c r="AA152" s="67"/>
    </row>
    <row r="153" spans="1:67" ht="16.5" customHeight="1" x14ac:dyDescent="0.25">
      <c r="A153" s="64" t="s">
        <v>230</v>
      </c>
      <c r="B153" s="64" t="s">
        <v>231</v>
      </c>
      <c r="C153" s="37">
        <v>4301071010</v>
      </c>
      <c r="D153" s="220">
        <v>4607111037701</v>
      </c>
      <c r="E153" s="220"/>
      <c r="F153" s="63">
        <v>5</v>
      </c>
      <c r="G153" s="38">
        <v>1</v>
      </c>
      <c r="H153" s="63">
        <v>5</v>
      </c>
      <c r="I153" s="63">
        <v>5.2</v>
      </c>
      <c r="J153" s="38">
        <v>144</v>
      </c>
      <c r="K153" s="38" t="s">
        <v>86</v>
      </c>
      <c r="L153" s="39" t="s">
        <v>85</v>
      </c>
      <c r="M153" s="39"/>
      <c r="N153" s="38">
        <v>180</v>
      </c>
      <c r="O153" s="29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22"/>
      <c r="Q153" s="222"/>
      <c r="R153" s="222"/>
      <c r="S153" s="22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41" t="s">
        <v>91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x14ac:dyDescent="0.2">
      <c r="A154" s="214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5"/>
      <c r="O154" s="211" t="s">
        <v>43</v>
      </c>
      <c r="P154" s="212"/>
      <c r="Q154" s="212"/>
      <c r="R154" s="212"/>
      <c r="S154" s="212"/>
      <c r="T154" s="212"/>
      <c r="U154" s="213"/>
      <c r="V154" s="43" t="s">
        <v>42</v>
      </c>
      <c r="W154" s="44">
        <f>IFERROR(SUM(W153:W153),"0")</f>
        <v>0</v>
      </c>
      <c r="X154" s="44">
        <f>IFERROR(SUM(X153:X153),"0")</f>
        <v>0</v>
      </c>
      <c r="Y154" s="44">
        <f>IFERROR(IF(Y153="",0,Y153),"0")</f>
        <v>0</v>
      </c>
      <c r="Z154" s="68"/>
      <c r="AA154" s="68"/>
    </row>
    <row r="155" spans="1:67" x14ac:dyDescent="0.2">
      <c r="A155" s="214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5"/>
      <c r="O155" s="211" t="s">
        <v>43</v>
      </c>
      <c r="P155" s="212"/>
      <c r="Q155" s="212"/>
      <c r="R155" s="212"/>
      <c r="S155" s="212"/>
      <c r="T155" s="212"/>
      <c r="U155" s="213"/>
      <c r="V155" s="43" t="s">
        <v>0</v>
      </c>
      <c r="W155" s="44">
        <f>IFERROR(SUMPRODUCT(W153:W153*H153:H153),"0")</f>
        <v>0</v>
      </c>
      <c r="X155" s="44">
        <f>IFERROR(SUMPRODUCT(X153:X153*H153:H153),"0")</f>
        <v>0</v>
      </c>
      <c r="Y155" s="43"/>
      <c r="Z155" s="68"/>
      <c r="AA155" s="68"/>
    </row>
    <row r="156" spans="1:67" ht="16.5" customHeight="1" x14ac:dyDescent="0.25">
      <c r="A156" s="254" t="s">
        <v>232</v>
      </c>
      <c r="B156" s="254"/>
      <c r="C156" s="254"/>
      <c r="D156" s="254"/>
      <c r="E156" s="254"/>
      <c r="F156" s="254"/>
      <c r="G156" s="254"/>
      <c r="H156" s="254"/>
      <c r="I156" s="254"/>
      <c r="J156" s="254"/>
      <c r="K156" s="254"/>
      <c r="L156" s="254"/>
      <c r="M156" s="254"/>
      <c r="N156" s="254"/>
      <c r="O156" s="254"/>
      <c r="P156" s="254"/>
      <c r="Q156" s="254"/>
      <c r="R156" s="254"/>
      <c r="S156" s="254"/>
      <c r="T156" s="254"/>
      <c r="U156" s="254"/>
      <c r="V156" s="254"/>
      <c r="W156" s="254"/>
      <c r="X156" s="254"/>
      <c r="Y156" s="254"/>
      <c r="Z156" s="66"/>
      <c r="AA156" s="66"/>
    </row>
    <row r="157" spans="1:67" ht="14.25" customHeight="1" x14ac:dyDescent="0.25">
      <c r="A157" s="243" t="s">
        <v>82</v>
      </c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67"/>
      <c r="AA157" s="67"/>
    </row>
    <row r="158" spans="1:67" ht="16.5" customHeight="1" x14ac:dyDescent="0.25">
      <c r="A158" s="64" t="s">
        <v>233</v>
      </c>
      <c r="B158" s="64" t="s">
        <v>234</v>
      </c>
      <c r="C158" s="37">
        <v>4301071026</v>
      </c>
      <c r="D158" s="220">
        <v>4607111036384</v>
      </c>
      <c r="E158" s="220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86</v>
      </c>
      <c r="L158" s="39" t="s">
        <v>85</v>
      </c>
      <c r="M158" s="39"/>
      <c r="N158" s="38">
        <v>180</v>
      </c>
      <c r="O158" s="289" t="s">
        <v>235</v>
      </c>
      <c r="P158" s="222"/>
      <c r="Q158" s="222"/>
      <c r="R158" s="222"/>
      <c r="S158" s="223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83"/>
      <c r="BB158" s="142" t="s">
        <v>71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ht="27" customHeight="1" x14ac:dyDescent="0.25">
      <c r="A159" s="64" t="s">
        <v>236</v>
      </c>
      <c r="B159" s="64" t="s">
        <v>237</v>
      </c>
      <c r="C159" s="37">
        <v>4301070956</v>
      </c>
      <c r="D159" s="220">
        <v>4640242180250</v>
      </c>
      <c r="E159" s="220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86</v>
      </c>
      <c r="L159" s="39" t="s">
        <v>85</v>
      </c>
      <c r="M159" s="39"/>
      <c r="N159" s="38">
        <v>180</v>
      </c>
      <c r="O159" s="290" t="s">
        <v>238</v>
      </c>
      <c r="P159" s="222"/>
      <c r="Q159" s="222"/>
      <c r="R159" s="222"/>
      <c r="S159" s="22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83"/>
      <c r="BB159" s="143" t="s">
        <v>71</v>
      </c>
      <c r="BL159" s="83">
        <f>IFERROR(W159*I159,"0")</f>
        <v>0</v>
      </c>
      <c r="BM159" s="83">
        <f>IFERROR(X159*I159,"0")</f>
        <v>0</v>
      </c>
      <c r="BN159" s="83">
        <f>IFERROR(W159/J159,"0")</f>
        <v>0</v>
      </c>
      <c r="BO159" s="83">
        <f>IFERROR(X159/J159,"0")</f>
        <v>0</v>
      </c>
    </row>
    <row r="160" spans="1:67" ht="27" customHeight="1" x14ac:dyDescent="0.25">
      <c r="A160" s="64" t="s">
        <v>239</v>
      </c>
      <c r="B160" s="64" t="s">
        <v>240</v>
      </c>
      <c r="C160" s="37">
        <v>4301071028</v>
      </c>
      <c r="D160" s="220">
        <v>4607111036216</v>
      </c>
      <c r="E160" s="220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86</v>
      </c>
      <c r="L160" s="39" t="s">
        <v>85</v>
      </c>
      <c r="M160" s="39"/>
      <c r="N160" s="38">
        <v>180</v>
      </c>
      <c r="O160" s="28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22"/>
      <c r="Q160" s="222"/>
      <c r="R160" s="222"/>
      <c r="S160" s="223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4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241</v>
      </c>
      <c r="B161" s="64" t="s">
        <v>242</v>
      </c>
      <c r="C161" s="37">
        <v>4301071027</v>
      </c>
      <c r="D161" s="220">
        <v>4607111036278</v>
      </c>
      <c r="E161" s="220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86</v>
      </c>
      <c r="L161" s="39" t="s">
        <v>85</v>
      </c>
      <c r="M161" s="39"/>
      <c r="N161" s="38">
        <v>180</v>
      </c>
      <c r="O161" s="287" t="s">
        <v>243</v>
      </c>
      <c r="P161" s="222"/>
      <c r="Q161" s="222"/>
      <c r="R161" s="222"/>
      <c r="S161" s="223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IFERROR(IF(W161="","",W161*0.0155),"")</f>
        <v>0</v>
      </c>
      <c r="Z161" s="69" t="s">
        <v>49</v>
      </c>
      <c r="AA161" s="70" t="s">
        <v>49</v>
      </c>
      <c r="AE161" s="83"/>
      <c r="BB161" s="145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5"/>
      <c r="O162" s="211" t="s">
        <v>43</v>
      </c>
      <c r="P162" s="212"/>
      <c r="Q162" s="212"/>
      <c r="R162" s="212"/>
      <c r="S162" s="212"/>
      <c r="T162" s="212"/>
      <c r="U162" s="213"/>
      <c r="V162" s="43" t="s">
        <v>42</v>
      </c>
      <c r="W162" s="44">
        <f>IFERROR(SUM(W158:W161),"0")</f>
        <v>0</v>
      </c>
      <c r="X162" s="44">
        <f>IFERROR(SUM(X158:X161),"0")</f>
        <v>0</v>
      </c>
      <c r="Y162" s="44">
        <f>IFERROR(IF(Y158="",0,Y158),"0")+IFERROR(IF(Y159="",0,Y159),"0")+IFERROR(IF(Y160="",0,Y160),"0")+IFERROR(IF(Y161="",0,Y161),"0")</f>
        <v>0</v>
      </c>
      <c r="Z162" s="68"/>
      <c r="AA162" s="68"/>
    </row>
    <row r="163" spans="1:67" x14ac:dyDescent="0.2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5"/>
      <c r="O163" s="211" t="s">
        <v>43</v>
      </c>
      <c r="P163" s="212"/>
      <c r="Q163" s="212"/>
      <c r="R163" s="212"/>
      <c r="S163" s="212"/>
      <c r="T163" s="212"/>
      <c r="U163" s="213"/>
      <c r="V163" s="43" t="s">
        <v>0</v>
      </c>
      <c r="W163" s="44">
        <f>IFERROR(SUMPRODUCT(W158:W161*H158:H161),"0")</f>
        <v>0</v>
      </c>
      <c r="X163" s="44">
        <f>IFERROR(SUMPRODUCT(X158:X161*H158:H161),"0")</f>
        <v>0</v>
      </c>
      <c r="Y163" s="43"/>
      <c r="Z163" s="68"/>
      <c r="AA163" s="68"/>
    </row>
    <row r="164" spans="1:67" ht="14.25" customHeight="1" x14ac:dyDescent="0.25">
      <c r="A164" s="243" t="s">
        <v>244</v>
      </c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67"/>
      <c r="AA164" s="67"/>
    </row>
    <row r="165" spans="1:67" ht="27" customHeight="1" x14ac:dyDescent="0.25">
      <c r="A165" s="64" t="s">
        <v>245</v>
      </c>
      <c r="B165" s="64" t="s">
        <v>246</v>
      </c>
      <c r="C165" s="37">
        <v>4301080153</v>
      </c>
      <c r="D165" s="220">
        <v>4607111036827</v>
      </c>
      <c r="E165" s="220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86</v>
      </c>
      <c r="L165" s="39" t="s">
        <v>85</v>
      </c>
      <c r="M165" s="39"/>
      <c r="N165" s="38">
        <v>90</v>
      </c>
      <c r="O165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22"/>
      <c r="Q165" s="222"/>
      <c r="R165" s="222"/>
      <c r="S165" s="223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83"/>
      <c r="BB165" s="146" t="s">
        <v>71</v>
      </c>
      <c r="BL165" s="83">
        <f>IFERROR(W165*I165,"0")</f>
        <v>0</v>
      </c>
      <c r="BM165" s="83">
        <f>IFERROR(X165*I165,"0")</f>
        <v>0</v>
      </c>
      <c r="BN165" s="83">
        <f>IFERROR(W165/J165,"0")</f>
        <v>0</v>
      </c>
      <c r="BO165" s="83">
        <f>IFERROR(X165/J165,"0")</f>
        <v>0</v>
      </c>
    </row>
    <row r="166" spans="1:67" ht="27" customHeight="1" x14ac:dyDescent="0.25">
      <c r="A166" s="64" t="s">
        <v>247</v>
      </c>
      <c r="B166" s="64" t="s">
        <v>248</v>
      </c>
      <c r="C166" s="37">
        <v>4301080154</v>
      </c>
      <c r="D166" s="220">
        <v>4607111036834</v>
      </c>
      <c r="E166" s="220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86</v>
      </c>
      <c r="L166" s="39" t="s">
        <v>85</v>
      </c>
      <c r="M166" s="39"/>
      <c r="N166" s="38">
        <v>90</v>
      </c>
      <c r="O166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22"/>
      <c r="Q166" s="222"/>
      <c r="R166" s="222"/>
      <c r="S166" s="22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IFERROR(IF(W166="","",W166*0.00866),"")</f>
        <v>0</v>
      </c>
      <c r="Z166" s="69" t="s">
        <v>49</v>
      </c>
      <c r="AA166" s="70" t="s">
        <v>49</v>
      </c>
      <c r="AE166" s="83"/>
      <c r="BB166" s="147" t="s">
        <v>71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x14ac:dyDescent="0.2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5"/>
      <c r="O167" s="211" t="s">
        <v>43</v>
      </c>
      <c r="P167" s="212"/>
      <c r="Q167" s="212"/>
      <c r="R167" s="212"/>
      <c r="S167" s="212"/>
      <c r="T167" s="212"/>
      <c r="U167" s="213"/>
      <c r="V167" s="43" t="s">
        <v>42</v>
      </c>
      <c r="W167" s="44">
        <f>IFERROR(SUM(W165:W166),"0")</f>
        <v>0</v>
      </c>
      <c r="X167" s="44">
        <f>IFERROR(SUM(X165:X166),"0")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5"/>
      <c r="O168" s="211" t="s">
        <v>43</v>
      </c>
      <c r="P168" s="212"/>
      <c r="Q168" s="212"/>
      <c r="R168" s="212"/>
      <c r="S168" s="212"/>
      <c r="T168" s="212"/>
      <c r="U168" s="213"/>
      <c r="V168" s="43" t="s">
        <v>0</v>
      </c>
      <c r="W168" s="44">
        <f>IFERROR(SUMPRODUCT(W165:W166*H165:H166),"0")</f>
        <v>0</v>
      </c>
      <c r="X168" s="44">
        <f>IFERROR(SUMPRODUCT(X165:X166*H165:H166),"0")</f>
        <v>0</v>
      </c>
      <c r="Y168" s="43"/>
      <c r="Z168" s="68"/>
      <c r="AA168" s="68"/>
    </row>
    <row r="169" spans="1:67" ht="27.75" customHeight="1" x14ac:dyDescent="0.2">
      <c r="A169" s="256" t="s">
        <v>249</v>
      </c>
      <c r="B169" s="256"/>
      <c r="C169" s="256"/>
      <c r="D169" s="256"/>
      <c r="E169" s="256"/>
      <c r="F169" s="256"/>
      <c r="G169" s="256"/>
      <c r="H169" s="256"/>
      <c r="I169" s="256"/>
      <c r="J169" s="256"/>
      <c r="K169" s="256"/>
      <c r="L169" s="256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55"/>
      <c r="AA169" s="55"/>
    </row>
    <row r="170" spans="1:67" ht="16.5" customHeight="1" x14ac:dyDescent="0.25">
      <c r="A170" s="254" t="s">
        <v>250</v>
      </c>
      <c r="B170" s="254"/>
      <c r="C170" s="254"/>
      <c r="D170" s="254"/>
      <c r="E170" s="254"/>
      <c r="F170" s="254"/>
      <c r="G170" s="254"/>
      <c r="H170" s="254"/>
      <c r="I170" s="254"/>
      <c r="J170" s="254"/>
      <c r="K170" s="254"/>
      <c r="L170" s="254"/>
      <c r="M170" s="254"/>
      <c r="N170" s="254"/>
      <c r="O170" s="254"/>
      <c r="P170" s="254"/>
      <c r="Q170" s="254"/>
      <c r="R170" s="254"/>
      <c r="S170" s="254"/>
      <c r="T170" s="254"/>
      <c r="U170" s="254"/>
      <c r="V170" s="254"/>
      <c r="W170" s="254"/>
      <c r="X170" s="254"/>
      <c r="Y170" s="254"/>
      <c r="Z170" s="66"/>
      <c r="AA170" s="66"/>
    </row>
    <row r="171" spans="1:67" ht="14.25" customHeight="1" x14ac:dyDescent="0.25">
      <c r="A171" s="243" t="s">
        <v>88</v>
      </c>
      <c r="B171" s="243"/>
      <c r="C171" s="243"/>
      <c r="D171" s="243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67"/>
      <c r="AA171" s="67"/>
    </row>
    <row r="172" spans="1:67" ht="16.5" customHeight="1" x14ac:dyDescent="0.25">
      <c r="A172" s="64" t="s">
        <v>251</v>
      </c>
      <c r="B172" s="64" t="s">
        <v>252</v>
      </c>
      <c r="C172" s="37">
        <v>4301132097</v>
      </c>
      <c r="D172" s="220">
        <v>4607111035721</v>
      </c>
      <c r="E172" s="220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92</v>
      </c>
      <c r="L172" s="39" t="s">
        <v>85</v>
      </c>
      <c r="M172" s="39"/>
      <c r="N172" s="38">
        <v>365</v>
      </c>
      <c r="O172" s="28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22"/>
      <c r="Q172" s="222"/>
      <c r="R172" s="222"/>
      <c r="S172" s="223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IFERROR(IF(W172="","",W172*0.01788),"")</f>
        <v>0</v>
      </c>
      <c r="Z172" s="69" t="s">
        <v>49</v>
      </c>
      <c r="AA172" s="70" t="s">
        <v>49</v>
      </c>
      <c r="AE172" s="83"/>
      <c r="BB172" s="148" t="s">
        <v>91</v>
      </c>
      <c r="BL172" s="83">
        <f>IFERROR(W172*I172,"0")</f>
        <v>0</v>
      </c>
      <c r="BM172" s="83">
        <f>IFERROR(X172*I172,"0")</f>
        <v>0</v>
      </c>
      <c r="BN172" s="83">
        <f>IFERROR(W172/J172,"0")</f>
        <v>0</v>
      </c>
      <c r="BO172" s="83">
        <f>IFERROR(X172/J172,"0")</f>
        <v>0</v>
      </c>
    </row>
    <row r="173" spans="1:67" ht="27" customHeight="1" x14ac:dyDescent="0.25">
      <c r="A173" s="64" t="s">
        <v>253</v>
      </c>
      <c r="B173" s="64" t="s">
        <v>254</v>
      </c>
      <c r="C173" s="37">
        <v>4301132100</v>
      </c>
      <c r="D173" s="220">
        <v>4607111035691</v>
      </c>
      <c r="E173" s="22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92</v>
      </c>
      <c r="L173" s="39" t="s">
        <v>85</v>
      </c>
      <c r="M173" s="39"/>
      <c r="N173" s="38">
        <v>365</v>
      </c>
      <c r="O173" s="28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22"/>
      <c r="Q173" s="222"/>
      <c r="R173" s="222"/>
      <c r="S173" s="223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IFERROR(IF(W173="","",W173*0.01788),"")</f>
        <v>0</v>
      </c>
      <c r="Z173" s="69" t="s">
        <v>49</v>
      </c>
      <c r="AA173" s="70" t="s">
        <v>49</v>
      </c>
      <c r="AE173" s="83"/>
      <c r="BB173" s="149" t="s">
        <v>91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5"/>
      <c r="O174" s="211" t="s">
        <v>43</v>
      </c>
      <c r="P174" s="212"/>
      <c r="Q174" s="212"/>
      <c r="R174" s="212"/>
      <c r="S174" s="212"/>
      <c r="T174" s="212"/>
      <c r="U174" s="213"/>
      <c r="V174" s="43" t="s">
        <v>42</v>
      </c>
      <c r="W174" s="44">
        <f>IFERROR(SUM(W172:W173),"0")</f>
        <v>0</v>
      </c>
      <c r="X174" s="44">
        <f>IFERROR(SUM(X172:X173),"0")</f>
        <v>0</v>
      </c>
      <c r="Y174" s="44">
        <f>IFERROR(IF(Y172="",0,Y172),"0")+IFERROR(IF(Y173="",0,Y173),"0")</f>
        <v>0</v>
      </c>
      <c r="Z174" s="68"/>
      <c r="AA174" s="68"/>
    </row>
    <row r="175" spans="1:67" x14ac:dyDescent="0.2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5"/>
      <c r="O175" s="211" t="s">
        <v>43</v>
      </c>
      <c r="P175" s="212"/>
      <c r="Q175" s="212"/>
      <c r="R175" s="212"/>
      <c r="S175" s="212"/>
      <c r="T175" s="212"/>
      <c r="U175" s="213"/>
      <c r="V175" s="43" t="s">
        <v>0</v>
      </c>
      <c r="W175" s="44">
        <f>IFERROR(SUMPRODUCT(W172:W173*H172:H173),"0")</f>
        <v>0</v>
      </c>
      <c r="X175" s="44">
        <f>IFERROR(SUMPRODUCT(X172:X173*H172:H173),"0")</f>
        <v>0</v>
      </c>
      <c r="Y175" s="43"/>
      <c r="Z175" s="68"/>
      <c r="AA175" s="68"/>
    </row>
    <row r="176" spans="1:67" ht="16.5" customHeight="1" x14ac:dyDescent="0.25">
      <c r="A176" s="254" t="s">
        <v>255</v>
      </c>
      <c r="B176" s="254"/>
      <c r="C176" s="254"/>
      <c r="D176" s="254"/>
      <c r="E176" s="254"/>
      <c r="F176" s="254"/>
      <c r="G176" s="254"/>
      <c r="H176" s="254"/>
      <c r="I176" s="254"/>
      <c r="J176" s="254"/>
      <c r="K176" s="254"/>
      <c r="L176" s="254"/>
      <c r="M176" s="254"/>
      <c r="N176" s="254"/>
      <c r="O176" s="254"/>
      <c r="P176" s="254"/>
      <c r="Q176" s="254"/>
      <c r="R176" s="254"/>
      <c r="S176" s="254"/>
      <c r="T176" s="254"/>
      <c r="U176" s="254"/>
      <c r="V176" s="254"/>
      <c r="W176" s="254"/>
      <c r="X176" s="254"/>
      <c r="Y176" s="254"/>
      <c r="Z176" s="66"/>
      <c r="AA176" s="66"/>
    </row>
    <row r="177" spans="1:67" ht="14.25" customHeight="1" x14ac:dyDescent="0.25">
      <c r="A177" s="243" t="s">
        <v>255</v>
      </c>
      <c r="B177" s="243"/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67"/>
      <c r="AA177" s="67"/>
    </row>
    <row r="178" spans="1:67" ht="27" customHeight="1" x14ac:dyDescent="0.25">
      <c r="A178" s="64" t="s">
        <v>256</v>
      </c>
      <c r="B178" s="64" t="s">
        <v>257</v>
      </c>
      <c r="C178" s="37">
        <v>4301133002</v>
      </c>
      <c r="D178" s="220">
        <v>4607111035783</v>
      </c>
      <c r="E178" s="220"/>
      <c r="F178" s="63">
        <v>0.2</v>
      </c>
      <c r="G178" s="38">
        <v>8</v>
      </c>
      <c r="H178" s="63">
        <v>1.6</v>
      </c>
      <c r="I178" s="63">
        <v>2.12</v>
      </c>
      <c r="J178" s="38">
        <v>72</v>
      </c>
      <c r="K178" s="38" t="s">
        <v>218</v>
      </c>
      <c r="L178" s="39" t="s">
        <v>85</v>
      </c>
      <c r="M178" s="39"/>
      <c r="N178" s="38">
        <v>180</v>
      </c>
      <c r="O178" s="2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22"/>
      <c r="Q178" s="222"/>
      <c r="R178" s="222"/>
      <c r="S178" s="223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IFERROR(IF(W178="","",W178*0.01157),"")</f>
        <v>0</v>
      </c>
      <c r="Z178" s="69" t="s">
        <v>49</v>
      </c>
      <c r="AA178" s="70" t="s">
        <v>49</v>
      </c>
      <c r="AE178" s="83"/>
      <c r="BB178" s="150" t="s">
        <v>91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5"/>
      <c r="O179" s="211" t="s">
        <v>43</v>
      </c>
      <c r="P179" s="212"/>
      <c r="Q179" s="212"/>
      <c r="R179" s="212"/>
      <c r="S179" s="212"/>
      <c r="T179" s="212"/>
      <c r="U179" s="213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5"/>
      <c r="O180" s="211" t="s">
        <v>43</v>
      </c>
      <c r="P180" s="212"/>
      <c r="Q180" s="212"/>
      <c r="R180" s="212"/>
      <c r="S180" s="212"/>
      <c r="T180" s="212"/>
      <c r="U180" s="213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54" t="s">
        <v>249</v>
      </c>
      <c r="B181" s="254"/>
      <c r="C181" s="254"/>
      <c r="D181" s="254"/>
      <c r="E181" s="254"/>
      <c r="F181" s="254"/>
      <c r="G181" s="254"/>
      <c r="H181" s="254"/>
      <c r="I181" s="254"/>
      <c r="J181" s="254"/>
      <c r="K181" s="254"/>
      <c r="L181" s="254"/>
      <c r="M181" s="254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4"/>
      <c r="Y181" s="254"/>
      <c r="Z181" s="66"/>
      <c r="AA181" s="66"/>
    </row>
    <row r="182" spans="1:67" ht="14.25" customHeight="1" x14ac:dyDescent="0.25">
      <c r="A182" s="243" t="s">
        <v>258</v>
      </c>
      <c r="B182" s="243"/>
      <c r="C182" s="243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  <c r="Z182" s="67"/>
      <c r="AA182" s="67"/>
    </row>
    <row r="183" spans="1:67" ht="27" customHeight="1" x14ac:dyDescent="0.25">
      <c r="A183" s="64" t="s">
        <v>259</v>
      </c>
      <c r="B183" s="64" t="s">
        <v>260</v>
      </c>
      <c r="C183" s="37">
        <v>4301051319</v>
      </c>
      <c r="D183" s="220">
        <v>4680115881204</v>
      </c>
      <c r="E183" s="220"/>
      <c r="F183" s="63">
        <v>0.33</v>
      </c>
      <c r="G183" s="38">
        <v>6</v>
      </c>
      <c r="H183" s="63">
        <v>1.98</v>
      </c>
      <c r="I183" s="63">
        <v>2.246</v>
      </c>
      <c r="J183" s="38">
        <v>156</v>
      </c>
      <c r="K183" s="38" t="s">
        <v>86</v>
      </c>
      <c r="L183" s="39" t="s">
        <v>262</v>
      </c>
      <c r="M183" s="39"/>
      <c r="N183" s="38">
        <v>365</v>
      </c>
      <c r="O183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22"/>
      <c r="Q183" s="222"/>
      <c r="R183" s="222"/>
      <c r="S183" s="223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IFERROR(IF(W183="","",W183*0.00753),"")</f>
        <v>0</v>
      </c>
      <c r="Z183" s="69" t="s">
        <v>49</v>
      </c>
      <c r="AA183" s="70" t="s">
        <v>49</v>
      </c>
      <c r="AE183" s="83"/>
      <c r="BB183" s="151" t="s">
        <v>261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5"/>
      <c r="O184" s="211" t="s">
        <v>43</v>
      </c>
      <c r="P184" s="212"/>
      <c r="Q184" s="212"/>
      <c r="R184" s="212"/>
      <c r="S184" s="212"/>
      <c r="T184" s="212"/>
      <c r="U184" s="213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5"/>
      <c r="O185" s="211" t="s">
        <v>43</v>
      </c>
      <c r="P185" s="212"/>
      <c r="Q185" s="212"/>
      <c r="R185" s="212"/>
      <c r="S185" s="212"/>
      <c r="T185" s="212"/>
      <c r="U185" s="213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16.5" customHeight="1" x14ac:dyDescent="0.25">
      <c r="A186" s="254" t="s">
        <v>263</v>
      </c>
      <c r="B186" s="254"/>
      <c r="C186" s="254"/>
      <c r="D186" s="254"/>
      <c r="E186" s="254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66"/>
      <c r="AA186" s="66"/>
    </row>
    <row r="187" spans="1:67" ht="14.25" customHeight="1" x14ac:dyDescent="0.25">
      <c r="A187" s="243" t="s">
        <v>88</v>
      </c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67"/>
      <c r="AA187" s="67"/>
    </row>
    <row r="188" spans="1:67" ht="27" customHeight="1" x14ac:dyDescent="0.25">
      <c r="A188" s="64" t="s">
        <v>264</v>
      </c>
      <c r="B188" s="64" t="s">
        <v>265</v>
      </c>
      <c r="C188" s="37">
        <v>4301132079</v>
      </c>
      <c r="D188" s="220">
        <v>4607111038487</v>
      </c>
      <c r="E188" s="220"/>
      <c r="F188" s="63">
        <v>0.25</v>
      </c>
      <c r="G188" s="38">
        <v>12</v>
      </c>
      <c r="H188" s="63">
        <v>3</v>
      </c>
      <c r="I188" s="63">
        <v>3.7360000000000002</v>
      </c>
      <c r="J188" s="38">
        <v>70</v>
      </c>
      <c r="K188" s="38" t="s">
        <v>92</v>
      </c>
      <c r="L188" s="39" t="s">
        <v>85</v>
      </c>
      <c r="M188" s="39"/>
      <c r="N188" s="38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22"/>
      <c r="Q188" s="222"/>
      <c r="R188" s="222"/>
      <c r="S188" s="223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IFERROR(IF(W188="","",W188*0.01788),"")</f>
        <v>0</v>
      </c>
      <c r="Z188" s="69" t="s">
        <v>49</v>
      </c>
      <c r="AA188" s="70" t="s">
        <v>49</v>
      </c>
      <c r="AE188" s="83"/>
      <c r="BB188" s="152" t="s">
        <v>91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5"/>
      <c r="O189" s="211" t="s">
        <v>43</v>
      </c>
      <c r="P189" s="212"/>
      <c r="Q189" s="212"/>
      <c r="R189" s="212"/>
      <c r="S189" s="212"/>
      <c r="T189" s="212"/>
      <c r="U189" s="213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5"/>
      <c r="O190" s="211" t="s">
        <v>43</v>
      </c>
      <c r="P190" s="212"/>
      <c r="Q190" s="212"/>
      <c r="R190" s="212"/>
      <c r="S190" s="212"/>
      <c r="T190" s="212"/>
      <c r="U190" s="213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27.75" customHeight="1" x14ac:dyDescent="0.2">
      <c r="A191" s="256" t="s">
        <v>266</v>
      </c>
      <c r="B191" s="256"/>
      <c r="C191" s="256"/>
      <c r="D191" s="256"/>
      <c r="E191" s="256"/>
      <c r="F191" s="256"/>
      <c r="G191" s="256"/>
      <c r="H191" s="256"/>
      <c r="I191" s="256"/>
      <c r="J191" s="256"/>
      <c r="K191" s="256"/>
      <c r="L191" s="256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55"/>
      <c r="AA191" s="55"/>
    </row>
    <row r="192" spans="1:67" ht="16.5" customHeight="1" x14ac:dyDescent="0.25">
      <c r="A192" s="254" t="s">
        <v>267</v>
      </c>
      <c r="B192" s="254"/>
      <c r="C192" s="254"/>
      <c r="D192" s="254"/>
      <c r="E192" s="254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4"/>
      <c r="Y192" s="254"/>
      <c r="Z192" s="66"/>
      <c r="AA192" s="66"/>
    </row>
    <row r="193" spans="1:67" ht="14.25" customHeight="1" x14ac:dyDescent="0.25">
      <c r="A193" s="243" t="s">
        <v>82</v>
      </c>
      <c r="B193" s="243"/>
      <c r="C193" s="243"/>
      <c r="D193" s="243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67"/>
      <c r="AA193" s="67"/>
    </row>
    <row r="194" spans="1:67" ht="16.5" customHeight="1" x14ac:dyDescent="0.25">
      <c r="A194" s="64" t="s">
        <v>268</v>
      </c>
      <c r="B194" s="64" t="s">
        <v>269</v>
      </c>
      <c r="C194" s="37">
        <v>4301070913</v>
      </c>
      <c r="D194" s="220">
        <v>4607111036957</v>
      </c>
      <c r="E194" s="220"/>
      <c r="F194" s="63">
        <v>0.4</v>
      </c>
      <c r="G194" s="38">
        <v>8</v>
      </c>
      <c r="H194" s="63">
        <v>3.2</v>
      </c>
      <c r="I194" s="63">
        <v>3.44</v>
      </c>
      <c r="J194" s="38">
        <v>144</v>
      </c>
      <c r="K194" s="38" t="s">
        <v>86</v>
      </c>
      <c r="L194" s="39" t="s">
        <v>85</v>
      </c>
      <c r="M194" s="39"/>
      <c r="N194" s="38">
        <v>180</v>
      </c>
      <c r="O194" s="27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22"/>
      <c r="Q194" s="222"/>
      <c r="R194" s="222"/>
      <c r="S194" s="22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IFERROR(IF(W194="","",W194*0.00866),"")</f>
        <v>0</v>
      </c>
      <c r="Z194" s="69" t="s">
        <v>49</v>
      </c>
      <c r="AA194" s="70" t="s">
        <v>49</v>
      </c>
      <c r="AE194" s="83"/>
      <c r="BB194" s="153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16.5" customHeight="1" x14ac:dyDescent="0.25">
      <c r="A195" s="64" t="s">
        <v>270</v>
      </c>
      <c r="B195" s="64" t="s">
        <v>271</v>
      </c>
      <c r="C195" s="37">
        <v>4301070912</v>
      </c>
      <c r="D195" s="220">
        <v>4607111037213</v>
      </c>
      <c r="E195" s="220"/>
      <c r="F195" s="63">
        <v>0.4</v>
      </c>
      <c r="G195" s="38">
        <v>8</v>
      </c>
      <c r="H195" s="63">
        <v>3.2</v>
      </c>
      <c r="I195" s="63">
        <v>3.44</v>
      </c>
      <c r="J195" s="38">
        <v>144</v>
      </c>
      <c r="K195" s="38" t="s">
        <v>86</v>
      </c>
      <c r="L195" s="39" t="s">
        <v>85</v>
      </c>
      <c r="M195" s="39"/>
      <c r="N195" s="38">
        <v>180</v>
      </c>
      <c r="O195" s="27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22"/>
      <c r="Q195" s="222"/>
      <c r="R195" s="222"/>
      <c r="S195" s="22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IFERROR(IF(W195="","",W195*0.00866),"")</f>
        <v>0</v>
      </c>
      <c r="Z195" s="69" t="s">
        <v>49</v>
      </c>
      <c r="AA195" s="70" t="s">
        <v>49</v>
      </c>
      <c r="AE195" s="83"/>
      <c r="BB195" s="154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x14ac:dyDescent="0.2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5"/>
      <c r="O196" s="211" t="s">
        <v>43</v>
      </c>
      <c r="P196" s="212"/>
      <c r="Q196" s="212"/>
      <c r="R196" s="212"/>
      <c r="S196" s="212"/>
      <c r="T196" s="212"/>
      <c r="U196" s="213"/>
      <c r="V196" s="43" t="s">
        <v>42</v>
      </c>
      <c r="W196" s="44">
        <f>IFERROR(SUM(W194:W195),"0")</f>
        <v>0</v>
      </c>
      <c r="X196" s="44">
        <f>IFERROR(SUM(X194:X195),"0")</f>
        <v>0</v>
      </c>
      <c r="Y196" s="44">
        <f>IFERROR(IF(Y194="",0,Y194),"0")+IFERROR(IF(Y195="",0,Y195),"0")</f>
        <v>0</v>
      </c>
      <c r="Z196" s="68"/>
      <c r="AA196" s="68"/>
    </row>
    <row r="197" spans="1:67" x14ac:dyDescent="0.2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5"/>
      <c r="O197" s="211" t="s">
        <v>43</v>
      </c>
      <c r="P197" s="212"/>
      <c r="Q197" s="212"/>
      <c r="R197" s="212"/>
      <c r="S197" s="212"/>
      <c r="T197" s="212"/>
      <c r="U197" s="213"/>
      <c r="V197" s="43" t="s">
        <v>0</v>
      </c>
      <c r="W197" s="44">
        <f>IFERROR(SUMPRODUCT(W194:W195*H194:H195),"0")</f>
        <v>0</v>
      </c>
      <c r="X197" s="44">
        <f>IFERROR(SUMPRODUCT(X194:X195*H194:H195),"0")</f>
        <v>0</v>
      </c>
      <c r="Y197" s="43"/>
      <c r="Z197" s="68"/>
      <c r="AA197" s="68"/>
    </row>
    <row r="198" spans="1:67" ht="16.5" customHeight="1" x14ac:dyDescent="0.25">
      <c r="A198" s="254" t="s">
        <v>272</v>
      </c>
      <c r="B198" s="254"/>
      <c r="C198" s="254"/>
      <c r="D198" s="254"/>
      <c r="E198" s="254"/>
      <c r="F198" s="254"/>
      <c r="G198" s="254"/>
      <c r="H198" s="254"/>
      <c r="I198" s="254"/>
      <c r="J198" s="254"/>
      <c r="K198" s="254"/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4"/>
      <c r="Y198" s="254"/>
      <c r="Z198" s="66"/>
      <c r="AA198" s="66"/>
    </row>
    <row r="199" spans="1:67" ht="14.25" customHeight="1" x14ac:dyDescent="0.25">
      <c r="A199" s="243" t="s">
        <v>82</v>
      </c>
      <c r="B199" s="243"/>
      <c r="C199" s="243"/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67"/>
      <c r="AA199" s="67"/>
    </row>
    <row r="200" spans="1:67" ht="16.5" customHeight="1" x14ac:dyDescent="0.25">
      <c r="A200" s="64" t="s">
        <v>273</v>
      </c>
      <c r="B200" s="64" t="s">
        <v>274</v>
      </c>
      <c r="C200" s="37">
        <v>4301070948</v>
      </c>
      <c r="D200" s="220">
        <v>4607111037022</v>
      </c>
      <c r="E200" s="220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86</v>
      </c>
      <c r="L200" s="39" t="s">
        <v>85</v>
      </c>
      <c r="M200" s="39"/>
      <c r="N200" s="38">
        <v>180</v>
      </c>
      <c r="O200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22"/>
      <c r="Q200" s="222"/>
      <c r="R200" s="222"/>
      <c r="S200" s="223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IFERROR(IF(W200="","",W200*0.0155),"")</f>
        <v>0</v>
      </c>
      <c r="Z200" s="69" t="s">
        <v>49</v>
      </c>
      <c r="AA200" s="70" t="s">
        <v>49</v>
      </c>
      <c r="AE200" s="83"/>
      <c r="BB200" s="155" t="s">
        <v>71</v>
      </c>
      <c r="BL200" s="83">
        <f>IFERROR(W200*I200,"0")</f>
        <v>0</v>
      </c>
      <c r="BM200" s="83">
        <f>IFERROR(X200*I200,"0")</f>
        <v>0</v>
      </c>
      <c r="BN200" s="83">
        <f>IFERROR(W200/J200,"0")</f>
        <v>0</v>
      </c>
      <c r="BO200" s="83">
        <f>IFERROR(X200/J200,"0")</f>
        <v>0</v>
      </c>
    </row>
    <row r="201" spans="1:67" ht="27" customHeight="1" x14ac:dyDescent="0.25">
      <c r="A201" s="64" t="s">
        <v>275</v>
      </c>
      <c r="B201" s="64" t="s">
        <v>276</v>
      </c>
      <c r="C201" s="37">
        <v>4301070990</v>
      </c>
      <c r="D201" s="220">
        <v>4607111038494</v>
      </c>
      <c r="E201" s="220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86</v>
      </c>
      <c r="L201" s="39" t="s">
        <v>85</v>
      </c>
      <c r="M201" s="39"/>
      <c r="N201" s="38">
        <v>180</v>
      </c>
      <c r="O201" s="2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22"/>
      <c r="Q201" s="222"/>
      <c r="R201" s="222"/>
      <c r="S201" s="223"/>
      <c r="T201" s="40" t="s">
        <v>49</v>
      </c>
      <c r="U201" s="40" t="s">
        <v>49</v>
      </c>
      <c r="V201" s="41" t="s">
        <v>42</v>
      </c>
      <c r="W201" s="59">
        <v>0</v>
      </c>
      <c r="X201" s="56">
        <f>IFERROR(IF(W201="","",W201),"")</f>
        <v>0</v>
      </c>
      <c r="Y201" s="42">
        <f>IFERROR(IF(W201="","",W201*0.0155),"")</f>
        <v>0</v>
      </c>
      <c r="Z201" s="69" t="s">
        <v>49</v>
      </c>
      <c r="AA201" s="70" t="s">
        <v>49</v>
      </c>
      <c r="AE201" s="83"/>
      <c r="BB201" s="156" t="s">
        <v>71</v>
      </c>
      <c r="BL201" s="83">
        <f>IFERROR(W201*I201,"0")</f>
        <v>0</v>
      </c>
      <c r="BM201" s="83">
        <f>IFERROR(X201*I201,"0")</f>
        <v>0</v>
      </c>
      <c r="BN201" s="83">
        <f>IFERROR(W201/J201,"0")</f>
        <v>0</v>
      </c>
      <c r="BO201" s="83">
        <f>IFERROR(X201/J201,"0")</f>
        <v>0</v>
      </c>
    </row>
    <row r="202" spans="1:67" ht="27" customHeight="1" x14ac:dyDescent="0.25">
      <c r="A202" s="64" t="s">
        <v>277</v>
      </c>
      <c r="B202" s="64" t="s">
        <v>278</v>
      </c>
      <c r="C202" s="37">
        <v>4301070966</v>
      </c>
      <c r="D202" s="220">
        <v>4607111038135</v>
      </c>
      <c r="E202" s="220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86</v>
      </c>
      <c r="L202" s="39" t="s">
        <v>85</v>
      </c>
      <c r="M202" s="39"/>
      <c r="N202" s="38">
        <v>180</v>
      </c>
      <c r="O202" s="2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22"/>
      <c r="Q202" s="222"/>
      <c r="R202" s="222"/>
      <c r="S202" s="223"/>
      <c r="T202" s="40" t="s">
        <v>49</v>
      </c>
      <c r="U202" s="40" t="s">
        <v>49</v>
      </c>
      <c r="V202" s="41" t="s">
        <v>42</v>
      </c>
      <c r="W202" s="59">
        <v>0</v>
      </c>
      <c r="X202" s="56">
        <f>IFERROR(IF(W202="","",W202),"")</f>
        <v>0</v>
      </c>
      <c r="Y202" s="42">
        <f>IFERROR(IF(W202="","",W202*0.0155),"")</f>
        <v>0</v>
      </c>
      <c r="Z202" s="69" t="s">
        <v>49</v>
      </c>
      <c r="AA202" s="70" t="s">
        <v>49</v>
      </c>
      <c r="AE202" s="83"/>
      <c r="BB202" s="157" t="s">
        <v>71</v>
      </c>
      <c r="BL202" s="83">
        <f>IFERROR(W202*I202,"0")</f>
        <v>0</v>
      </c>
      <c r="BM202" s="83">
        <f>IFERROR(X202*I202,"0")</f>
        <v>0</v>
      </c>
      <c r="BN202" s="83">
        <f>IFERROR(W202/J202,"0")</f>
        <v>0</v>
      </c>
      <c r="BO202" s="83">
        <f>IFERROR(X202/J202,"0")</f>
        <v>0</v>
      </c>
    </row>
    <row r="203" spans="1:67" x14ac:dyDescent="0.2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5"/>
      <c r="O203" s="211" t="s">
        <v>43</v>
      </c>
      <c r="P203" s="212"/>
      <c r="Q203" s="212"/>
      <c r="R203" s="212"/>
      <c r="S203" s="212"/>
      <c r="T203" s="212"/>
      <c r="U203" s="213"/>
      <c r="V203" s="43" t="s">
        <v>42</v>
      </c>
      <c r="W203" s="44">
        <f>IFERROR(SUM(W200:W202),"0")</f>
        <v>0</v>
      </c>
      <c r="X203" s="44">
        <f>IFERROR(SUM(X200:X202),"0")</f>
        <v>0</v>
      </c>
      <c r="Y203" s="44">
        <f>IFERROR(IF(Y200="",0,Y200),"0")+IFERROR(IF(Y201="",0,Y201),"0")+IFERROR(IF(Y202="",0,Y202),"0")</f>
        <v>0</v>
      </c>
      <c r="Z203" s="68"/>
      <c r="AA203" s="68"/>
    </row>
    <row r="204" spans="1:67" x14ac:dyDescent="0.2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5"/>
      <c r="O204" s="211" t="s">
        <v>43</v>
      </c>
      <c r="P204" s="212"/>
      <c r="Q204" s="212"/>
      <c r="R204" s="212"/>
      <c r="S204" s="212"/>
      <c r="T204" s="212"/>
      <c r="U204" s="213"/>
      <c r="V204" s="43" t="s">
        <v>0</v>
      </c>
      <c r="W204" s="44">
        <f>IFERROR(SUMPRODUCT(W200:W202*H200:H202),"0")</f>
        <v>0</v>
      </c>
      <c r="X204" s="44">
        <f>IFERROR(SUMPRODUCT(X200:X202*H200:H202),"0")</f>
        <v>0</v>
      </c>
      <c r="Y204" s="43"/>
      <c r="Z204" s="68"/>
      <c r="AA204" s="68"/>
    </row>
    <row r="205" spans="1:67" ht="16.5" customHeight="1" x14ac:dyDescent="0.25">
      <c r="A205" s="254" t="s">
        <v>279</v>
      </c>
      <c r="B205" s="254"/>
      <c r="C205" s="254"/>
      <c r="D205" s="254"/>
      <c r="E205" s="254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4"/>
      <c r="S205" s="254"/>
      <c r="T205" s="254"/>
      <c r="U205" s="254"/>
      <c r="V205" s="254"/>
      <c r="W205" s="254"/>
      <c r="X205" s="254"/>
      <c r="Y205" s="254"/>
      <c r="Z205" s="66"/>
      <c r="AA205" s="66"/>
    </row>
    <row r="206" spans="1:67" ht="14.25" customHeight="1" x14ac:dyDescent="0.25">
      <c r="A206" s="243" t="s">
        <v>82</v>
      </c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67"/>
      <c r="AA206" s="67"/>
    </row>
    <row r="207" spans="1:67" ht="27" customHeight="1" x14ac:dyDescent="0.25">
      <c r="A207" s="64" t="s">
        <v>280</v>
      </c>
      <c r="B207" s="64" t="s">
        <v>281</v>
      </c>
      <c r="C207" s="37">
        <v>4301070996</v>
      </c>
      <c r="D207" s="220">
        <v>4607111038654</v>
      </c>
      <c r="E207" s="220"/>
      <c r="F207" s="63">
        <v>0.4</v>
      </c>
      <c r="G207" s="38">
        <v>16</v>
      </c>
      <c r="H207" s="63">
        <v>6.4</v>
      </c>
      <c r="I207" s="63">
        <v>6.63</v>
      </c>
      <c r="J207" s="38">
        <v>84</v>
      </c>
      <c r="K207" s="38" t="s">
        <v>86</v>
      </c>
      <c r="L207" s="39" t="s">
        <v>85</v>
      </c>
      <c r="M207" s="39"/>
      <c r="N207" s="38">
        <v>180</v>
      </c>
      <c r="O207" s="2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22"/>
      <c r="Q207" s="222"/>
      <c r="R207" s="222"/>
      <c r="S207" s="223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ref="X207:X212" si="18">IFERROR(IF(W207="","",W207),"")</f>
        <v>0</v>
      </c>
      <c r="Y207" s="42">
        <f t="shared" ref="Y207:Y212" si="19">IFERROR(IF(W207="","",W207*0.0155),"")</f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ref="BL207:BL212" si="20">IFERROR(W207*I207,"0")</f>
        <v>0</v>
      </c>
      <c r="BM207" s="83">
        <f t="shared" ref="BM207:BM212" si="21">IFERROR(X207*I207,"0")</f>
        <v>0</v>
      </c>
      <c r="BN207" s="83">
        <f t="shared" ref="BN207:BN212" si="22">IFERROR(W207/J207,"0")</f>
        <v>0</v>
      </c>
      <c r="BO207" s="83">
        <f t="shared" ref="BO207:BO212" si="23">IFERROR(X207/J207,"0")</f>
        <v>0</v>
      </c>
    </row>
    <row r="208" spans="1:67" ht="27" customHeight="1" x14ac:dyDescent="0.25">
      <c r="A208" s="64" t="s">
        <v>282</v>
      </c>
      <c r="B208" s="64" t="s">
        <v>283</v>
      </c>
      <c r="C208" s="37">
        <v>4301070997</v>
      </c>
      <c r="D208" s="220">
        <v>4607111038586</v>
      </c>
      <c r="E208" s="220"/>
      <c r="F208" s="63">
        <v>0.7</v>
      </c>
      <c r="G208" s="38">
        <v>8</v>
      </c>
      <c r="H208" s="63">
        <v>5.6</v>
      </c>
      <c r="I208" s="63">
        <v>5.83</v>
      </c>
      <c r="J208" s="38">
        <v>84</v>
      </c>
      <c r="K208" s="38" t="s">
        <v>86</v>
      </c>
      <c r="L208" s="39" t="s">
        <v>85</v>
      </c>
      <c r="M208" s="39"/>
      <c r="N208" s="38">
        <v>180</v>
      </c>
      <c r="O208" s="2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22"/>
      <c r="Q208" s="222"/>
      <c r="R208" s="222"/>
      <c r="S208" s="223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18"/>
        <v>0</v>
      </c>
      <c r="Y208" s="42">
        <f t="shared" si="19"/>
        <v>0</v>
      </c>
      <c r="Z208" s="69" t="s">
        <v>49</v>
      </c>
      <c r="AA208" s="70" t="s">
        <v>49</v>
      </c>
      <c r="AE208" s="83"/>
      <c r="BB208" s="159" t="s">
        <v>71</v>
      </c>
      <c r="BL208" s="83">
        <f t="shared" si="20"/>
        <v>0</v>
      </c>
      <c r="BM208" s="83">
        <f t="shared" si="21"/>
        <v>0</v>
      </c>
      <c r="BN208" s="83">
        <f t="shared" si="22"/>
        <v>0</v>
      </c>
      <c r="BO208" s="83">
        <f t="shared" si="23"/>
        <v>0</v>
      </c>
    </row>
    <row r="209" spans="1:67" ht="27" customHeight="1" x14ac:dyDescent="0.25">
      <c r="A209" s="64" t="s">
        <v>284</v>
      </c>
      <c r="B209" s="64" t="s">
        <v>285</v>
      </c>
      <c r="C209" s="37">
        <v>4301070962</v>
      </c>
      <c r="D209" s="220">
        <v>4607111038609</v>
      </c>
      <c r="E209" s="220"/>
      <c r="F209" s="63">
        <v>0.4</v>
      </c>
      <c r="G209" s="38">
        <v>16</v>
      </c>
      <c r="H209" s="63">
        <v>6.4</v>
      </c>
      <c r="I209" s="63">
        <v>6.71</v>
      </c>
      <c r="J209" s="38">
        <v>84</v>
      </c>
      <c r="K209" s="38" t="s">
        <v>86</v>
      </c>
      <c r="L209" s="39" t="s">
        <v>85</v>
      </c>
      <c r="M209" s="39"/>
      <c r="N209" s="38">
        <v>180</v>
      </c>
      <c r="O209" s="27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22"/>
      <c r="Q209" s="222"/>
      <c r="R209" s="222"/>
      <c r="S209" s="223"/>
      <c r="T209" s="40" t="s">
        <v>49</v>
      </c>
      <c r="U209" s="40" t="s">
        <v>49</v>
      </c>
      <c r="V209" s="41" t="s">
        <v>42</v>
      </c>
      <c r="W209" s="59">
        <v>0</v>
      </c>
      <c r="X209" s="56">
        <f t="shared" si="18"/>
        <v>0</v>
      </c>
      <c r="Y209" s="42">
        <f t="shared" si="19"/>
        <v>0</v>
      </c>
      <c r="Z209" s="69" t="s">
        <v>49</v>
      </c>
      <c r="AA209" s="70" t="s">
        <v>49</v>
      </c>
      <c r="AE209" s="83"/>
      <c r="BB209" s="160" t="s">
        <v>71</v>
      </c>
      <c r="BL209" s="83">
        <f t="shared" si="20"/>
        <v>0</v>
      </c>
      <c r="BM209" s="83">
        <f t="shared" si="21"/>
        <v>0</v>
      </c>
      <c r="BN209" s="83">
        <f t="shared" si="22"/>
        <v>0</v>
      </c>
      <c r="BO209" s="83">
        <f t="shared" si="23"/>
        <v>0</v>
      </c>
    </row>
    <row r="210" spans="1:67" ht="27" customHeight="1" x14ac:dyDescent="0.25">
      <c r="A210" s="64" t="s">
        <v>286</v>
      </c>
      <c r="B210" s="64" t="s">
        <v>287</v>
      </c>
      <c r="C210" s="37">
        <v>4301070963</v>
      </c>
      <c r="D210" s="220">
        <v>4607111038630</v>
      </c>
      <c r="E210" s="220"/>
      <c r="F210" s="63">
        <v>0.7</v>
      </c>
      <c r="G210" s="38">
        <v>8</v>
      </c>
      <c r="H210" s="63">
        <v>5.6</v>
      </c>
      <c r="I210" s="63">
        <v>5.87</v>
      </c>
      <c r="J210" s="38">
        <v>84</v>
      </c>
      <c r="K210" s="38" t="s">
        <v>86</v>
      </c>
      <c r="L210" s="39" t="s">
        <v>85</v>
      </c>
      <c r="M210" s="39"/>
      <c r="N210" s="38">
        <v>180</v>
      </c>
      <c r="O210" s="2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22"/>
      <c r="Q210" s="222"/>
      <c r="R210" s="222"/>
      <c r="S210" s="223"/>
      <c r="T210" s="40" t="s">
        <v>49</v>
      </c>
      <c r="U210" s="40" t="s">
        <v>49</v>
      </c>
      <c r="V210" s="41" t="s">
        <v>42</v>
      </c>
      <c r="W210" s="59">
        <v>0</v>
      </c>
      <c r="X210" s="56">
        <f t="shared" si="18"/>
        <v>0</v>
      </c>
      <c r="Y210" s="42">
        <f t="shared" si="19"/>
        <v>0</v>
      </c>
      <c r="Z210" s="69" t="s">
        <v>49</v>
      </c>
      <c r="AA210" s="70" t="s">
        <v>49</v>
      </c>
      <c r="AE210" s="83"/>
      <c r="BB210" s="161" t="s">
        <v>71</v>
      </c>
      <c r="BL210" s="83">
        <f t="shared" si="20"/>
        <v>0</v>
      </c>
      <c r="BM210" s="83">
        <f t="shared" si="21"/>
        <v>0</v>
      </c>
      <c r="BN210" s="83">
        <f t="shared" si="22"/>
        <v>0</v>
      </c>
      <c r="BO210" s="83">
        <f t="shared" si="23"/>
        <v>0</v>
      </c>
    </row>
    <row r="211" spans="1:67" ht="27" customHeight="1" x14ac:dyDescent="0.25">
      <c r="A211" s="64" t="s">
        <v>288</v>
      </c>
      <c r="B211" s="64" t="s">
        <v>289</v>
      </c>
      <c r="C211" s="37">
        <v>4301070959</v>
      </c>
      <c r="D211" s="220">
        <v>4607111038616</v>
      </c>
      <c r="E211" s="220"/>
      <c r="F211" s="63">
        <v>0.4</v>
      </c>
      <c r="G211" s="38">
        <v>16</v>
      </c>
      <c r="H211" s="63">
        <v>6.4</v>
      </c>
      <c r="I211" s="63">
        <v>6.71</v>
      </c>
      <c r="J211" s="38">
        <v>84</v>
      </c>
      <c r="K211" s="38" t="s">
        <v>86</v>
      </c>
      <c r="L211" s="39" t="s">
        <v>85</v>
      </c>
      <c r="M211" s="39"/>
      <c r="N211" s="38">
        <v>180</v>
      </c>
      <c r="O211" s="26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22"/>
      <c r="Q211" s="222"/>
      <c r="R211" s="222"/>
      <c r="S211" s="223"/>
      <c r="T211" s="40" t="s">
        <v>49</v>
      </c>
      <c r="U211" s="40" t="s">
        <v>49</v>
      </c>
      <c r="V211" s="41" t="s">
        <v>42</v>
      </c>
      <c r="W211" s="59">
        <v>0</v>
      </c>
      <c r="X211" s="56">
        <f t="shared" si="18"/>
        <v>0</v>
      </c>
      <c r="Y211" s="42">
        <f t="shared" si="19"/>
        <v>0</v>
      </c>
      <c r="Z211" s="69" t="s">
        <v>49</v>
      </c>
      <c r="AA211" s="70" t="s">
        <v>49</v>
      </c>
      <c r="AE211" s="83"/>
      <c r="BB211" s="162" t="s">
        <v>71</v>
      </c>
      <c r="BL211" s="83">
        <f t="shared" si="20"/>
        <v>0</v>
      </c>
      <c r="BM211" s="83">
        <f t="shared" si="21"/>
        <v>0</v>
      </c>
      <c r="BN211" s="83">
        <f t="shared" si="22"/>
        <v>0</v>
      </c>
      <c r="BO211" s="83">
        <f t="shared" si="23"/>
        <v>0</v>
      </c>
    </row>
    <row r="212" spans="1:67" ht="27" customHeight="1" x14ac:dyDescent="0.25">
      <c r="A212" s="64" t="s">
        <v>290</v>
      </c>
      <c r="B212" s="64" t="s">
        <v>291</v>
      </c>
      <c r="C212" s="37">
        <v>4301070960</v>
      </c>
      <c r="D212" s="220">
        <v>4607111038623</v>
      </c>
      <c r="E212" s="220"/>
      <c r="F212" s="63">
        <v>0.7</v>
      </c>
      <c r="G212" s="38">
        <v>8</v>
      </c>
      <c r="H212" s="63">
        <v>5.6</v>
      </c>
      <c r="I212" s="63">
        <v>5.87</v>
      </c>
      <c r="J212" s="38">
        <v>84</v>
      </c>
      <c r="K212" s="38" t="s">
        <v>86</v>
      </c>
      <c r="L212" s="39" t="s">
        <v>85</v>
      </c>
      <c r="M212" s="39"/>
      <c r="N212" s="38">
        <v>180</v>
      </c>
      <c r="O212" s="27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22"/>
      <c r="Q212" s="222"/>
      <c r="R212" s="222"/>
      <c r="S212" s="223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si="18"/>
        <v>0</v>
      </c>
      <c r="Y212" s="42">
        <f t="shared" si="19"/>
        <v>0</v>
      </c>
      <c r="Z212" s="69" t="s">
        <v>49</v>
      </c>
      <c r="AA212" s="70" t="s">
        <v>49</v>
      </c>
      <c r="AE212" s="83"/>
      <c r="BB212" s="163" t="s">
        <v>71</v>
      </c>
      <c r="BL212" s="83">
        <f t="shared" si="20"/>
        <v>0</v>
      </c>
      <c r="BM212" s="83">
        <f t="shared" si="21"/>
        <v>0</v>
      </c>
      <c r="BN212" s="83">
        <f t="shared" si="22"/>
        <v>0</v>
      </c>
      <c r="BO212" s="83">
        <f t="shared" si="23"/>
        <v>0</v>
      </c>
    </row>
    <row r="213" spans="1:67" x14ac:dyDescent="0.2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5"/>
      <c r="O213" s="211" t="s">
        <v>43</v>
      </c>
      <c r="P213" s="212"/>
      <c r="Q213" s="212"/>
      <c r="R213" s="212"/>
      <c r="S213" s="212"/>
      <c r="T213" s="212"/>
      <c r="U213" s="213"/>
      <c r="V213" s="43" t="s">
        <v>42</v>
      </c>
      <c r="W213" s="44">
        <f>IFERROR(SUM(W207:W212),"0")</f>
        <v>0</v>
      </c>
      <c r="X213" s="44">
        <f>IFERROR(SUM(X207:X212),"0")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67" x14ac:dyDescent="0.2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5"/>
      <c r="O214" s="211" t="s">
        <v>43</v>
      </c>
      <c r="P214" s="212"/>
      <c r="Q214" s="212"/>
      <c r="R214" s="212"/>
      <c r="S214" s="212"/>
      <c r="T214" s="212"/>
      <c r="U214" s="213"/>
      <c r="V214" s="43" t="s">
        <v>0</v>
      </c>
      <c r="W214" s="44">
        <f>IFERROR(SUMPRODUCT(W207:W212*H207:H212),"0")</f>
        <v>0</v>
      </c>
      <c r="X214" s="44">
        <f>IFERROR(SUMPRODUCT(X207:X212*H207:H212),"0")</f>
        <v>0</v>
      </c>
      <c r="Y214" s="43"/>
      <c r="Z214" s="68"/>
      <c r="AA214" s="68"/>
    </row>
    <row r="215" spans="1:67" ht="16.5" customHeight="1" x14ac:dyDescent="0.25">
      <c r="A215" s="254" t="s">
        <v>292</v>
      </c>
      <c r="B215" s="254"/>
      <c r="C215" s="254"/>
      <c r="D215" s="254"/>
      <c r="E215" s="254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4"/>
      <c r="Y215" s="254"/>
      <c r="Z215" s="66"/>
      <c r="AA215" s="66"/>
    </row>
    <row r="216" spans="1:67" ht="14.25" customHeight="1" x14ac:dyDescent="0.25">
      <c r="A216" s="243" t="s">
        <v>82</v>
      </c>
      <c r="B216" s="243"/>
      <c r="C216" s="243"/>
      <c r="D216" s="243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67"/>
      <c r="AA216" s="67"/>
    </row>
    <row r="217" spans="1:67" ht="27" customHeight="1" x14ac:dyDescent="0.25">
      <c r="A217" s="64" t="s">
        <v>293</v>
      </c>
      <c r="B217" s="64" t="s">
        <v>294</v>
      </c>
      <c r="C217" s="37">
        <v>4301070915</v>
      </c>
      <c r="D217" s="220">
        <v>4607111035882</v>
      </c>
      <c r="E217" s="220"/>
      <c r="F217" s="63">
        <v>0.43</v>
      </c>
      <c r="G217" s="38">
        <v>16</v>
      </c>
      <c r="H217" s="63">
        <v>6.88</v>
      </c>
      <c r="I217" s="63">
        <v>7.19</v>
      </c>
      <c r="J217" s="38">
        <v>84</v>
      </c>
      <c r="K217" s="38" t="s">
        <v>86</v>
      </c>
      <c r="L217" s="39" t="s">
        <v>85</v>
      </c>
      <c r="M217" s="39"/>
      <c r="N217" s="38">
        <v>180</v>
      </c>
      <c r="O217" s="26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22"/>
      <c r="Q217" s="222"/>
      <c r="R217" s="222"/>
      <c r="S217" s="223"/>
      <c r="T217" s="40" t="s">
        <v>49</v>
      </c>
      <c r="U217" s="40" t="s">
        <v>49</v>
      </c>
      <c r="V217" s="41" t="s">
        <v>42</v>
      </c>
      <c r="W217" s="59">
        <v>0</v>
      </c>
      <c r="X217" s="56">
        <f>IFERROR(IF(W217="","",W217),"")</f>
        <v>0</v>
      </c>
      <c r="Y217" s="42">
        <f>IFERROR(IF(W217="","",W217*0.0155),"")</f>
        <v>0</v>
      </c>
      <c r="Z217" s="69" t="s">
        <v>49</v>
      </c>
      <c r="AA217" s="70" t="s">
        <v>49</v>
      </c>
      <c r="AE217" s="83"/>
      <c r="BB217" s="164" t="s">
        <v>71</v>
      </c>
      <c r="BL217" s="83">
        <f>IFERROR(W217*I217,"0")</f>
        <v>0</v>
      </c>
      <c r="BM217" s="83">
        <f>IFERROR(X217*I217,"0")</f>
        <v>0</v>
      </c>
      <c r="BN217" s="83">
        <f>IFERROR(W217/J217,"0")</f>
        <v>0</v>
      </c>
      <c r="BO217" s="83">
        <f>IFERROR(X217/J217,"0")</f>
        <v>0</v>
      </c>
    </row>
    <row r="218" spans="1:67" ht="27" customHeight="1" x14ac:dyDescent="0.25">
      <c r="A218" s="64" t="s">
        <v>295</v>
      </c>
      <c r="B218" s="64" t="s">
        <v>296</v>
      </c>
      <c r="C218" s="37">
        <v>4301070921</v>
      </c>
      <c r="D218" s="220">
        <v>4607111035905</v>
      </c>
      <c r="E218" s="220"/>
      <c r="F218" s="63">
        <v>0.9</v>
      </c>
      <c r="G218" s="38">
        <v>8</v>
      </c>
      <c r="H218" s="63">
        <v>7.2</v>
      </c>
      <c r="I218" s="63">
        <v>7.47</v>
      </c>
      <c r="J218" s="38">
        <v>84</v>
      </c>
      <c r="K218" s="38" t="s">
        <v>86</v>
      </c>
      <c r="L218" s="39" t="s">
        <v>85</v>
      </c>
      <c r="M218" s="39"/>
      <c r="N218" s="38">
        <v>180</v>
      </c>
      <c r="O218" s="2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22"/>
      <c r="Q218" s="222"/>
      <c r="R218" s="222"/>
      <c r="S218" s="223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IFERROR(IF(W218="","",W218*0.0155),"")</f>
        <v>0</v>
      </c>
      <c r="Z218" s="69" t="s">
        <v>49</v>
      </c>
      <c r="AA218" s="70" t="s">
        <v>49</v>
      </c>
      <c r="AE218" s="83"/>
      <c r="BB218" s="165" t="s">
        <v>71</v>
      </c>
      <c r="BL218" s="83">
        <f>IFERROR(W218*I218,"0")</f>
        <v>0</v>
      </c>
      <c r="BM218" s="83">
        <f>IFERROR(X218*I218,"0")</f>
        <v>0</v>
      </c>
      <c r="BN218" s="83">
        <f>IFERROR(W218/J218,"0")</f>
        <v>0</v>
      </c>
      <c r="BO218" s="83">
        <f>IFERROR(X218/J218,"0")</f>
        <v>0</v>
      </c>
    </row>
    <row r="219" spans="1:67" ht="27" customHeight="1" x14ac:dyDescent="0.25">
      <c r="A219" s="64" t="s">
        <v>297</v>
      </c>
      <c r="B219" s="64" t="s">
        <v>298</v>
      </c>
      <c r="C219" s="37">
        <v>4301070917</v>
      </c>
      <c r="D219" s="220">
        <v>4607111035912</v>
      </c>
      <c r="E219" s="220"/>
      <c r="F219" s="63">
        <v>0.43</v>
      </c>
      <c r="G219" s="38">
        <v>16</v>
      </c>
      <c r="H219" s="63">
        <v>6.88</v>
      </c>
      <c r="I219" s="63">
        <v>7.19</v>
      </c>
      <c r="J219" s="38">
        <v>84</v>
      </c>
      <c r="K219" s="38" t="s">
        <v>86</v>
      </c>
      <c r="L219" s="39" t="s">
        <v>85</v>
      </c>
      <c r="M219" s="39"/>
      <c r="N219" s="38">
        <v>180</v>
      </c>
      <c r="O219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22"/>
      <c r="Q219" s="222"/>
      <c r="R219" s="222"/>
      <c r="S219" s="223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IFERROR(IF(W219="","",W219*0.0155),"")</f>
        <v>0</v>
      </c>
      <c r="Z219" s="69" t="s">
        <v>49</v>
      </c>
      <c r="AA219" s="70" t="s">
        <v>49</v>
      </c>
      <c r="AE219" s="83"/>
      <c r="BB219" s="166" t="s">
        <v>71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ht="27" customHeight="1" x14ac:dyDescent="0.25">
      <c r="A220" s="64" t="s">
        <v>299</v>
      </c>
      <c r="B220" s="64" t="s">
        <v>300</v>
      </c>
      <c r="C220" s="37">
        <v>4301070920</v>
      </c>
      <c r="D220" s="220">
        <v>4607111035929</v>
      </c>
      <c r="E220" s="220"/>
      <c r="F220" s="63">
        <v>0.9</v>
      </c>
      <c r="G220" s="38">
        <v>8</v>
      </c>
      <c r="H220" s="63">
        <v>7.2</v>
      </c>
      <c r="I220" s="63">
        <v>7.47</v>
      </c>
      <c r="J220" s="38">
        <v>84</v>
      </c>
      <c r="K220" s="38" t="s">
        <v>86</v>
      </c>
      <c r="L220" s="39" t="s">
        <v>85</v>
      </c>
      <c r="M220" s="39"/>
      <c r="N220" s="38">
        <v>180</v>
      </c>
      <c r="O220" s="26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22"/>
      <c r="Q220" s="222"/>
      <c r="R220" s="222"/>
      <c r="S220" s="223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IFERROR(IF(W220="","",W220*0.0155),"")</f>
        <v>0</v>
      </c>
      <c r="Z220" s="69" t="s">
        <v>49</v>
      </c>
      <c r="AA220" s="70" t="s">
        <v>49</v>
      </c>
      <c r="AE220" s="83"/>
      <c r="BB220" s="167" t="s">
        <v>71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5"/>
      <c r="O221" s="211" t="s">
        <v>43</v>
      </c>
      <c r="P221" s="212"/>
      <c r="Q221" s="212"/>
      <c r="R221" s="212"/>
      <c r="S221" s="212"/>
      <c r="T221" s="212"/>
      <c r="U221" s="213"/>
      <c r="V221" s="43" t="s">
        <v>42</v>
      </c>
      <c r="W221" s="44">
        <f>IFERROR(SUM(W217:W220),"0")</f>
        <v>0</v>
      </c>
      <c r="X221" s="44">
        <f>IFERROR(SUM(X217:X220),"0")</f>
        <v>0</v>
      </c>
      <c r="Y221" s="44">
        <f>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5"/>
      <c r="O222" s="211" t="s">
        <v>43</v>
      </c>
      <c r="P222" s="212"/>
      <c r="Q222" s="212"/>
      <c r="R222" s="212"/>
      <c r="S222" s="212"/>
      <c r="T222" s="212"/>
      <c r="U222" s="213"/>
      <c r="V222" s="43" t="s">
        <v>0</v>
      </c>
      <c r="W222" s="44">
        <f>IFERROR(SUMPRODUCT(W217:W220*H217:H220),"0")</f>
        <v>0</v>
      </c>
      <c r="X222" s="44">
        <f>IFERROR(SUMPRODUCT(X217:X220*H217:H220),"0")</f>
        <v>0</v>
      </c>
      <c r="Y222" s="43"/>
      <c r="Z222" s="68"/>
      <c r="AA222" s="68"/>
    </row>
    <row r="223" spans="1:67" ht="16.5" customHeight="1" x14ac:dyDescent="0.25">
      <c r="A223" s="254" t="s">
        <v>301</v>
      </c>
      <c r="B223" s="254"/>
      <c r="C223" s="254"/>
      <c r="D223" s="254"/>
      <c r="E223" s="254"/>
      <c r="F223" s="254"/>
      <c r="G223" s="254"/>
      <c r="H223" s="254"/>
      <c r="I223" s="254"/>
      <c r="J223" s="254"/>
      <c r="K223" s="254"/>
      <c r="L223" s="254"/>
      <c r="M223" s="254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66"/>
      <c r="AA223" s="66"/>
    </row>
    <row r="224" spans="1:67" ht="14.25" customHeight="1" x14ac:dyDescent="0.25">
      <c r="A224" s="243" t="s">
        <v>258</v>
      </c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67"/>
      <c r="AA224" s="67"/>
    </row>
    <row r="225" spans="1:67" ht="27" customHeight="1" x14ac:dyDescent="0.25">
      <c r="A225" s="64" t="s">
        <v>302</v>
      </c>
      <c r="B225" s="64" t="s">
        <v>303</v>
      </c>
      <c r="C225" s="37">
        <v>4301051320</v>
      </c>
      <c r="D225" s="220">
        <v>4680115881334</v>
      </c>
      <c r="E225" s="220"/>
      <c r="F225" s="63">
        <v>0.33</v>
      </c>
      <c r="G225" s="38">
        <v>6</v>
      </c>
      <c r="H225" s="63">
        <v>1.98</v>
      </c>
      <c r="I225" s="63">
        <v>2.27</v>
      </c>
      <c r="J225" s="38">
        <v>156</v>
      </c>
      <c r="K225" s="38" t="s">
        <v>86</v>
      </c>
      <c r="L225" s="39" t="s">
        <v>262</v>
      </c>
      <c r="M225" s="39"/>
      <c r="N225" s="38">
        <v>365</v>
      </c>
      <c r="O225" s="2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22"/>
      <c r="Q225" s="222"/>
      <c r="R225" s="222"/>
      <c r="S225" s="22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IFERROR(IF(W225="","",W225*0.00753),"")</f>
        <v>0</v>
      </c>
      <c r="Z225" s="69" t="s">
        <v>49</v>
      </c>
      <c r="AA225" s="70" t="s">
        <v>49</v>
      </c>
      <c r="AE225" s="83"/>
      <c r="BB225" s="168" t="s">
        <v>261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5"/>
      <c r="O226" s="211" t="s">
        <v>43</v>
      </c>
      <c r="P226" s="212"/>
      <c r="Q226" s="212"/>
      <c r="R226" s="212"/>
      <c r="S226" s="212"/>
      <c r="T226" s="212"/>
      <c r="U226" s="213"/>
      <c r="V226" s="43" t="s">
        <v>42</v>
      </c>
      <c r="W226" s="44">
        <f>IFERROR(SUM(W225:W225),"0")</f>
        <v>0</v>
      </c>
      <c r="X226" s="44">
        <f>IFERROR(SUM(X225:X225),"0")</f>
        <v>0</v>
      </c>
      <c r="Y226" s="44">
        <f>IFERROR(IF(Y225="",0,Y225),"0")</f>
        <v>0</v>
      </c>
      <c r="Z226" s="68"/>
      <c r="AA226" s="68"/>
    </row>
    <row r="227" spans="1:67" x14ac:dyDescent="0.2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5"/>
      <c r="O227" s="211" t="s">
        <v>43</v>
      </c>
      <c r="P227" s="212"/>
      <c r="Q227" s="212"/>
      <c r="R227" s="212"/>
      <c r="S227" s="212"/>
      <c r="T227" s="212"/>
      <c r="U227" s="213"/>
      <c r="V227" s="43" t="s">
        <v>0</v>
      </c>
      <c r="W227" s="44">
        <f>IFERROR(SUMPRODUCT(W225:W225*H225:H225),"0")</f>
        <v>0</v>
      </c>
      <c r="X227" s="44">
        <f>IFERROR(SUMPRODUCT(X225:X225*H225:H225),"0")</f>
        <v>0</v>
      </c>
      <c r="Y227" s="43"/>
      <c r="Z227" s="68"/>
      <c r="AA227" s="68"/>
    </row>
    <row r="228" spans="1:67" ht="16.5" customHeight="1" x14ac:dyDescent="0.25">
      <c r="A228" s="254" t="s">
        <v>304</v>
      </c>
      <c r="B228" s="254"/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66"/>
      <c r="AA228" s="66"/>
    </row>
    <row r="229" spans="1:67" ht="14.25" customHeight="1" x14ac:dyDescent="0.25">
      <c r="A229" s="243" t="s">
        <v>82</v>
      </c>
      <c r="B229" s="243"/>
      <c r="C229" s="243"/>
      <c r="D229" s="243"/>
      <c r="E229" s="243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67"/>
      <c r="AA229" s="67"/>
    </row>
    <row r="230" spans="1:67" ht="16.5" customHeight="1" x14ac:dyDescent="0.25">
      <c r="A230" s="64" t="s">
        <v>305</v>
      </c>
      <c r="B230" s="64" t="s">
        <v>306</v>
      </c>
      <c r="C230" s="37">
        <v>4301070874</v>
      </c>
      <c r="D230" s="220">
        <v>4607111035332</v>
      </c>
      <c r="E230" s="220"/>
      <c r="F230" s="63">
        <v>0.43</v>
      </c>
      <c r="G230" s="38">
        <v>16</v>
      </c>
      <c r="H230" s="63">
        <v>6.88</v>
      </c>
      <c r="I230" s="63">
        <v>7.2060000000000004</v>
      </c>
      <c r="J230" s="38">
        <v>84</v>
      </c>
      <c r="K230" s="38" t="s">
        <v>86</v>
      </c>
      <c r="L230" s="39" t="s">
        <v>85</v>
      </c>
      <c r="M230" s="39"/>
      <c r="N230" s="38">
        <v>180</v>
      </c>
      <c r="O230" s="26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22"/>
      <c r="Q230" s="222"/>
      <c r="R230" s="222"/>
      <c r="S230" s="223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83"/>
      <c r="BB230" s="169" t="s">
        <v>71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ht="16.5" customHeight="1" x14ac:dyDescent="0.25">
      <c r="A231" s="64" t="s">
        <v>307</v>
      </c>
      <c r="B231" s="64" t="s">
        <v>308</v>
      </c>
      <c r="C231" s="37">
        <v>4301071000</v>
      </c>
      <c r="D231" s="220">
        <v>4607111038708</v>
      </c>
      <c r="E231" s="220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86</v>
      </c>
      <c r="L231" s="39" t="s">
        <v>85</v>
      </c>
      <c r="M231" s="39"/>
      <c r="N231" s="38">
        <v>180</v>
      </c>
      <c r="O231" s="2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22"/>
      <c r="Q231" s="222"/>
      <c r="R231" s="222"/>
      <c r="S231" s="22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70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5"/>
      <c r="O232" s="211" t="s">
        <v>43</v>
      </c>
      <c r="P232" s="212"/>
      <c r="Q232" s="212"/>
      <c r="R232" s="212"/>
      <c r="S232" s="212"/>
      <c r="T232" s="212"/>
      <c r="U232" s="213"/>
      <c r="V232" s="43" t="s">
        <v>42</v>
      </c>
      <c r="W232" s="44">
        <f>IFERROR(SUM(W230:W231),"0")</f>
        <v>0</v>
      </c>
      <c r="X232" s="44">
        <f>IFERROR(SUM(X230:X231),"0")</f>
        <v>0</v>
      </c>
      <c r="Y232" s="44">
        <f>IFERROR(IF(Y230="",0,Y230),"0")+IFERROR(IF(Y231="",0,Y231),"0")</f>
        <v>0</v>
      </c>
      <c r="Z232" s="68"/>
      <c r="AA232" s="68"/>
    </row>
    <row r="233" spans="1:67" x14ac:dyDescent="0.2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5"/>
      <c r="O233" s="211" t="s">
        <v>43</v>
      </c>
      <c r="P233" s="212"/>
      <c r="Q233" s="212"/>
      <c r="R233" s="212"/>
      <c r="S233" s="212"/>
      <c r="T233" s="212"/>
      <c r="U233" s="213"/>
      <c r="V233" s="43" t="s">
        <v>0</v>
      </c>
      <c r="W233" s="44">
        <f>IFERROR(SUMPRODUCT(W230:W231*H230:H231),"0")</f>
        <v>0</v>
      </c>
      <c r="X233" s="44">
        <f>IFERROR(SUMPRODUCT(X230:X231*H230:H231),"0")</f>
        <v>0</v>
      </c>
      <c r="Y233" s="43"/>
      <c r="Z233" s="68"/>
      <c r="AA233" s="68"/>
    </row>
    <row r="234" spans="1:67" ht="27.75" customHeight="1" x14ac:dyDescent="0.2">
      <c r="A234" s="256" t="s">
        <v>309</v>
      </c>
      <c r="B234" s="256"/>
      <c r="C234" s="256"/>
      <c r="D234" s="256"/>
      <c r="E234" s="256"/>
      <c r="F234" s="256"/>
      <c r="G234" s="256"/>
      <c r="H234" s="256"/>
      <c r="I234" s="256"/>
      <c r="J234" s="256"/>
      <c r="K234" s="256"/>
      <c r="L234" s="256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55"/>
      <c r="AA234" s="55"/>
    </row>
    <row r="235" spans="1:67" ht="16.5" customHeight="1" x14ac:dyDescent="0.25">
      <c r="A235" s="254" t="s">
        <v>310</v>
      </c>
      <c r="B235" s="254"/>
      <c r="C235" s="254"/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66"/>
      <c r="AA235" s="66"/>
    </row>
    <row r="236" spans="1:67" ht="14.25" customHeight="1" x14ac:dyDescent="0.25">
      <c r="A236" s="243" t="s">
        <v>82</v>
      </c>
      <c r="B236" s="243"/>
      <c r="C236" s="243"/>
      <c r="D236" s="243"/>
      <c r="E236" s="243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67"/>
      <c r="AA236" s="67"/>
    </row>
    <row r="237" spans="1:67" ht="27" customHeight="1" x14ac:dyDescent="0.25">
      <c r="A237" s="64" t="s">
        <v>311</v>
      </c>
      <c r="B237" s="64" t="s">
        <v>312</v>
      </c>
      <c r="C237" s="37">
        <v>4301070941</v>
      </c>
      <c r="D237" s="220">
        <v>4607111036162</v>
      </c>
      <c r="E237" s="220"/>
      <c r="F237" s="63">
        <v>0.8</v>
      </c>
      <c r="G237" s="38">
        <v>8</v>
      </c>
      <c r="H237" s="63">
        <v>6.4</v>
      </c>
      <c r="I237" s="63">
        <v>6.6811999999999996</v>
      </c>
      <c r="J237" s="38">
        <v>84</v>
      </c>
      <c r="K237" s="38" t="s">
        <v>86</v>
      </c>
      <c r="L237" s="39" t="s">
        <v>85</v>
      </c>
      <c r="M237" s="39"/>
      <c r="N237" s="38">
        <v>90</v>
      </c>
      <c r="O237" s="2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22"/>
      <c r="Q237" s="222"/>
      <c r="R237" s="222"/>
      <c r="S237" s="22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71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5"/>
      <c r="O238" s="211" t="s">
        <v>43</v>
      </c>
      <c r="P238" s="212"/>
      <c r="Q238" s="212"/>
      <c r="R238" s="212"/>
      <c r="S238" s="212"/>
      <c r="T238" s="212"/>
      <c r="U238" s="213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67" x14ac:dyDescent="0.2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5"/>
      <c r="O239" s="211" t="s">
        <v>43</v>
      </c>
      <c r="P239" s="212"/>
      <c r="Q239" s="212"/>
      <c r="R239" s="212"/>
      <c r="S239" s="212"/>
      <c r="T239" s="212"/>
      <c r="U239" s="213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67" ht="27.75" customHeight="1" x14ac:dyDescent="0.2">
      <c r="A240" s="256" t="s">
        <v>313</v>
      </c>
      <c r="B240" s="256"/>
      <c r="C240" s="256"/>
      <c r="D240" s="256"/>
      <c r="E240" s="256"/>
      <c r="F240" s="256"/>
      <c r="G240" s="256"/>
      <c r="H240" s="256"/>
      <c r="I240" s="256"/>
      <c r="J240" s="256"/>
      <c r="K240" s="256"/>
      <c r="L240" s="256"/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55"/>
      <c r="AA240" s="55"/>
    </row>
    <row r="241" spans="1:67" ht="16.5" customHeight="1" x14ac:dyDescent="0.25">
      <c r="A241" s="254" t="s">
        <v>314</v>
      </c>
      <c r="B241" s="254"/>
      <c r="C241" s="254"/>
      <c r="D241" s="254"/>
      <c r="E241" s="254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66"/>
      <c r="AA241" s="66"/>
    </row>
    <row r="242" spans="1:67" ht="14.25" customHeight="1" x14ac:dyDescent="0.25">
      <c r="A242" s="243" t="s">
        <v>82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67"/>
      <c r="AA242" s="67"/>
    </row>
    <row r="243" spans="1:67" ht="27" customHeight="1" x14ac:dyDescent="0.25">
      <c r="A243" s="64" t="s">
        <v>315</v>
      </c>
      <c r="B243" s="64" t="s">
        <v>316</v>
      </c>
      <c r="C243" s="37">
        <v>4301070965</v>
      </c>
      <c r="D243" s="220">
        <v>4607111035899</v>
      </c>
      <c r="E243" s="220"/>
      <c r="F243" s="63">
        <v>1</v>
      </c>
      <c r="G243" s="38">
        <v>5</v>
      </c>
      <c r="H243" s="63">
        <v>5</v>
      </c>
      <c r="I243" s="63">
        <v>5.2619999999999996</v>
      </c>
      <c r="J243" s="38">
        <v>84</v>
      </c>
      <c r="K243" s="38" t="s">
        <v>86</v>
      </c>
      <c r="L243" s="39" t="s">
        <v>85</v>
      </c>
      <c r="M243" s="39"/>
      <c r="N243" s="38">
        <v>180</v>
      </c>
      <c r="O243" s="25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22"/>
      <c r="Q243" s="222"/>
      <c r="R243" s="222"/>
      <c r="S243" s="223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72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5"/>
      <c r="O244" s="211" t="s">
        <v>43</v>
      </c>
      <c r="P244" s="212"/>
      <c r="Q244" s="212"/>
      <c r="R244" s="212"/>
      <c r="S244" s="212"/>
      <c r="T244" s="212"/>
      <c r="U244" s="213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5"/>
      <c r="O245" s="211" t="s">
        <v>43</v>
      </c>
      <c r="P245" s="212"/>
      <c r="Q245" s="212"/>
      <c r="R245" s="212"/>
      <c r="S245" s="212"/>
      <c r="T245" s="212"/>
      <c r="U245" s="213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16.5" customHeight="1" x14ac:dyDescent="0.25">
      <c r="A246" s="254" t="s">
        <v>317</v>
      </c>
      <c r="B246" s="254"/>
      <c r="C246" s="254"/>
      <c r="D246" s="254"/>
      <c r="E246" s="254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66"/>
      <c r="AA246" s="66"/>
    </row>
    <row r="247" spans="1:67" ht="14.25" customHeight="1" x14ac:dyDescent="0.25">
      <c r="A247" s="243" t="s">
        <v>82</v>
      </c>
      <c r="B247" s="243"/>
      <c r="C247" s="243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67"/>
      <c r="AA247" s="67"/>
    </row>
    <row r="248" spans="1:67" ht="27" customHeight="1" x14ac:dyDescent="0.25">
      <c r="A248" s="64" t="s">
        <v>318</v>
      </c>
      <c r="B248" s="64" t="s">
        <v>319</v>
      </c>
      <c r="C248" s="37">
        <v>4301070870</v>
      </c>
      <c r="D248" s="220">
        <v>4607111036711</v>
      </c>
      <c r="E248" s="220"/>
      <c r="F248" s="63">
        <v>0.8</v>
      </c>
      <c r="G248" s="38">
        <v>8</v>
      </c>
      <c r="H248" s="63">
        <v>6.4</v>
      </c>
      <c r="I248" s="63">
        <v>6.67</v>
      </c>
      <c r="J248" s="38">
        <v>84</v>
      </c>
      <c r="K248" s="38" t="s">
        <v>86</v>
      </c>
      <c r="L248" s="39" t="s">
        <v>85</v>
      </c>
      <c r="M248" s="39"/>
      <c r="N248" s="38">
        <v>90</v>
      </c>
      <c r="O248" s="26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22"/>
      <c r="Q248" s="222"/>
      <c r="R248" s="222"/>
      <c r="S248" s="223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83"/>
      <c r="BB248" s="173" t="s">
        <v>71</v>
      </c>
      <c r="BL248" s="83">
        <f>IFERROR(W248*I248,"0")</f>
        <v>0</v>
      </c>
      <c r="BM248" s="83">
        <f>IFERROR(X248*I248,"0")</f>
        <v>0</v>
      </c>
      <c r="BN248" s="83">
        <f>IFERROR(W248/J248,"0")</f>
        <v>0</v>
      </c>
      <c r="BO248" s="83">
        <f>IFERROR(X248/J248,"0")</f>
        <v>0</v>
      </c>
    </row>
    <row r="249" spans="1:67" x14ac:dyDescent="0.2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5"/>
      <c r="O249" s="211" t="s">
        <v>43</v>
      </c>
      <c r="P249" s="212"/>
      <c r="Q249" s="212"/>
      <c r="R249" s="212"/>
      <c r="S249" s="212"/>
      <c r="T249" s="212"/>
      <c r="U249" s="213"/>
      <c r="V249" s="43" t="s">
        <v>42</v>
      </c>
      <c r="W249" s="44">
        <f>IFERROR(SUM(W248:W248),"0")</f>
        <v>0</v>
      </c>
      <c r="X249" s="44">
        <f>IFERROR(SUM(X248:X248),"0")</f>
        <v>0</v>
      </c>
      <c r="Y249" s="44">
        <f>IFERROR(IF(Y248="",0,Y248),"0")</f>
        <v>0</v>
      </c>
      <c r="Z249" s="68"/>
      <c r="AA249" s="68"/>
    </row>
    <row r="250" spans="1:67" x14ac:dyDescent="0.2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5"/>
      <c r="O250" s="211" t="s">
        <v>43</v>
      </c>
      <c r="P250" s="212"/>
      <c r="Q250" s="212"/>
      <c r="R250" s="212"/>
      <c r="S250" s="212"/>
      <c r="T250" s="212"/>
      <c r="U250" s="213"/>
      <c r="V250" s="43" t="s">
        <v>0</v>
      </c>
      <c r="W250" s="44">
        <f>IFERROR(SUMPRODUCT(W248:W248*H248:H248),"0")</f>
        <v>0</v>
      </c>
      <c r="X250" s="44">
        <f>IFERROR(SUMPRODUCT(X248:X248*H248:H248),"0")</f>
        <v>0</v>
      </c>
      <c r="Y250" s="43"/>
      <c r="Z250" s="68"/>
      <c r="AA250" s="68"/>
    </row>
    <row r="251" spans="1:67" ht="27.75" customHeight="1" x14ac:dyDescent="0.2">
      <c r="A251" s="256" t="s">
        <v>320</v>
      </c>
      <c r="B251" s="256"/>
      <c r="C251" s="256"/>
      <c r="D251" s="256"/>
      <c r="E251" s="256"/>
      <c r="F251" s="256"/>
      <c r="G251" s="256"/>
      <c r="H251" s="256"/>
      <c r="I251" s="256"/>
      <c r="J251" s="256"/>
      <c r="K251" s="256"/>
      <c r="L251" s="256"/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55"/>
      <c r="AA251" s="55"/>
    </row>
    <row r="252" spans="1:67" ht="16.5" customHeight="1" x14ac:dyDescent="0.25">
      <c r="A252" s="254" t="s">
        <v>321</v>
      </c>
      <c r="B252" s="254"/>
      <c r="C252" s="254"/>
      <c r="D252" s="254"/>
      <c r="E252" s="254"/>
      <c r="F252" s="254"/>
      <c r="G252" s="254"/>
      <c r="H252" s="254"/>
      <c r="I252" s="254"/>
      <c r="J252" s="254"/>
      <c r="K252" s="254"/>
      <c r="L252" s="254"/>
      <c r="M252" s="254"/>
      <c r="N252" s="254"/>
      <c r="O252" s="254"/>
      <c r="P252" s="254"/>
      <c r="Q252" s="254"/>
      <c r="R252" s="254"/>
      <c r="S252" s="254"/>
      <c r="T252" s="254"/>
      <c r="U252" s="254"/>
      <c r="V252" s="254"/>
      <c r="W252" s="254"/>
      <c r="X252" s="254"/>
      <c r="Y252" s="254"/>
      <c r="Z252" s="66"/>
      <c r="AA252" s="66"/>
    </row>
    <row r="253" spans="1:67" ht="14.25" customHeight="1" x14ac:dyDescent="0.25">
      <c r="A253" s="243" t="s">
        <v>82</v>
      </c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67"/>
      <c r="AA253" s="67"/>
    </row>
    <row r="254" spans="1:67" ht="27" customHeight="1" x14ac:dyDescent="0.25">
      <c r="A254" s="64" t="s">
        <v>322</v>
      </c>
      <c r="B254" s="64" t="s">
        <v>323</v>
      </c>
      <c r="C254" s="37">
        <v>4301071014</v>
      </c>
      <c r="D254" s="220">
        <v>4640242181264</v>
      </c>
      <c r="E254" s="220"/>
      <c r="F254" s="63">
        <v>0.7</v>
      </c>
      <c r="G254" s="38">
        <v>10</v>
      </c>
      <c r="H254" s="63">
        <v>7</v>
      </c>
      <c r="I254" s="63">
        <v>7.28</v>
      </c>
      <c r="J254" s="38">
        <v>84</v>
      </c>
      <c r="K254" s="38" t="s">
        <v>86</v>
      </c>
      <c r="L254" s="39" t="s">
        <v>85</v>
      </c>
      <c r="M254" s="39"/>
      <c r="N254" s="38">
        <v>180</v>
      </c>
      <c r="O254" s="257" t="s">
        <v>324</v>
      </c>
      <c r="P254" s="222"/>
      <c r="Q254" s="222"/>
      <c r="R254" s="222"/>
      <c r="S254" s="22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83"/>
      <c r="BB254" s="174" t="s">
        <v>71</v>
      </c>
      <c r="BL254" s="83">
        <f>IFERROR(W254*I254,"0")</f>
        <v>0</v>
      </c>
      <c r="BM254" s="83">
        <f>IFERROR(X254*I254,"0")</f>
        <v>0</v>
      </c>
      <c r="BN254" s="83">
        <f>IFERROR(W254/J254,"0")</f>
        <v>0</v>
      </c>
      <c r="BO254" s="83">
        <f>IFERROR(X254/J254,"0")</f>
        <v>0</v>
      </c>
    </row>
    <row r="255" spans="1:67" ht="27" customHeight="1" x14ac:dyDescent="0.25">
      <c r="A255" s="64" t="s">
        <v>325</v>
      </c>
      <c r="B255" s="64" t="s">
        <v>326</v>
      </c>
      <c r="C255" s="37">
        <v>4301071021</v>
      </c>
      <c r="D255" s="220">
        <v>4640242181325</v>
      </c>
      <c r="E255" s="220"/>
      <c r="F255" s="63">
        <v>0.7</v>
      </c>
      <c r="G255" s="38">
        <v>10</v>
      </c>
      <c r="H255" s="63">
        <v>7</v>
      </c>
      <c r="I255" s="63">
        <v>7.28</v>
      </c>
      <c r="J255" s="38">
        <v>84</v>
      </c>
      <c r="K255" s="38" t="s">
        <v>86</v>
      </c>
      <c r="L255" s="39" t="s">
        <v>85</v>
      </c>
      <c r="M255" s="39"/>
      <c r="N255" s="38">
        <v>180</v>
      </c>
      <c r="O255" s="258" t="s">
        <v>327</v>
      </c>
      <c r="P255" s="222"/>
      <c r="Q255" s="222"/>
      <c r="R255" s="222"/>
      <c r="S255" s="223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5" t="s">
        <v>71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328</v>
      </c>
      <c r="B256" s="64" t="s">
        <v>329</v>
      </c>
      <c r="C256" s="37">
        <v>4301070993</v>
      </c>
      <c r="D256" s="220">
        <v>4640242180670</v>
      </c>
      <c r="E256" s="220"/>
      <c r="F256" s="63">
        <v>1</v>
      </c>
      <c r="G256" s="38">
        <v>6</v>
      </c>
      <c r="H256" s="63">
        <v>6</v>
      </c>
      <c r="I256" s="63">
        <v>6.23</v>
      </c>
      <c r="J256" s="38">
        <v>84</v>
      </c>
      <c r="K256" s="38" t="s">
        <v>86</v>
      </c>
      <c r="L256" s="39" t="s">
        <v>85</v>
      </c>
      <c r="M256" s="39"/>
      <c r="N256" s="38">
        <v>180</v>
      </c>
      <c r="O256" s="253" t="s">
        <v>330</v>
      </c>
      <c r="P256" s="222"/>
      <c r="Q256" s="222"/>
      <c r="R256" s="222"/>
      <c r="S256" s="223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IFERROR(IF(W256="","",W256*0.0155),"")</f>
        <v>0</v>
      </c>
      <c r="Z256" s="69" t="s">
        <v>49</v>
      </c>
      <c r="AA256" s="70" t="s">
        <v>49</v>
      </c>
      <c r="AE256" s="83"/>
      <c r="BB256" s="176" t="s">
        <v>71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5"/>
      <c r="O257" s="211" t="s">
        <v>43</v>
      </c>
      <c r="P257" s="212"/>
      <c r="Q257" s="212"/>
      <c r="R257" s="212"/>
      <c r="S257" s="212"/>
      <c r="T257" s="212"/>
      <c r="U257" s="213"/>
      <c r="V257" s="43" t="s">
        <v>42</v>
      </c>
      <c r="W257" s="44">
        <f>IFERROR(SUM(W254:W256),"0")</f>
        <v>0</v>
      </c>
      <c r="X257" s="44">
        <f>IFERROR(SUM(X254:X256),"0")</f>
        <v>0</v>
      </c>
      <c r="Y257" s="44">
        <f>IFERROR(IF(Y254="",0,Y254),"0")+IFERROR(IF(Y255="",0,Y255),"0")+IFERROR(IF(Y256="",0,Y256),"0")</f>
        <v>0</v>
      </c>
      <c r="Z257" s="68"/>
      <c r="AA257" s="68"/>
    </row>
    <row r="258" spans="1:67" x14ac:dyDescent="0.2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5"/>
      <c r="O258" s="211" t="s">
        <v>43</v>
      </c>
      <c r="P258" s="212"/>
      <c r="Q258" s="212"/>
      <c r="R258" s="212"/>
      <c r="S258" s="212"/>
      <c r="T258" s="212"/>
      <c r="U258" s="213"/>
      <c r="V258" s="43" t="s">
        <v>0</v>
      </c>
      <c r="W258" s="44">
        <f>IFERROR(SUMPRODUCT(W254:W256*H254:H256),"0")</f>
        <v>0</v>
      </c>
      <c r="X258" s="44">
        <f>IFERROR(SUMPRODUCT(X254:X256*H254:H256),"0")</f>
        <v>0</v>
      </c>
      <c r="Y258" s="43"/>
      <c r="Z258" s="68"/>
      <c r="AA258" s="68"/>
    </row>
    <row r="259" spans="1:67" ht="16.5" customHeight="1" x14ac:dyDescent="0.25">
      <c r="A259" s="254" t="s">
        <v>331</v>
      </c>
      <c r="B259" s="254"/>
      <c r="C259" s="254"/>
      <c r="D259" s="254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  <c r="S259" s="254"/>
      <c r="T259" s="254"/>
      <c r="U259" s="254"/>
      <c r="V259" s="254"/>
      <c r="W259" s="254"/>
      <c r="X259" s="254"/>
      <c r="Y259" s="254"/>
      <c r="Z259" s="66"/>
      <c r="AA259" s="66"/>
    </row>
    <row r="260" spans="1:67" ht="14.25" customHeight="1" x14ac:dyDescent="0.25">
      <c r="A260" s="243" t="s">
        <v>148</v>
      </c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67"/>
      <c r="AA260" s="67"/>
    </row>
    <row r="261" spans="1:67" ht="27" customHeight="1" x14ac:dyDescent="0.25">
      <c r="A261" s="64" t="s">
        <v>332</v>
      </c>
      <c r="B261" s="64" t="s">
        <v>333</v>
      </c>
      <c r="C261" s="37">
        <v>4301131019</v>
      </c>
      <c r="D261" s="220">
        <v>4640242180427</v>
      </c>
      <c r="E261" s="220"/>
      <c r="F261" s="63">
        <v>1.8</v>
      </c>
      <c r="G261" s="38">
        <v>1</v>
      </c>
      <c r="H261" s="63">
        <v>1.8</v>
      </c>
      <c r="I261" s="63">
        <v>1.915</v>
      </c>
      <c r="J261" s="38">
        <v>234</v>
      </c>
      <c r="K261" s="38" t="s">
        <v>140</v>
      </c>
      <c r="L261" s="39" t="s">
        <v>85</v>
      </c>
      <c r="M261" s="39"/>
      <c r="N261" s="38">
        <v>180</v>
      </c>
      <c r="O261" s="255" t="s">
        <v>334</v>
      </c>
      <c r="P261" s="222"/>
      <c r="Q261" s="222"/>
      <c r="R261" s="222"/>
      <c r="S261" s="223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7" t="s">
        <v>91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5"/>
      <c r="O262" s="211" t="s">
        <v>43</v>
      </c>
      <c r="P262" s="212"/>
      <c r="Q262" s="212"/>
      <c r="R262" s="212"/>
      <c r="S262" s="212"/>
      <c r="T262" s="212"/>
      <c r="U262" s="213"/>
      <c r="V262" s="43" t="s">
        <v>42</v>
      </c>
      <c r="W262" s="44">
        <f>IFERROR(SUM(W261:W261),"0")</f>
        <v>0</v>
      </c>
      <c r="X262" s="44">
        <f>IFERROR(SUM(X261:X261),"0")</f>
        <v>0</v>
      </c>
      <c r="Y262" s="44">
        <f>IFERROR(IF(Y261="",0,Y261),"0")</f>
        <v>0</v>
      </c>
      <c r="Z262" s="68"/>
      <c r="AA262" s="68"/>
    </row>
    <row r="263" spans="1:67" x14ac:dyDescent="0.2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5"/>
      <c r="O263" s="211" t="s">
        <v>43</v>
      </c>
      <c r="P263" s="212"/>
      <c r="Q263" s="212"/>
      <c r="R263" s="212"/>
      <c r="S263" s="212"/>
      <c r="T263" s="212"/>
      <c r="U263" s="213"/>
      <c r="V263" s="43" t="s">
        <v>0</v>
      </c>
      <c r="W263" s="44">
        <f>IFERROR(SUMPRODUCT(W261:W261*H261:H261),"0")</f>
        <v>0</v>
      </c>
      <c r="X263" s="44">
        <f>IFERROR(SUMPRODUCT(X261:X261*H261:H261),"0")</f>
        <v>0</v>
      </c>
      <c r="Y263" s="43"/>
      <c r="Z263" s="68"/>
      <c r="AA263" s="68"/>
    </row>
    <row r="264" spans="1:67" ht="14.25" customHeight="1" x14ac:dyDescent="0.25">
      <c r="A264" s="243" t="s">
        <v>88</v>
      </c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67"/>
      <c r="AA264" s="67"/>
    </row>
    <row r="265" spans="1:67" ht="27" customHeight="1" x14ac:dyDescent="0.25">
      <c r="A265" s="64" t="s">
        <v>335</v>
      </c>
      <c r="B265" s="64" t="s">
        <v>336</v>
      </c>
      <c r="C265" s="37">
        <v>4301132080</v>
      </c>
      <c r="D265" s="220">
        <v>4640242180397</v>
      </c>
      <c r="E265" s="220"/>
      <c r="F265" s="63">
        <v>1</v>
      </c>
      <c r="G265" s="38">
        <v>6</v>
      </c>
      <c r="H265" s="63">
        <v>6</v>
      </c>
      <c r="I265" s="63">
        <v>6.26</v>
      </c>
      <c r="J265" s="38">
        <v>84</v>
      </c>
      <c r="K265" s="38" t="s">
        <v>86</v>
      </c>
      <c r="L265" s="39" t="s">
        <v>85</v>
      </c>
      <c r="M265" s="39"/>
      <c r="N265" s="38">
        <v>180</v>
      </c>
      <c r="O265" s="251" t="s">
        <v>337</v>
      </c>
      <c r="P265" s="222"/>
      <c r="Q265" s="222"/>
      <c r="R265" s="222"/>
      <c r="S265" s="22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83"/>
      <c r="BB265" s="178" t="s">
        <v>91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27" customHeight="1" x14ac:dyDescent="0.25">
      <c r="A266" s="64" t="s">
        <v>338</v>
      </c>
      <c r="B266" s="64" t="s">
        <v>339</v>
      </c>
      <c r="C266" s="37">
        <v>4301132104</v>
      </c>
      <c r="D266" s="220">
        <v>4640242181219</v>
      </c>
      <c r="E266" s="220"/>
      <c r="F266" s="63">
        <v>0.3</v>
      </c>
      <c r="G266" s="38">
        <v>9</v>
      </c>
      <c r="H266" s="63">
        <v>2.7</v>
      </c>
      <c r="I266" s="63">
        <v>2.8450000000000002</v>
      </c>
      <c r="J266" s="38">
        <v>234</v>
      </c>
      <c r="K266" s="38" t="s">
        <v>140</v>
      </c>
      <c r="L266" s="39" t="s">
        <v>85</v>
      </c>
      <c r="M266" s="39"/>
      <c r="N266" s="38">
        <v>180</v>
      </c>
      <c r="O266" s="252" t="s">
        <v>340</v>
      </c>
      <c r="P266" s="222"/>
      <c r="Q266" s="222"/>
      <c r="R266" s="222"/>
      <c r="S266" s="22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IFERROR(IF(W266="","",W266*0.00502),"")</f>
        <v>0</v>
      </c>
      <c r="Z266" s="69" t="s">
        <v>49</v>
      </c>
      <c r="AA266" s="70" t="s">
        <v>49</v>
      </c>
      <c r="AE266" s="83"/>
      <c r="BB266" s="179" t="s">
        <v>91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x14ac:dyDescent="0.2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5"/>
      <c r="O267" s="211" t="s">
        <v>43</v>
      </c>
      <c r="P267" s="212"/>
      <c r="Q267" s="212"/>
      <c r="R267" s="212"/>
      <c r="S267" s="212"/>
      <c r="T267" s="212"/>
      <c r="U267" s="213"/>
      <c r="V267" s="43" t="s">
        <v>42</v>
      </c>
      <c r="W267" s="44">
        <f>IFERROR(SUM(W265:W266),"0")</f>
        <v>0</v>
      </c>
      <c r="X267" s="44">
        <f>IFERROR(SUM(X265:X266),"0")</f>
        <v>0</v>
      </c>
      <c r="Y267" s="44">
        <f>IFERROR(IF(Y265="",0,Y265),"0")+IFERROR(IF(Y266="",0,Y266),"0")</f>
        <v>0</v>
      </c>
      <c r="Z267" s="68"/>
      <c r="AA267" s="68"/>
    </row>
    <row r="268" spans="1:67" x14ac:dyDescent="0.2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5"/>
      <c r="O268" s="211" t="s">
        <v>43</v>
      </c>
      <c r="P268" s="212"/>
      <c r="Q268" s="212"/>
      <c r="R268" s="212"/>
      <c r="S268" s="212"/>
      <c r="T268" s="212"/>
      <c r="U268" s="213"/>
      <c r="V268" s="43" t="s">
        <v>0</v>
      </c>
      <c r="W268" s="44">
        <f>IFERROR(SUMPRODUCT(W265:W266*H265:H266),"0")</f>
        <v>0</v>
      </c>
      <c r="X268" s="44">
        <f>IFERROR(SUMPRODUCT(X265:X266*H265:H266),"0")</f>
        <v>0</v>
      </c>
      <c r="Y268" s="43"/>
      <c r="Z268" s="68"/>
      <c r="AA268" s="68"/>
    </row>
    <row r="269" spans="1:67" ht="14.25" customHeight="1" x14ac:dyDescent="0.25">
      <c r="A269" s="243" t="s">
        <v>168</v>
      </c>
      <c r="B269" s="243"/>
      <c r="C269" s="243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67"/>
      <c r="AA269" s="67"/>
    </row>
    <row r="270" spans="1:67" ht="27" customHeight="1" x14ac:dyDescent="0.25">
      <c r="A270" s="64" t="s">
        <v>341</v>
      </c>
      <c r="B270" s="64" t="s">
        <v>342</v>
      </c>
      <c r="C270" s="37">
        <v>4301136028</v>
      </c>
      <c r="D270" s="220">
        <v>4640242180304</v>
      </c>
      <c r="E270" s="220"/>
      <c r="F270" s="63">
        <v>2.7</v>
      </c>
      <c r="G270" s="38">
        <v>1</v>
      </c>
      <c r="H270" s="63">
        <v>2.7</v>
      </c>
      <c r="I270" s="63">
        <v>2.8906000000000001</v>
      </c>
      <c r="J270" s="38">
        <v>126</v>
      </c>
      <c r="K270" s="38" t="s">
        <v>92</v>
      </c>
      <c r="L270" s="39" t="s">
        <v>85</v>
      </c>
      <c r="M270" s="39"/>
      <c r="N270" s="38">
        <v>180</v>
      </c>
      <c r="O270" s="247" t="s">
        <v>343</v>
      </c>
      <c r="P270" s="222"/>
      <c r="Q270" s="222"/>
      <c r="R270" s="222"/>
      <c r="S270" s="223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IFERROR(IF(W270="","",W270*0.00936),"")</f>
        <v>0</v>
      </c>
      <c r="Z270" s="69" t="s">
        <v>49</v>
      </c>
      <c r="AA270" s="70" t="s">
        <v>49</v>
      </c>
      <c r="AE270" s="83"/>
      <c r="BB270" s="180" t="s">
        <v>91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ht="37.5" customHeight="1" x14ac:dyDescent="0.25">
      <c r="A271" s="64" t="s">
        <v>344</v>
      </c>
      <c r="B271" s="64" t="s">
        <v>345</v>
      </c>
      <c r="C271" s="37">
        <v>4301136027</v>
      </c>
      <c r="D271" s="220">
        <v>4640242180298</v>
      </c>
      <c r="E271" s="220"/>
      <c r="F271" s="63">
        <v>2.7</v>
      </c>
      <c r="G271" s="38">
        <v>1</v>
      </c>
      <c r="H271" s="63">
        <v>2.7</v>
      </c>
      <c r="I271" s="63">
        <v>2.8919999999999999</v>
      </c>
      <c r="J271" s="38">
        <v>126</v>
      </c>
      <c r="K271" s="38" t="s">
        <v>92</v>
      </c>
      <c r="L271" s="39" t="s">
        <v>85</v>
      </c>
      <c r="M271" s="39"/>
      <c r="N271" s="38">
        <v>180</v>
      </c>
      <c r="O271" s="24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22"/>
      <c r="Q271" s="222"/>
      <c r="R271" s="222"/>
      <c r="S271" s="223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IFERROR(IF(W271="","",W271*0.00936),"")</f>
        <v>0</v>
      </c>
      <c r="Z271" s="69" t="s">
        <v>49</v>
      </c>
      <c r="AA271" s="70" t="s">
        <v>49</v>
      </c>
      <c r="AE271" s="83"/>
      <c r="BB271" s="181" t="s">
        <v>91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ht="27" customHeight="1" x14ac:dyDescent="0.25">
      <c r="A272" s="64" t="s">
        <v>346</v>
      </c>
      <c r="B272" s="64" t="s">
        <v>347</v>
      </c>
      <c r="C272" s="37">
        <v>4301136026</v>
      </c>
      <c r="D272" s="220">
        <v>4640242180236</v>
      </c>
      <c r="E272" s="220"/>
      <c r="F272" s="63">
        <v>5</v>
      </c>
      <c r="G272" s="38">
        <v>1</v>
      </c>
      <c r="H272" s="63">
        <v>5</v>
      </c>
      <c r="I272" s="63">
        <v>5.2350000000000003</v>
      </c>
      <c r="J272" s="38">
        <v>84</v>
      </c>
      <c r="K272" s="38" t="s">
        <v>86</v>
      </c>
      <c r="L272" s="39" t="s">
        <v>85</v>
      </c>
      <c r="M272" s="39"/>
      <c r="N272" s="38">
        <v>180</v>
      </c>
      <c r="O272" s="249" t="s">
        <v>348</v>
      </c>
      <c r="P272" s="222"/>
      <c r="Q272" s="222"/>
      <c r="R272" s="222"/>
      <c r="S272" s="223"/>
      <c r="T272" s="40" t="s">
        <v>49</v>
      </c>
      <c r="U272" s="40" t="s">
        <v>49</v>
      </c>
      <c r="V272" s="41" t="s">
        <v>42</v>
      </c>
      <c r="W272" s="59">
        <v>0</v>
      </c>
      <c r="X272" s="56">
        <f>IFERROR(IF(W272="","",W272),"")</f>
        <v>0</v>
      </c>
      <c r="Y272" s="42">
        <f>IFERROR(IF(W272="","",W272*0.0155),"")</f>
        <v>0</v>
      </c>
      <c r="Z272" s="69" t="s">
        <v>49</v>
      </c>
      <c r="AA272" s="70" t="s">
        <v>49</v>
      </c>
      <c r="AE272" s="83"/>
      <c r="BB272" s="182" t="s">
        <v>91</v>
      </c>
      <c r="BL272" s="83">
        <f>IFERROR(W272*I272,"0")</f>
        <v>0</v>
      </c>
      <c r="BM272" s="83">
        <f>IFERROR(X272*I272,"0")</f>
        <v>0</v>
      </c>
      <c r="BN272" s="83">
        <f>IFERROR(W272/J272,"0")</f>
        <v>0</v>
      </c>
      <c r="BO272" s="83">
        <f>IFERROR(X272/J272,"0")</f>
        <v>0</v>
      </c>
    </row>
    <row r="273" spans="1:67" ht="27" customHeight="1" x14ac:dyDescent="0.25">
      <c r="A273" s="64" t="s">
        <v>349</v>
      </c>
      <c r="B273" s="64" t="s">
        <v>350</v>
      </c>
      <c r="C273" s="37">
        <v>4301136029</v>
      </c>
      <c r="D273" s="220">
        <v>4640242180410</v>
      </c>
      <c r="E273" s="220"/>
      <c r="F273" s="63">
        <v>2.2400000000000002</v>
      </c>
      <c r="G273" s="38">
        <v>1</v>
      </c>
      <c r="H273" s="63">
        <v>2.2400000000000002</v>
      </c>
      <c r="I273" s="63">
        <v>2.4319999999999999</v>
      </c>
      <c r="J273" s="38">
        <v>126</v>
      </c>
      <c r="K273" s="38" t="s">
        <v>92</v>
      </c>
      <c r="L273" s="39" t="s">
        <v>85</v>
      </c>
      <c r="M273" s="39"/>
      <c r="N273" s="38">
        <v>180</v>
      </c>
      <c r="O273" s="25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22"/>
      <c r="Q273" s="222"/>
      <c r="R273" s="222"/>
      <c r="S273" s="223"/>
      <c r="T273" s="40" t="s">
        <v>49</v>
      </c>
      <c r="U273" s="40" t="s">
        <v>49</v>
      </c>
      <c r="V273" s="41" t="s">
        <v>42</v>
      </c>
      <c r="W273" s="59">
        <v>0</v>
      </c>
      <c r="X273" s="56">
        <f>IFERROR(IF(W273="","",W273),"")</f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3" t="s">
        <v>91</v>
      </c>
      <c r="BL273" s="83">
        <f>IFERROR(W273*I273,"0")</f>
        <v>0</v>
      </c>
      <c r="BM273" s="83">
        <f>IFERROR(X273*I273,"0")</f>
        <v>0</v>
      </c>
      <c r="BN273" s="83">
        <f>IFERROR(W273/J273,"0")</f>
        <v>0</v>
      </c>
      <c r="BO273" s="83">
        <f>IFERROR(X273/J273,"0")</f>
        <v>0</v>
      </c>
    </row>
    <row r="274" spans="1:67" x14ac:dyDescent="0.2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5"/>
      <c r="O274" s="211" t="s">
        <v>43</v>
      </c>
      <c r="P274" s="212"/>
      <c r="Q274" s="212"/>
      <c r="R274" s="212"/>
      <c r="S274" s="212"/>
      <c r="T274" s="212"/>
      <c r="U274" s="213"/>
      <c r="V274" s="43" t="s">
        <v>42</v>
      </c>
      <c r="W274" s="44">
        <f>IFERROR(SUM(W270:W273),"0")</f>
        <v>0</v>
      </c>
      <c r="X274" s="44">
        <f>IFERROR(SUM(X270:X273),"0")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5"/>
      <c r="O275" s="211" t="s">
        <v>43</v>
      </c>
      <c r="P275" s="212"/>
      <c r="Q275" s="212"/>
      <c r="R275" s="212"/>
      <c r="S275" s="212"/>
      <c r="T275" s="212"/>
      <c r="U275" s="213"/>
      <c r="V275" s="43" t="s">
        <v>0</v>
      </c>
      <c r="W275" s="44">
        <f>IFERROR(SUMPRODUCT(W270:W273*H270:H273),"0")</f>
        <v>0</v>
      </c>
      <c r="X275" s="44">
        <f>IFERROR(SUMPRODUCT(X270:X273*H270:H273),"0")</f>
        <v>0</v>
      </c>
      <c r="Y275" s="43"/>
      <c r="Z275" s="68"/>
      <c r="AA275" s="68"/>
    </row>
    <row r="276" spans="1:67" ht="14.25" customHeight="1" x14ac:dyDescent="0.25">
      <c r="A276" s="243" t="s">
        <v>144</v>
      </c>
      <c r="B276" s="243"/>
      <c r="C276" s="2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67"/>
      <c r="AA276" s="67"/>
    </row>
    <row r="277" spans="1:67" ht="27" customHeight="1" x14ac:dyDescent="0.25">
      <c r="A277" s="64" t="s">
        <v>351</v>
      </c>
      <c r="B277" s="64" t="s">
        <v>352</v>
      </c>
      <c r="C277" s="37">
        <v>4301135320</v>
      </c>
      <c r="D277" s="220">
        <v>4640242181592</v>
      </c>
      <c r="E277" s="220"/>
      <c r="F277" s="63">
        <v>3.5</v>
      </c>
      <c r="G277" s="38">
        <v>1</v>
      </c>
      <c r="H277" s="63">
        <v>3.5</v>
      </c>
      <c r="I277" s="63">
        <v>3.6850000000000001</v>
      </c>
      <c r="J277" s="38">
        <v>126</v>
      </c>
      <c r="K277" s="38" t="s">
        <v>92</v>
      </c>
      <c r="L277" s="39" t="s">
        <v>85</v>
      </c>
      <c r="M277" s="39"/>
      <c r="N277" s="38">
        <v>180</v>
      </c>
      <c r="O277" s="244" t="s">
        <v>353</v>
      </c>
      <c r="P277" s="222"/>
      <c r="Q277" s="222"/>
      <c r="R277" s="222"/>
      <c r="S277" s="22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ref="X277:X299" si="24">IFERROR(IF(W277="","",W277),"")</f>
        <v>0</v>
      </c>
      <c r="Y277" s="42">
        <f t="shared" ref="Y277:Y283" si="25">IFERROR(IF(W277="","",W277*0.00936),"")</f>
        <v>0</v>
      </c>
      <c r="Z277" s="69" t="s">
        <v>49</v>
      </c>
      <c r="AA277" s="70" t="s">
        <v>354</v>
      </c>
      <c r="AE277" s="83"/>
      <c r="BB277" s="184" t="s">
        <v>91</v>
      </c>
      <c r="BL277" s="83">
        <f t="shared" ref="BL277:BL299" si="26">IFERROR(W277*I277,"0")</f>
        <v>0</v>
      </c>
      <c r="BM277" s="83">
        <f t="shared" ref="BM277:BM299" si="27">IFERROR(X277*I277,"0")</f>
        <v>0</v>
      </c>
      <c r="BN277" s="83">
        <f t="shared" ref="BN277:BN299" si="28">IFERROR(W277/J277,"0")</f>
        <v>0</v>
      </c>
      <c r="BO277" s="83">
        <f t="shared" ref="BO277:BO299" si="29">IFERROR(X277/J277,"0")</f>
        <v>0</v>
      </c>
    </row>
    <row r="278" spans="1:67" ht="27" customHeight="1" x14ac:dyDescent="0.25">
      <c r="A278" s="64" t="s">
        <v>355</v>
      </c>
      <c r="B278" s="64" t="s">
        <v>356</v>
      </c>
      <c r="C278" s="37">
        <v>4301135191</v>
      </c>
      <c r="D278" s="220">
        <v>4640242180373</v>
      </c>
      <c r="E278" s="220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92</v>
      </c>
      <c r="L278" s="39" t="s">
        <v>85</v>
      </c>
      <c r="M278" s="39"/>
      <c r="N278" s="38">
        <v>180</v>
      </c>
      <c r="O278" s="245" t="s">
        <v>357</v>
      </c>
      <c r="P278" s="222"/>
      <c r="Q278" s="222"/>
      <c r="R278" s="222"/>
      <c r="S278" s="22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91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358</v>
      </c>
      <c r="B279" s="64" t="s">
        <v>359</v>
      </c>
      <c r="C279" s="37">
        <v>4301135195</v>
      </c>
      <c r="D279" s="220">
        <v>4640242180366</v>
      </c>
      <c r="E279" s="220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92</v>
      </c>
      <c r="L279" s="39" t="s">
        <v>85</v>
      </c>
      <c r="M279" s="39"/>
      <c r="N279" s="38">
        <v>180</v>
      </c>
      <c r="O279" s="246" t="s">
        <v>360</v>
      </c>
      <c r="P279" s="222"/>
      <c r="Q279" s="222"/>
      <c r="R279" s="222"/>
      <c r="S279" s="22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 t="shared" si="25"/>
        <v>0</v>
      </c>
      <c r="Z279" s="69" t="s">
        <v>49</v>
      </c>
      <c r="AA279" s="70" t="s">
        <v>49</v>
      </c>
      <c r="AE279" s="83"/>
      <c r="BB279" s="186" t="s">
        <v>91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361</v>
      </c>
      <c r="B280" s="64" t="s">
        <v>362</v>
      </c>
      <c r="C280" s="37">
        <v>4301135188</v>
      </c>
      <c r="D280" s="220">
        <v>4640242180335</v>
      </c>
      <c r="E280" s="220"/>
      <c r="F280" s="63">
        <v>3.7</v>
      </c>
      <c r="G280" s="38">
        <v>1</v>
      </c>
      <c r="H280" s="63">
        <v>3.7</v>
      </c>
      <c r="I280" s="63">
        <v>3.8919999999999999</v>
      </c>
      <c r="J280" s="38">
        <v>126</v>
      </c>
      <c r="K280" s="38" t="s">
        <v>92</v>
      </c>
      <c r="L280" s="39" t="s">
        <v>85</v>
      </c>
      <c r="M280" s="39"/>
      <c r="N280" s="38">
        <v>180</v>
      </c>
      <c r="O280" s="238" t="s">
        <v>363</v>
      </c>
      <c r="P280" s="222"/>
      <c r="Q280" s="222"/>
      <c r="R280" s="222"/>
      <c r="S280" s="22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 t="shared" si="25"/>
        <v>0</v>
      </c>
      <c r="Z280" s="69" t="s">
        <v>49</v>
      </c>
      <c r="AA280" s="70" t="s">
        <v>49</v>
      </c>
      <c r="AE280" s="83"/>
      <c r="BB280" s="187" t="s">
        <v>91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37.5" customHeight="1" x14ac:dyDescent="0.25">
      <c r="A281" s="64" t="s">
        <v>364</v>
      </c>
      <c r="B281" s="64" t="s">
        <v>365</v>
      </c>
      <c r="C281" s="37">
        <v>4301135189</v>
      </c>
      <c r="D281" s="220">
        <v>4640242180342</v>
      </c>
      <c r="E281" s="220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92</v>
      </c>
      <c r="L281" s="39" t="s">
        <v>85</v>
      </c>
      <c r="M281" s="39"/>
      <c r="N281" s="38">
        <v>180</v>
      </c>
      <c r="O281" s="23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22"/>
      <c r="Q281" s="222"/>
      <c r="R281" s="222"/>
      <c r="S281" s="22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 t="shared" si="25"/>
        <v>0</v>
      </c>
      <c r="Z281" s="69" t="s">
        <v>49</v>
      </c>
      <c r="AA281" s="70" t="s">
        <v>49</v>
      </c>
      <c r="AE281" s="83"/>
      <c r="BB281" s="188" t="s">
        <v>91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37.5" customHeight="1" x14ac:dyDescent="0.25">
      <c r="A282" s="64" t="s">
        <v>366</v>
      </c>
      <c r="B282" s="64" t="s">
        <v>367</v>
      </c>
      <c r="C282" s="37">
        <v>4301135190</v>
      </c>
      <c r="D282" s="220">
        <v>4640242180359</v>
      </c>
      <c r="E282" s="220"/>
      <c r="F282" s="63">
        <v>3.7</v>
      </c>
      <c r="G282" s="38">
        <v>1</v>
      </c>
      <c r="H282" s="63">
        <v>3.7</v>
      </c>
      <c r="I282" s="63">
        <v>3.8919999999999999</v>
      </c>
      <c r="J282" s="38">
        <v>126</v>
      </c>
      <c r="K282" s="38" t="s">
        <v>92</v>
      </c>
      <c r="L282" s="39" t="s">
        <v>85</v>
      </c>
      <c r="M282" s="39"/>
      <c r="N282" s="38">
        <v>180</v>
      </c>
      <c r="O282" s="240" t="s">
        <v>368</v>
      </c>
      <c r="P282" s="222"/>
      <c r="Q282" s="222"/>
      <c r="R282" s="222"/>
      <c r="S282" s="22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 t="shared" si="25"/>
        <v>0</v>
      </c>
      <c r="Z282" s="69" t="s">
        <v>49</v>
      </c>
      <c r="AA282" s="70" t="s">
        <v>49</v>
      </c>
      <c r="AE282" s="83"/>
      <c r="BB282" s="189" t="s">
        <v>91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37.5" customHeight="1" x14ac:dyDescent="0.25">
      <c r="A283" s="64" t="s">
        <v>369</v>
      </c>
      <c r="B283" s="64" t="s">
        <v>370</v>
      </c>
      <c r="C283" s="37">
        <v>4301135187</v>
      </c>
      <c r="D283" s="220">
        <v>4640242180328</v>
      </c>
      <c r="E283" s="220"/>
      <c r="F283" s="63">
        <v>3.5</v>
      </c>
      <c r="G283" s="38">
        <v>1</v>
      </c>
      <c r="H283" s="63">
        <v>3.5</v>
      </c>
      <c r="I283" s="63">
        <v>3.6920000000000002</v>
      </c>
      <c r="J283" s="38">
        <v>126</v>
      </c>
      <c r="K283" s="38" t="s">
        <v>92</v>
      </c>
      <c r="L283" s="39" t="s">
        <v>85</v>
      </c>
      <c r="M283" s="39"/>
      <c r="N283" s="38">
        <v>180</v>
      </c>
      <c r="O283" s="241" t="s">
        <v>371</v>
      </c>
      <c r="P283" s="222"/>
      <c r="Q283" s="222"/>
      <c r="R283" s="222"/>
      <c r="S283" s="22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si="25"/>
        <v>0</v>
      </c>
      <c r="Z283" s="69" t="s">
        <v>49</v>
      </c>
      <c r="AA283" s="70" t="s">
        <v>49</v>
      </c>
      <c r="AE283" s="83"/>
      <c r="BB283" s="190" t="s">
        <v>91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372</v>
      </c>
      <c r="B284" s="64" t="s">
        <v>373</v>
      </c>
      <c r="C284" s="37">
        <v>4301135186</v>
      </c>
      <c r="D284" s="220">
        <v>4640242180311</v>
      </c>
      <c r="E284" s="220"/>
      <c r="F284" s="63">
        <v>5.5</v>
      </c>
      <c r="G284" s="38">
        <v>1</v>
      </c>
      <c r="H284" s="63">
        <v>5.5</v>
      </c>
      <c r="I284" s="63">
        <v>5.7350000000000003</v>
      </c>
      <c r="J284" s="38">
        <v>84</v>
      </c>
      <c r="K284" s="38" t="s">
        <v>86</v>
      </c>
      <c r="L284" s="39" t="s">
        <v>85</v>
      </c>
      <c r="M284" s="39"/>
      <c r="N284" s="38">
        <v>180</v>
      </c>
      <c r="O284" s="242" t="s">
        <v>374</v>
      </c>
      <c r="P284" s="222"/>
      <c r="Q284" s="222"/>
      <c r="R284" s="222"/>
      <c r="S284" s="22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83"/>
      <c r="BB284" s="191" t="s">
        <v>91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375</v>
      </c>
      <c r="B285" s="64" t="s">
        <v>376</v>
      </c>
      <c r="C285" s="37">
        <v>4301135194</v>
      </c>
      <c r="D285" s="220">
        <v>4640242180380</v>
      </c>
      <c r="E285" s="220"/>
      <c r="F285" s="63">
        <v>1.8</v>
      </c>
      <c r="G285" s="38">
        <v>1</v>
      </c>
      <c r="H285" s="63">
        <v>1.8</v>
      </c>
      <c r="I285" s="63">
        <v>1.9119999999999999</v>
      </c>
      <c r="J285" s="38">
        <v>234</v>
      </c>
      <c r="K285" s="38" t="s">
        <v>140</v>
      </c>
      <c r="L285" s="39" t="s">
        <v>85</v>
      </c>
      <c r="M285" s="39"/>
      <c r="N285" s="38">
        <v>180</v>
      </c>
      <c r="O285" s="233" t="s">
        <v>377</v>
      </c>
      <c r="P285" s="222"/>
      <c r="Q285" s="222"/>
      <c r="R285" s="222"/>
      <c r="S285" s="22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2" t="s">
        <v>91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378</v>
      </c>
      <c r="B286" s="64" t="s">
        <v>379</v>
      </c>
      <c r="C286" s="37">
        <v>4301135192</v>
      </c>
      <c r="D286" s="220">
        <v>4640242180380</v>
      </c>
      <c r="E286" s="220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92</v>
      </c>
      <c r="L286" s="39" t="s">
        <v>85</v>
      </c>
      <c r="M286" s="39"/>
      <c r="N286" s="38">
        <v>180</v>
      </c>
      <c r="O286" s="234" t="s">
        <v>380</v>
      </c>
      <c r="P286" s="222"/>
      <c r="Q286" s="222"/>
      <c r="R286" s="222"/>
      <c r="S286" s="22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IFERROR(IF(W286="","",W286*0.00936),"")</f>
        <v>0</v>
      </c>
      <c r="Z286" s="69" t="s">
        <v>49</v>
      </c>
      <c r="AA286" s="70" t="s">
        <v>49</v>
      </c>
      <c r="AE286" s="83"/>
      <c r="BB286" s="193" t="s">
        <v>91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381</v>
      </c>
      <c r="B287" s="64" t="s">
        <v>382</v>
      </c>
      <c r="C287" s="37">
        <v>4301135193</v>
      </c>
      <c r="D287" s="220">
        <v>4640242180403</v>
      </c>
      <c r="E287" s="220"/>
      <c r="F287" s="63">
        <v>3</v>
      </c>
      <c r="G287" s="38">
        <v>1</v>
      </c>
      <c r="H287" s="63">
        <v>3</v>
      </c>
      <c r="I287" s="63">
        <v>3.1920000000000002</v>
      </c>
      <c r="J287" s="38">
        <v>126</v>
      </c>
      <c r="K287" s="38" t="s">
        <v>92</v>
      </c>
      <c r="L287" s="39" t="s">
        <v>85</v>
      </c>
      <c r="M287" s="39"/>
      <c r="N287" s="38">
        <v>180</v>
      </c>
      <c r="O287" s="235" t="s">
        <v>383</v>
      </c>
      <c r="P287" s="222"/>
      <c r="Q287" s="222"/>
      <c r="R287" s="222"/>
      <c r="S287" s="22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IFERROR(IF(W287="","",W287*0.00936),"")</f>
        <v>0</v>
      </c>
      <c r="Z287" s="69" t="s">
        <v>49</v>
      </c>
      <c r="AA287" s="70" t="s">
        <v>49</v>
      </c>
      <c r="AE287" s="83"/>
      <c r="BB287" s="194" t="s">
        <v>91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384</v>
      </c>
      <c r="B288" s="64" t="s">
        <v>385</v>
      </c>
      <c r="C288" s="37">
        <v>4301135304</v>
      </c>
      <c r="D288" s="220">
        <v>4640242181240</v>
      </c>
      <c r="E288" s="220"/>
      <c r="F288" s="63">
        <v>0.3</v>
      </c>
      <c r="G288" s="38">
        <v>9</v>
      </c>
      <c r="H288" s="63">
        <v>2.7</v>
      </c>
      <c r="I288" s="63">
        <v>2.8</v>
      </c>
      <c r="J288" s="38">
        <v>234</v>
      </c>
      <c r="K288" s="38" t="s">
        <v>140</v>
      </c>
      <c r="L288" s="39" t="s">
        <v>85</v>
      </c>
      <c r="M288" s="39"/>
      <c r="N288" s="38">
        <v>180</v>
      </c>
      <c r="O288" s="236" t="s">
        <v>386</v>
      </c>
      <c r="P288" s="222"/>
      <c r="Q288" s="222"/>
      <c r="R288" s="222"/>
      <c r="S288" s="22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ref="Y288:Y294" si="30">IFERROR(IF(W288="","",W288*0.00502),"")</f>
        <v>0</v>
      </c>
      <c r="Z288" s="69" t="s">
        <v>49</v>
      </c>
      <c r="AA288" s="70" t="s">
        <v>49</v>
      </c>
      <c r="AE288" s="83"/>
      <c r="BB288" s="195" t="s">
        <v>91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387</v>
      </c>
      <c r="B289" s="64" t="s">
        <v>388</v>
      </c>
      <c r="C289" s="37">
        <v>4301135310</v>
      </c>
      <c r="D289" s="220">
        <v>4640242181318</v>
      </c>
      <c r="E289" s="220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140</v>
      </c>
      <c r="L289" s="39" t="s">
        <v>85</v>
      </c>
      <c r="M289" s="39"/>
      <c r="N289" s="38">
        <v>180</v>
      </c>
      <c r="O289" s="237" t="s">
        <v>389</v>
      </c>
      <c r="P289" s="222"/>
      <c r="Q289" s="222"/>
      <c r="R289" s="222"/>
      <c r="S289" s="22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91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390</v>
      </c>
      <c r="B290" s="64" t="s">
        <v>391</v>
      </c>
      <c r="C290" s="37">
        <v>4301135306</v>
      </c>
      <c r="D290" s="220">
        <v>4640242181578</v>
      </c>
      <c r="E290" s="220"/>
      <c r="F290" s="63">
        <v>0.3</v>
      </c>
      <c r="G290" s="38">
        <v>9</v>
      </c>
      <c r="H290" s="63">
        <v>2.7</v>
      </c>
      <c r="I290" s="63">
        <v>2.8450000000000002</v>
      </c>
      <c r="J290" s="38">
        <v>234</v>
      </c>
      <c r="K290" s="38" t="s">
        <v>140</v>
      </c>
      <c r="L290" s="39" t="s">
        <v>85</v>
      </c>
      <c r="M290" s="39"/>
      <c r="N290" s="38">
        <v>180</v>
      </c>
      <c r="O290" s="228" t="s">
        <v>392</v>
      </c>
      <c r="P290" s="222"/>
      <c r="Q290" s="222"/>
      <c r="R290" s="222"/>
      <c r="S290" s="223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30"/>
        <v>0</v>
      </c>
      <c r="Z290" s="69" t="s">
        <v>49</v>
      </c>
      <c r="AA290" s="70" t="s">
        <v>49</v>
      </c>
      <c r="AE290" s="83"/>
      <c r="BB290" s="197" t="s">
        <v>91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393</v>
      </c>
      <c r="B291" s="64" t="s">
        <v>394</v>
      </c>
      <c r="C291" s="37">
        <v>4301135305</v>
      </c>
      <c r="D291" s="220">
        <v>4640242181394</v>
      </c>
      <c r="E291" s="220"/>
      <c r="F291" s="63">
        <v>0.3</v>
      </c>
      <c r="G291" s="38">
        <v>9</v>
      </c>
      <c r="H291" s="63">
        <v>2.7</v>
      </c>
      <c r="I291" s="63">
        <v>2.8450000000000002</v>
      </c>
      <c r="J291" s="38">
        <v>234</v>
      </c>
      <c r="K291" s="38" t="s">
        <v>140</v>
      </c>
      <c r="L291" s="39" t="s">
        <v>85</v>
      </c>
      <c r="M291" s="39"/>
      <c r="N291" s="38">
        <v>180</v>
      </c>
      <c r="O291" s="229" t="s">
        <v>395</v>
      </c>
      <c r="P291" s="222"/>
      <c r="Q291" s="222"/>
      <c r="R291" s="222"/>
      <c r="S291" s="223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 t="shared" si="30"/>
        <v>0</v>
      </c>
      <c r="Z291" s="69" t="s">
        <v>49</v>
      </c>
      <c r="AA291" s="70" t="s">
        <v>49</v>
      </c>
      <c r="AE291" s="83"/>
      <c r="BB291" s="198" t="s">
        <v>91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396</v>
      </c>
      <c r="B292" s="64" t="s">
        <v>397</v>
      </c>
      <c r="C292" s="37">
        <v>4301135309</v>
      </c>
      <c r="D292" s="220">
        <v>4640242181332</v>
      </c>
      <c r="E292" s="220"/>
      <c r="F292" s="63">
        <v>0.3</v>
      </c>
      <c r="G292" s="38">
        <v>9</v>
      </c>
      <c r="H292" s="63">
        <v>2.7</v>
      </c>
      <c r="I292" s="63">
        <v>2.9079999999999999</v>
      </c>
      <c r="J292" s="38">
        <v>234</v>
      </c>
      <c r="K292" s="38" t="s">
        <v>140</v>
      </c>
      <c r="L292" s="39" t="s">
        <v>85</v>
      </c>
      <c r="M292" s="39"/>
      <c r="N292" s="38">
        <v>180</v>
      </c>
      <c r="O292" s="230" t="s">
        <v>398</v>
      </c>
      <c r="P292" s="222"/>
      <c r="Q292" s="222"/>
      <c r="R292" s="222"/>
      <c r="S292" s="223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 t="shared" si="30"/>
        <v>0</v>
      </c>
      <c r="Z292" s="69" t="s">
        <v>49</v>
      </c>
      <c r="AA292" s="70" t="s">
        <v>49</v>
      </c>
      <c r="AE292" s="83"/>
      <c r="BB292" s="199" t="s">
        <v>91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400</v>
      </c>
      <c r="C293" s="37">
        <v>4301135308</v>
      </c>
      <c r="D293" s="220">
        <v>4640242181349</v>
      </c>
      <c r="E293" s="220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140</v>
      </c>
      <c r="L293" s="39" t="s">
        <v>85</v>
      </c>
      <c r="M293" s="39"/>
      <c r="N293" s="38">
        <v>180</v>
      </c>
      <c r="O293" s="231" t="s">
        <v>401</v>
      </c>
      <c r="P293" s="222"/>
      <c r="Q293" s="222"/>
      <c r="R293" s="222"/>
      <c r="S293" s="223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 t="shared" si="30"/>
        <v>0</v>
      </c>
      <c r="Z293" s="69" t="s">
        <v>49</v>
      </c>
      <c r="AA293" s="70" t="s">
        <v>49</v>
      </c>
      <c r="AE293" s="83"/>
      <c r="BB293" s="200" t="s">
        <v>91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402</v>
      </c>
      <c r="B294" s="64" t="s">
        <v>403</v>
      </c>
      <c r="C294" s="37">
        <v>4301135307</v>
      </c>
      <c r="D294" s="220">
        <v>4640242181370</v>
      </c>
      <c r="E294" s="220"/>
      <c r="F294" s="63">
        <v>0.3</v>
      </c>
      <c r="G294" s="38">
        <v>9</v>
      </c>
      <c r="H294" s="63">
        <v>2.7</v>
      </c>
      <c r="I294" s="63">
        <v>2.9079999999999999</v>
      </c>
      <c r="J294" s="38">
        <v>234</v>
      </c>
      <c r="K294" s="38" t="s">
        <v>140</v>
      </c>
      <c r="L294" s="39" t="s">
        <v>85</v>
      </c>
      <c r="M294" s="39"/>
      <c r="N294" s="38">
        <v>180</v>
      </c>
      <c r="O294" s="232" t="s">
        <v>404</v>
      </c>
      <c r="P294" s="222"/>
      <c r="Q294" s="222"/>
      <c r="R294" s="222"/>
      <c r="S294" s="223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 t="shared" si="30"/>
        <v>0</v>
      </c>
      <c r="Z294" s="69" t="s">
        <v>49</v>
      </c>
      <c r="AA294" s="70" t="s">
        <v>49</v>
      </c>
      <c r="AE294" s="83"/>
      <c r="BB294" s="201" t="s">
        <v>91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405</v>
      </c>
      <c r="B295" s="64" t="s">
        <v>406</v>
      </c>
      <c r="C295" s="37">
        <v>4301135153</v>
      </c>
      <c r="D295" s="220">
        <v>4607111037480</v>
      </c>
      <c r="E295" s="220"/>
      <c r="F295" s="63">
        <v>1</v>
      </c>
      <c r="G295" s="38">
        <v>4</v>
      </c>
      <c r="H295" s="63">
        <v>4</v>
      </c>
      <c r="I295" s="63">
        <v>4.2724000000000002</v>
      </c>
      <c r="J295" s="38">
        <v>84</v>
      </c>
      <c r="K295" s="38" t="s">
        <v>86</v>
      </c>
      <c r="L295" s="39" t="s">
        <v>85</v>
      </c>
      <c r="M295" s="39"/>
      <c r="N295" s="38">
        <v>180</v>
      </c>
      <c r="O295" s="22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22"/>
      <c r="Q295" s="222"/>
      <c r="R295" s="222"/>
      <c r="S295" s="223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83"/>
      <c r="BB295" s="202" t="s">
        <v>91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405</v>
      </c>
      <c r="B296" s="64" t="s">
        <v>407</v>
      </c>
      <c r="C296" s="37">
        <v>4301135318</v>
      </c>
      <c r="D296" s="220">
        <v>4607111037480</v>
      </c>
      <c r="E296" s="220"/>
      <c r="F296" s="63">
        <v>1</v>
      </c>
      <c r="G296" s="38">
        <v>4</v>
      </c>
      <c r="H296" s="63">
        <v>4</v>
      </c>
      <c r="I296" s="63">
        <v>4.2724000000000002</v>
      </c>
      <c r="J296" s="38">
        <v>84</v>
      </c>
      <c r="K296" s="38" t="s">
        <v>86</v>
      </c>
      <c r="L296" s="39" t="s">
        <v>85</v>
      </c>
      <c r="M296" s="39"/>
      <c r="N296" s="38">
        <v>180</v>
      </c>
      <c r="O296" s="224" t="s">
        <v>408</v>
      </c>
      <c r="P296" s="222"/>
      <c r="Q296" s="222"/>
      <c r="R296" s="222"/>
      <c r="S296" s="223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>IFERROR(IF(W296="","",W296*0.0155),"")</f>
        <v>0</v>
      </c>
      <c r="Z296" s="69" t="s">
        <v>49</v>
      </c>
      <c r="AA296" s="70" t="s">
        <v>49</v>
      </c>
      <c r="AE296" s="83"/>
      <c r="BB296" s="203" t="s">
        <v>91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409</v>
      </c>
      <c r="B297" s="64" t="s">
        <v>410</v>
      </c>
      <c r="C297" s="37">
        <v>4301135152</v>
      </c>
      <c r="D297" s="220">
        <v>4607111037473</v>
      </c>
      <c r="E297" s="220"/>
      <c r="F297" s="63">
        <v>1</v>
      </c>
      <c r="G297" s="38">
        <v>4</v>
      </c>
      <c r="H297" s="63">
        <v>4</v>
      </c>
      <c r="I297" s="63">
        <v>4.2300000000000004</v>
      </c>
      <c r="J297" s="38">
        <v>84</v>
      </c>
      <c r="K297" s="38" t="s">
        <v>86</v>
      </c>
      <c r="L297" s="39" t="s">
        <v>85</v>
      </c>
      <c r="M297" s="39"/>
      <c r="N297" s="38">
        <v>180</v>
      </c>
      <c r="O297" s="22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22"/>
      <c r="Q297" s="222"/>
      <c r="R297" s="222"/>
      <c r="S297" s="223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>IFERROR(IF(W297="","",W297*0.0155),"")</f>
        <v>0</v>
      </c>
      <c r="Z297" s="69" t="s">
        <v>49</v>
      </c>
      <c r="AA297" s="70" t="s">
        <v>49</v>
      </c>
      <c r="AE297" s="83"/>
      <c r="BB297" s="204" t="s">
        <v>91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409</v>
      </c>
      <c r="B298" s="64" t="s">
        <v>411</v>
      </c>
      <c r="C298" s="37">
        <v>4301135319</v>
      </c>
      <c r="D298" s="220">
        <v>4607111037473</v>
      </c>
      <c r="E298" s="220"/>
      <c r="F298" s="63">
        <v>1</v>
      </c>
      <c r="G298" s="38">
        <v>4</v>
      </c>
      <c r="H298" s="63">
        <v>4</v>
      </c>
      <c r="I298" s="63">
        <v>4.2300000000000004</v>
      </c>
      <c r="J298" s="38">
        <v>84</v>
      </c>
      <c r="K298" s="38" t="s">
        <v>86</v>
      </c>
      <c r="L298" s="39" t="s">
        <v>85</v>
      </c>
      <c r="M298" s="39"/>
      <c r="N298" s="38">
        <v>180</v>
      </c>
      <c r="O298" s="226" t="s">
        <v>412</v>
      </c>
      <c r="P298" s="222"/>
      <c r="Q298" s="222"/>
      <c r="R298" s="222"/>
      <c r="S298" s="223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>IFERROR(IF(W298="","",W298*0.0155),"")</f>
        <v>0</v>
      </c>
      <c r="Z298" s="69" t="s">
        <v>49</v>
      </c>
      <c r="AA298" s="70" t="s">
        <v>49</v>
      </c>
      <c r="AE298" s="83"/>
      <c r="BB298" s="205" t="s">
        <v>91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413</v>
      </c>
      <c r="B299" s="64" t="s">
        <v>414</v>
      </c>
      <c r="C299" s="37">
        <v>4301135198</v>
      </c>
      <c r="D299" s="220">
        <v>4640242180663</v>
      </c>
      <c r="E299" s="220"/>
      <c r="F299" s="63">
        <v>0.9</v>
      </c>
      <c r="G299" s="38">
        <v>4</v>
      </c>
      <c r="H299" s="63">
        <v>3.6</v>
      </c>
      <c r="I299" s="63">
        <v>3.83</v>
      </c>
      <c r="J299" s="38">
        <v>84</v>
      </c>
      <c r="K299" s="38" t="s">
        <v>86</v>
      </c>
      <c r="L299" s="39" t="s">
        <v>85</v>
      </c>
      <c r="M299" s="39"/>
      <c r="N299" s="38">
        <v>180</v>
      </c>
      <c r="O299" s="227" t="s">
        <v>415</v>
      </c>
      <c r="P299" s="222"/>
      <c r="Q299" s="222"/>
      <c r="R299" s="222"/>
      <c r="S299" s="223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>IFERROR(IF(W299="","",W299*0.0155),"")</f>
        <v>0</v>
      </c>
      <c r="Z299" s="69" t="s">
        <v>49</v>
      </c>
      <c r="AA299" s="70" t="s">
        <v>49</v>
      </c>
      <c r="AE299" s="83"/>
      <c r="BB299" s="206" t="s">
        <v>91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x14ac:dyDescent="0.2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5"/>
      <c r="O300" s="211" t="s">
        <v>43</v>
      </c>
      <c r="P300" s="212"/>
      <c r="Q300" s="212"/>
      <c r="R300" s="212"/>
      <c r="S300" s="212"/>
      <c r="T300" s="212"/>
      <c r="U300" s="213"/>
      <c r="V300" s="43" t="s">
        <v>42</v>
      </c>
      <c r="W300" s="44">
        <f>IFERROR(SUM(W277:W299),"0")</f>
        <v>0</v>
      </c>
      <c r="X300" s="44">
        <f>IFERROR(SUM(X277:X299),"0")</f>
        <v>0</v>
      </c>
      <c r="Y300" s="44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5"/>
      <c r="O301" s="211" t="s">
        <v>43</v>
      </c>
      <c r="P301" s="212"/>
      <c r="Q301" s="212"/>
      <c r="R301" s="212"/>
      <c r="S301" s="212"/>
      <c r="T301" s="212"/>
      <c r="U301" s="213"/>
      <c r="V301" s="43" t="s">
        <v>0</v>
      </c>
      <c r="W301" s="44">
        <f>IFERROR(SUMPRODUCT(W277:W299*H277:H299),"0")</f>
        <v>0</v>
      </c>
      <c r="X301" s="44">
        <f>IFERROR(SUMPRODUCT(X277:X299*H277:H299),"0")</f>
        <v>0</v>
      </c>
      <c r="Y301" s="43"/>
      <c r="Z301" s="68"/>
      <c r="AA301" s="68"/>
    </row>
    <row r="302" spans="1:67" ht="15" customHeight="1" x14ac:dyDescent="0.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9"/>
      <c r="O302" s="216" t="s">
        <v>36</v>
      </c>
      <c r="P302" s="217"/>
      <c r="Q302" s="217"/>
      <c r="R302" s="217"/>
      <c r="S302" s="217"/>
      <c r="T302" s="217"/>
      <c r="U302" s="218"/>
      <c r="V302" s="43" t="s">
        <v>0</v>
      </c>
      <c r="W302" s="44">
        <f>IFERROR(W24+W33+W41+W51+W61+W67+W72+W78+W90+W97+W106+W113+W119+W127+W132+W138+W143+W150+W155+W163+W168+W175+W180+W185+W190+W197+W204+W214+W222+W227+W233+W239+W245+W250+W258+W263+W268+W275+W301,"0")</f>
        <v>0</v>
      </c>
      <c r="X302" s="44">
        <f>IFERROR(X24+X33+X41+X51+X61+X67+X72+X78+X90+X97+X106+X113+X119+X127+X132+X138+X143+X150+X155+X163+X168+X175+X180+X185+X190+X197+X204+X214+X222+X227+X233+X239+X245+X250+X258+X263+X268+X275+X301,"0")</f>
        <v>0</v>
      </c>
      <c r="Y302" s="43"/>
      <c r="Z302" s="68"/>
      <c r="AA302" s="68"/>
    </row>
    <row r="303" spans="1:67" x14ac:dyDescent="0.2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9"/>
      <c r="O303" s="216" t="s">
        <v>37</v>
      </c>
      <c r="P303" s="217"/>
      <c r="Q303" s="217"/>
      <c r="R303" s="217"/>
      <c r="S303" s="217"/>
      <c r="T303" s="217"/>
      <c r="U303" s="218"/>
      <c r="V303" s="43" t="s">
        <v>0</v>
      </c>
      <c r="W303" s="44">
        <f>IFERROR(SUM(BL22:BL299),"0")</f>
        <v>0</v>
      </c>
      <c r="X303" s="44">
        <f>IFERROR(SUM(BM22:BM299),"0")</f>
        <v>0</v>
      </c>
      <c r="Y303" s="43"/>
      <c r="Z303" s="68"/>
      <c r="AA303" s="68"/>
    </row>
    <row r="304" spans="1:67" x14ac:dyDescent="0.2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9"/>
      <c r="O304" s="216" t="s">
        <v>38</v>
      </c>
      <c r="P304" s="217"/>
      <c r="Q304" s="217"/>
      <c r="R304" s="217"/>
      <c r="S304" s="217"/>
      <c r="T304" s="217"/>
      <c r="U304" s="218"/>
      <c r="V304" s="43" t="s">
        <v>23</v>
      </c>
      <c r="W304" s="45">
        <f>ROUNDUP(SUM(BN22:BN299),0)</f>
        <v>0</v>
      </c>
      <c r="X304" s="45">
        <f>ROUNDUP(SUM(BO22:BO299),0)</f>
        <v>0</v>
      </c>
      <c r="Y304" s="43"/>
      <c r="Z304" s="68"/>
      <c r="AA304" s="68"/>
    </row>
    <row r="305" spans="1:37" x14ac:dyDescent="0.2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9"/>
      <c r="O305" s="216" t="s">
        <v>39</v>
      </c>
      <c r="P305" s="217"/>
      <c r="Q305" s="217"/>
      <c r="R305" s="217"/>
      <c r="S305" s="217"/>
      <c r="T305" s="217"/>
      <c r="U305" s="218"/>
      <c r="V305" s="43" t="s">
        <v>0</v>
      </c>
      <c r="W305" s="44">
        <f>GrossWeightTotal+PalletQtyTotal*25</f>
        <v>0</v>
      </c>
      <c r="X305" s="44">
        <f>GrossWeightTotalR+PalletQtyTotalR*25</f>
        <v>0</v>
      </c>
      <c r="Y305" s="43"/>
      <c r="Z305" s="68"/>
      <c r="AA305" s="68"/>
    </row>
    <row r="306" spans="1:37" x14ac:dyDescent="0.2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9"/>
      <c r="O306" s="216" t="s">
        <v>40</v>
      </c>
      <c r="P306" s="217"/>
      <c r="Q306" s="217"/>
      <c r="R306" s="217"/>
      <c r="S306" s="217"/>
      <c r="T306" s="217"/>
      <c r="U306" s="218"/>
      <c r="V306" s="43" t="s">
        <v>23</v>
      </c>
      <c r="W306" s="44">
        <f>IFERROR(W23+W32+W40+W50+W60+W66+W71+W77+W89+W96+W105+W112+W118+W126+W131+W137+W142+W149+W154+W162+W167+W174+W179+W184+W189+W196+W203+W213+W221+W226+W232+W238+W244+W249+W257+W262+W267+W274+W300,"0")</f>
        <v>0</v>
      </c>
      <c r="X306" s="44">
        <f>IFERROR(X23+X32+X40+X50+X60+X66+X71+X77+X89+X96+X105+X112+X118+X126+X131+X137+X142+X149+X154+X162+X167+X174+X179+X184+X189+X196+X203+X213+X221+X226+X232+X238+X244+X249+X257+X262+X267+X274+X300,"0")</f>
        <v>0</v>
      </c>
      <c r="Y306" s="43"/>
      <c r="Z306" s="68"/>
      <c r="AA306" s="68"/>
    </row>
    <row r="307" spans="1:37" ht="14.25" x14ac:dyDescent="0.2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9"/>
      <c r="O307" s="216" t="s">
        <v>41</v>
      </c>
      <c r="P307" s="217"/>
      <c r="Q307" s="217"/>
      <c r="R307" s="217"/>
      <c r="S307" s="217"/>
      <c r="T307" s="217"/>
      <c r="U307" s="218"/>
      <c r="V307" s="46" t="s">
        <v>55</v>
      </c>
      <c r="W307" s="43"/>
      <c r="X307" s="43"/>
      <c r="Y307" s="43">
        <f>IFERROR(Y23+Y32+Y40+Y50+Y60+Y66+Y71+Y77+Y89+Y96+Y105+Y112+Y118+Y126+Y131+Y137+Y142+Y149+Y154+Y162+Y167+Y174+Y179+Y184+Y189+Y196+Y203+Y213+Y221+Y226+Y232+Y238+Y244+Y249+Y257+Y262+Y267+Y274+Y300,"0")</f>
        <v>0</v>
      </c>
      <c r="Z307" s="68"/>
      <c r="AA307" s="68"/>
    </row>
    <row r="308" spans="1:37" ht="13.5" thickBot="1" x14ac:dyDescent="0.25"/>
    <row r="309" spans="1:37" ht="27" thickTop="1" thickBot="1" x14ac:dyDescent="0.25">
      <c r="A309" s="47" t="s">
        <v>9</v>
      </c>
      <c r="B309" s="82" t="s">
        <v>81</v>
      </c>
      <c r="C309" s="207" t="s">
        <v>48</v>
      </c>
      <c r="D309" s="207" t="s">
        <v>48</v>
      </c>
      <c r="E309" s="207" t="s">
        <v>48</v>
      </c>
      <c r="F309" s="207" t="s">
        <v>48</v>
      </c>
      <c r="G309" s="207" t="s">
        <v>48</v>
      </c>
      <c r="H309" s="207" t="s">
        <v>48</v>
      </c>
      <c r="I309" s="207" t="s">
        <v>48</v>
      </c>
      <c r="J309" s="207" t="s">
        <v>48</v>
      </c>
      <c r="K309" s="207" t="s">
        <v>48</v>
      </c>
      <c r="L309" s="207" t="s">
        <v>48</v>
      </c>
      <c r="M309" s="208"/>
      <c r="N309" s="207" t="s">
        <v>48</v>
      </c>
      <c r="O309" s="207" t="s">
        <v>48</v>
      </c>
      <c r="P309" s="207" t="s">
        <v>48</v>
      </c>
      <c r="Q309" s="207" t="s">
        <v>48</v>
      </c>
      <c r="R309" s="207" t="s">
        <v>48</v>
      </c>
      <c r="S309" s="207" t="s">
        <v>48</v>
      </c>
      <c r="T309" s="207" t="s">
        <v>222</v>
      </c>
      <c r="U309" s="207" t="s">
        <v>222</v>
      </c>
      <c r="V309" s="207" t="s">
        <v>222</v>
      </c>
      <c r="W309" s="207" t="s">
        <v>249</v>
      </c>
      <c r="X309" s="207" t="s">
        <v>249</v>
      </c>
      <c r="Y309" s="207" t="s">
        <v>249</v>
      </c>
      <c r="Z309" s="207" t="s">
        <v>249</v>
      </c>
      <c r="AA309" s="207" t="s">
        <v>266</v>
      </c>
      <c r="AB309" s="207" t="s">
        <v>266</v>
      </c>
      <c r="AC309" s="207" t="s">
        <v>266</v>
      </c>
      <c r="AD309" s="207" t="s">
        <v>266</v>
      </c>
      <c r="AE309" s="207" t="s">
        <v>266</v>
      </c>
      <c r="AF309" s="207" t="s">
        <v>266</v>
      </c>
      <c r="AG309" s="82" t="s">
        <v>309</v>
      </c>
      <c r="AH309" s="207" t="s">
        <v>313</v>
      </c>
      <c r="AI309" s="207" t="s">
        <v>313</v>
      </c>
      <c r="AJ309" s="207" t="s">
        <v>320</v>
      </c>
      <c r="AK309" s="207" t="s">
        <v>320</v>
      </c>
    </row>
    <row r="310" spans="1:37" ht="14.25" customHeight="1" thickTop="1" x14ac:dyDescent="0.2">
      <c r="A310" s="209" t="s">
        <v>10</v>
      </c>
      <c r="B310" s="207" t="s">
        <v>81</v>
      </c>
      <c r="C310" s="207" t="s">
        <v>87</v>
      </c>
      <c r="D310" s="207" t="s">
        <v>99</v>
      </c>
      <c r="E310" s="207" t="s">
        <v>109</v>
      </c>
      <c r="F310" s="207" t="s">
        <v>124</v>
      </c>
      <c r="G310" s="207" t="s">
        <v>137</v>
      </c>
      <c r="H310" s="207" t="s">
        <v>143</v>
      </c>
      <c r="I310" s="207" t="s">
        <v>147</v>
      </c>
      <c r="J310" s="207" t="s">
        <v>153</v>
      </c>
      <c r="K310" s="207" t="s">
        <v>168</v>
      </c>
      <c r="L310" s="207" t="s">
        <v>175</v>
      </c>
      <c r="M310" s="1"/>
      <c r="N310" s="207" t="s">
        <v>186</v>
      </c>
      <c r="O310" s="207" t="s">
        <v>193</v>
      </c>
      <c r="P310" s="207" t="s">
        <v>198</v>
      </c>
      <c r="Q310" s="207" t="s">
        <v>208</v>
      </c>
      <c r="R310" s="207" t="s">
        <v>211</v>
      </c>
      <c r="S310" s="207" t="s">
        <v>219</v>
      </c>
      <c r="T310" s="207" t="s">
        <v>223</v>
      </c>
      <c r="U310" s="207" t="s">
        <v>229</v>
      </c>
      <c r="V310" s="207" t="s">
        <v>232</v>
      </c>
      <c r="W310" s="207" t="s">
        <v>250</v>
      </c>
      <c r="X310" s="207" t="s">
        <v>255</v>
      </c>
      <c r="Y310" s="207" t="s">
        <v>249</v>
      </c>
      <c r="Z310" s="207" t="s">
        <v>263</v>
      </c>
      <c r="AA310" s="207" t="s">
        <v>267</v>
      </c>
      <c r="AB310" s="207" t="s">
        <v>272</v>
      </c>
      <c r="AC310" s="207" t="s">
        <v>279</v>
      </c>
      <c r="AD310" s="207" t="s">
        <v>292</v>
      </c>
      <c r="AE310" s="207" t="s">
        <v>301</v>
      </c>
      <c r="AF310" s="207" t="s">
        <v>304</v>
      </c>
      <c r="AG310" s="207" t="s">
        <v>310</v>
      </c>
      <c r="AH310" s="207" t="s">
        <v>314</v>
      </c>
      <c r="AI310" s="207" t="s">
        <v>317</v>
      </c>
      <c r="AJ310" s="207" t="s">
        <v>321</v>
      </c>
      <c r="AK310" s="207" t="s">
        <v>331</v>
      </c>
    </row>
    <row r="311" spans="1:37" ht="13.5" thickBot="1" x14ac:dyDescent="0.25">
      <c r="A311" s="210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1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  <c r="AD311" s="207"/>
      <c r="AE311" s="207"/>
      <c r="AF311" s="207"/>
      <c r="AG311" s="207"/>
      <c r="AH311" s="207"/>
      <c r="AI311" s="207"/>
      <c r="AJ311" s="207"/>
      <c r="AK311" s="207"/>
    </row>
    <row r="312" spans="1:37" ht="18" thickTop="1" thickBot="1" x14ac:dyDescent="0.25">
      <c r="A312" s="47" t="s">
        <v>13</v>
      </c>
      <c r="B312" s="53">
        <f>IFERROR(W22*H22,"0")</f>
        <v>0</v>
      </c>
      <c r="C312" s="53">
        <f>IFERROR(W28*H28,"0")+IFERROR(W29*H29,"0")+IFERROR(W30*H30,"0")+IFERROR(W31*H31,"0")</f>
        <v>0</v>
      </c>
      <c r="D312" s="53">
        <f>IFERROR(W36*H36,"0")+IFERROR(W37*H37,"0")+IFERROR(W38*H38,"0")+IFERROR(W39*H39,"0")</f>
        <v>0</v>
      </c>
      <c r="E312" s="53">
        <f>IFERROR(W44*H44,"0")+IFERROR(W45*H45,"0")+IFERROR(W46*H46,"0")+IFERROR(W47*H47,"0")+IFERROR(W48*H48,"0")+IFERROR(W49*H49,"0")</f>
        <v>0</v>
      </c>
      <c r="F312" s="53">
        <f>IFERROR(W54*H54,"0")+IFERROR(W55*H55,"0")+IFERROR(W56*H56,"0")+IFERROR(W57*H57,"0")+IFERROR(W58*H58,"0")+IFERROR(W59*H59,"0")</f>
        <v>0</v>
      </c>
      <c r="G312" s="53">
        <f>IFERROR(W64*H64,"0")+IFERROR(W65*H65,"0")</f>
        <v>0</v>
      </c>
      <c r="H312" s="53">
        <f>IFERROR(W70*H70,"0")</f>
        <v>0</v>
      </c>
      <c r="I312" s="53">
        <f>IFERROR(W75*H75,"0")+IFERROR(W76*H76,"0")</f>
        <v>0</v>
      </c>
      <c r="J312" s="53">
        <f>IFERROR(W81*H81,"0")+IFERROR(W82*H82,"0")+IFERROR(W83*H83,"0")+IFERROR(W84*H84,"0")+IFERROR(W85*H85,"0")+IFERROR(W86*H86,"0")+IFERROR(W87*H87,"0")+IFERROR(W88*H88,"0")</f>
        <v>0</v>
      </c>
      <c r="K312" s="53">
        <f>IFERROR(W93*H93,"0")+IFERROR(W94*H94,"0")+IFERROR(W95*H95,"0")</f>
        <v>0</v>
      </c>
      <c r="L312" s="53">
        <f>IFERROR(W100*H100,"0")+IFERROR(W101*H101,"0")+IFERROR(W102*H102,"0")+IFERROR(W103*H103,"0")+IFERROR(W104*H104,"0")</f>
        <v>0</v>
      </c>
      <c r="M312" s="1"/>
      <c r="N312" s="53">
        <f>IFERROR(W109*H109,"0")+IFERROR(W110*H110,"0")+IFERROR(W111*H111,"0")</f>
        <v>0</v>
      </c>
      <c r="O312" s="53">
        <f>IFERROR(W116*H116,"0")+IFERROR(W117*H117,"0")</f>
        <v>0</v>
      </c>
      <c r="P312" s="53">
        <f>IFERROR(W122*H122,"0")+IFERROR(W123*H123,"0")+IFERROR(W124*H124,"0")+IFERROR(W125*H125,"0")</f>
        <v>0</v>
      </c>
      <c r="Q312" s="53">
        <f>IFERROR(W130*H130,"0")</f>
        <v>0</v>
      </c>
      <c r="R312" s="53">
        <f>IFERROR(W135*H135,"0")+IFERROR(W136*H136,"0")</f>
        <v>0</v>
      </c>
      <c r="S312" s="53">
        <f>IFERROR(W141*H141,"0")</f>
        <v>0</v>
      </c>
      <c r="T312" s="53">
        <f>IFERROR(W147*H147,"0")+IFERROR(W148*H148,"0")</f>
        <v>0</v>
      </c>
      <c r="U312" s="53">
        <f>IFERROR(W153*H153,"0")</f>
        <v>0</v>
      </c>
      <c r="V312" s="53">
        <f>IFERROR(W158*H158,"0")+IFERROR(W159*H159,"0")+IFERROR(W160*H160,"0")+IFERROR(W161*H161,"0")+IFERROR(W165*H165,"0")+IFERROR(W166*H166,"0")</f>
        <v>0</v>
      </c>
      <c r="W312" s="53">
        <f>IFERROR(W172*H172,"0")+IFERROR(W173*H173,"0")</f>
        <v>0</v>
      </c>
      <c r="X312" s="53">
        <f>IFERROR(W178*H178,"0")</f>
        <v>0</v>
      </c>
      <c r="Y312" s="53">
        <f>IFERROR(W183*H183,"0")</f>
        <v>0</v>
      </c>
      <c r="Z312" s="53">
        <f>IFERROR(W188*H188,"0")</f>
        <v>0</v>
      </c>
      <c r="AA312" s="53">
        <f>IFERROR(W194*H194,"0")+IFERROR(W195*H195,"0")</f>
        <v>0</v>
      </c>
      <c r="AB312" s="53">
        <f>IFERROR(W200*H200,"0")+IFERROR(W201*H201,"0")+IFERROR(W202*H202,"0")</f>
        <v>0</v>
      </c>
      <c r="AC312" s="53">
        <f>IFERROR(W207*H207,"0")+IFERROR(W208*H208,"0")+IFERROR(W209*H209,"0")+IFERROR(W210*H210,"0")+IFERROR(W211*H211,"0")+IFERROR(W212*H212,"0")</f>
        <v>0</v>
      </c>
      <c r="AD312" s="53">
        <f>IFERROR(W217*H217,"0")+IFERROR(W218*H218,"0")+IFERROR(W219*H219,"0")+IFERROR(W220*H220,"0")</f>
        <v>0</v>
      </c>
      <c r="AE312" s="53">
        <f>IFERROR(W225*H225,"0")</f>
        <v>0</v>
      </c>
      <c r="AF312" s="53">
        <f>IFERROR(W230*H230,"0")+IFERROR(W231*H231,"0")</f>
        <v>0</v>
      </c>
      <c r="AG312" s="53">
        <f>IFERROR(W237*H237,"0")</f>
        <v>0</v>
      </c>
      <c r="AH312" s="53">
        <f>IFERROR(W243*H243,"0")</f>
        <v>0</v>
      </c>
      <c r="AI312" s="53">
        <f>IFERROR(W248*H248,"0")</f>
        <v>0</v>
      </c>
      <c r="AJ312" s="53">
        <f>IFERROR(W254*H254,"0")+IFERROR(W255*H255,"0")+IFERROR(W256*H256,"0")</f>
        <v>0</v>
      </c>
      <c r="AK312" s="53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0</v>
      </c>
    </row>
    <row r="313" spans="1:37" ht="13.5" thickTop="1" x14ac:dyDescent="0.2">
      <c r="C313" s="1"/>
    </row>
    <row r="314" spans="1:37" ht="19.5" customHeight="1" x14ac:dyDescent="0.2">
      <c r="A314" s="71" t="s">
        <v>65</v>
      </c>
      <c r="B314" s="71" t="s">
        <v>66</v>
      </c>
      <c r="C314" s="71" t="s">
        <v>68</v>
      </c>
    </row>
    <row r="315" spans="1:37" x14ac:dyDescent="0.2">
      <c r="A315" s="72">
        <f>SUMPRODUCT(--(BB:BB="ЗПФ"),--(V:V="кор"),H:H,X:X)+SUMPRODUCT(--(BB:BB="ЗПФ"),--(V:V="кг"),X:X)</f>
        <v>0</v>
      </c>
      <c r="B315" s="73">
        <f>SUMPRODUCT(--(BB:BB="ПГП"),--(V:V="кор"),H:H,X:X)+SUMPRODUCT(--(BB:BB="ПГП"),--(V:V="кг"),X:X)</f>
        <v>0</v>
      </c>
      <c r="C315" s="73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60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A92:Y92"/>
    <mergeCell ref="D93:E93"/>
    <mergeCell ref="O93:S93"/>
    <mergeCell ref="D94:E94"/>
    <mergeCell ref="O94:S94"/>
    <mergeCell ref="D95:E95"/>
    <mergeCell ref="O95:S95"/>
    <mergeCell ref="O96:U96"/>
    <mergeCell ref="A96:N97"/>
    <mergeCell ref="O97:U97"/>
    <mergeCell ref="A98:Y98"/>
    <mergeCell ref="A99:Y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A108:Y108"/>
    <mergeCell ref="D109:E109"/>
    <mergeCell ref="O109:S109"/>
    <mergeCell ref="D110:E110"/>
    <mergeCell ref="O110:S110"/>
    <mergeCell ref="D111:E111"/>
    <mergeCell ref="O111:S111"/>
    <mergeCell ref="O112:U112"/>
    <mergeCell ref="A112:N113"/>
    <mergeCell ref="O113:U113"/>
    <mergeCell ref="A114:Y114"/>
    <mergeCell ref="A115:Y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A121:Y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D141:E141"/>
    <mergeCell ref="O141:S141"/>
    <mergeCell ref="O142:U142"/>
    <mergeCell ref="A142:N143"/>
    <mergeCell ref="O143:U143"/>
    <mergeCell ref="A144:Y144"/>
    <mergeCell ref="A145:Y145"/>
    <mergeCell ref="A146:Y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O154:U154"/>
    <mergeCell ref="A154:N155"/>
    <mergeCell ref="O155:U155"/>
    <mergeCell ref="A156:Y156"/>
    <mergeCell ref="A157:Y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A170:Y170"/>
    <mergeCell ref="A171:Y171"/>
    <mergeCell ref="D172:E172"/>
    <mergeCell ref="O172:S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D188:E188"/>
    <mergeCell ref="O188:S188"/>
    <mergeCell ref="O189:U189"/>
    <mergeCell ref="A189:N190"/>
    <mergeCell ref="O190:U190"/>
    <mergeCell ref="A191:Y191"/>
    <mergeCell ref="A192:Y192"/>
    <mergeCell ref="A193:Y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A199:Y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A216:Y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A236:Y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D248:E248"/>
    <mergeCell ref="O248:S248"/>
    <mergeCell ref="O249:U249"/>
    <mergeCell ref="A249:N250"/>
    <mergeCell ref="O250:U250"/>
    <mergeCell ref="A251:Y251"/>
    <mergeCell ref="A252:Y252"/>
    <mergeCell ref="A253:Y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A260:Y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O302:U302"/>
    <mergeCell ref="A302:N307"/>
    <mergeCell ref="O303:U303"/>
    <mergeCell ref="O304:U304"/>
    <mergeCell ref="O305:U305"/>
    <mergeCell ref="O306:U306"/>
    <mergeCell ref="O307:U307"/>
    <mergeCell ref="C309:S309"/>
    <mergeCell ref="T309:V309"/>
    <mergeCell ref="W309:Z309"/>
    <mergeCell ref="AA309:AF309"/>
    <mergeCell ref="AH309:AI309"/>
    <mergeCell ref="AJ309:AK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N310:N311"/>
    <mergeCell ref="O310:O311"/>
    <mergeCell ref="P310:P311"/>
    <mergeCell ref="Q310:Q311"/>
    <mergeCell ref="R310:R311"/>
    <mergeCell ref="S310:S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AK310:AK311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9"/>
    </row>
    <row r="3" spans="2:8" x14ac:dyDescent="0.2">
      <c r="B3" s="54" t="s">
        <v>417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419</v>
      </c>
      <c r="D6" s="54" t="s">
        <v>420</v>
      </c>
      <c r="E6" s="54" t="s">
        <v>49</v>
      </c>
    </row>
    <row r="8" spans="2:8" x14ac:dyDescent="0.2">
      <c r="B8" s="54" t="s">
        <v>80</v>
      </c>
      <c r="C8" s="54" t="s">
        <v>419</v>
      </c>
      <c r="D8" s="54" t="s">
        <v>49</v>
      </c>
      <c r="E8" s="54" t="s">
        <v>49</v>
      </c>
    </row>
    <row r="10" spans="2:8" x14ac:dyDescent="0.2">
      <c r="B10" s="54" t="s">
        <v>421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422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423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424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425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426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427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428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429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431</v>
      </c>
      <c r="C20" s="54" t="s">
        <v>49</v>
      </c>
      <c r="D20" s="54" t="s">
        <v>49</v>
      </c>
      <c r="E20" s="54" t="s">
        <v>49</v>
      </c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