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2C7DEDC6-DC2E-4524-848F-4B37EE9BD0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заказа'!$B$299:$B$299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заказа'!$B$169:$B$169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заказа'!$B$225:$B$225</definedName>
    <definedName name="ProductId82">'Бланк заказа'!$B$231:$B$231</definedName>
    <definedName name="ProductId83">'Бланк заказа'!$B$232:$B$232</definedName>
    <definedName name="ProductId84">'Бланк заказа'!$B$237:$B$237</definedName>
    <definedName name="ProductId85">'Бланк заказа'!$B$243:$B$243</definedName>
    <definedName name="ProductId86">'Бланк заказа'!$B$247:$B$247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заказа'!$B$259:$B$259</definedName>
    <definedName name="ProductId91">'Бланк заказа'!$B$263:$B$263</definedName>
    <definedName name="ProductId92">'Бланк заказа'!$B$264:$B$264</definedName>
    <definedName name="ProductId93">'Бланк заказа'!$B$268:$B$268</definedName>
    <definedName name="ProductId94">'Бланк заказа'!$B$269:$B$269</definedName>
    <definedName name="ProductId95">'Бланк заказа'!$B$270:$B$270</definedName>
    <definedName name="ProductId96">'Бланк заказа'!$B$274:$B$274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заказа'!$X$299:$X$299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заказа'!$X$99:$X$99</definedName>
    <definedName name="SalesQty38">'Бланк заказа'!$X$100:$X$100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заказа'!$X$122:$X$122</definedName>
    <definedName name="SalesQty45">'Бланк заказа'!$X$127:$X$127</definedName>
    <definedName name="SalesQty46">'Бланк заказа'!$X$128:$X$128</definedName>
    <definedName name="SalesQty47">'Бланк заказа'!$X$133:$X$133</definedName>
    <definedName name="SalesQty48">'Бланк заказа'!$X$139:$X$139</definedName>
    <definedName name="SalesQty49">'Бланк заказа'!$X$144:$X$144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заказа'!$X$151:$X$151</definedName>
    <definedName name="SalesQty54">'Бланк заказа'!$X$152:$X$152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заказа'!$X$169:$X$169</definedName>
    <definedName name="SalesQty6">'Бланк заказа'!$X$36:$X$36</definedName>
    <definedName name="SalesQty60">'Бланк заказа'!$X$175:$X$175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заказа'!$X$213:$X$213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заказа'!$X$225:$X$225</definedName>
    <definedName name="SalesQty82">'Бланк заказа'!$X$231:$X$231</definedName>
    <definedName name="SalesQty83">'Бланк заказа'!$X$232:$X$232</definedName>
    <definedName name="SalesQty84">'Бланк заказа'!$X$237:$X$237</definedName>
    <definedName name="SalesQty85">'Бланк заказа'!$X$243:$X$243</definedName>
    <definedName name="SalesQty86">'Бланк заказа'!$X$247:$X$247</definedName>
    <definedName name="SalesQty87">'Бланк заказа'!$X$253:$X$253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заказа'!$X$259:$X$259</definedName>
    <definedName name="SalesQty91">'Бланк заказа'!$X$263:$X$263</definedName>
    <definedName name="SalesQty92">'Бланк заказа'!$X$264:$X$264</definedName>
    <definedName name="SalesQty93">'Бланк заказа'!$X$268:$X$268</definedName>
    <definedName name="SalesQty94">'Бланк заказа'!$X$269:$X$269</definedName>
    <definedName name="SalesQty95">'Бланк заказа'!$X$270:$X$270</definedName>
    <definedName name="SalesQty96">'Бланк заказа'!$X$274:$X$274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заказа'!$Y$299:$Y$299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заказа'!$Y$99:$Y$99</definedName>
    <definedName name="SalesRoundBox38">'Бланк заказа'!$Y$100:$Y$100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заказа'!$Y$122:$Y$122</definedName>
    <definedName name="SalesRoundBox45">'Бланк заказа'!$Y$127:$Y$127</definedName>
    <definedName name="SalesRoundBox46">'Бланк заказа'!$Y$128:$Y$128</definedName>
    <definedName name="SalesRoundBox47">'Бланк заказа'!$Y$133:$Y$133</definedName>
    <definedName name="SalesRoundBox48">'Бланк заказа'!$Y$139:$Y$139</definedName>
    <definedName name="SalesRoundBox49">'Бланк заказа'!$Y$144:$Y$144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заказа'!$Y$151:$Y$151</definedName>
    <definedName name="SalesRoundBox54">'Бланк заказа'!$Y$152:$Y$152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заказа'!$Y$169:$Y$169</definedName>
    <definedName name="SalesRoundBox6">'Бланк заказа'!$Y$36:$Y$36</definedName>
    <definedName name="SalesRoundBox60">'Бланк заказа'!$Y$175:$Y$175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заказа'!$Y$213:$Y$213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заказа'!$Y$225:$Y$225</definedName>
    <definedName name="SalesRoundBox82">'Бланк заказа'!$Y$231:$Y$231</definedName>
    <definedName name="SalesRoundBox83">'Бланк заказа'!$Y$232:$Y$232</definedName>
    <definedName name="SalesRoundBox84">'Бланк заказа'!$Y$237:$Y$237</definedName>
    <definedName name="SalesRoundBox85">'Бланк заказа'!$Y$243:$Y$243</definedName>
    <definedName name="SalesRoundBox86">'Бланк заказа'!$Y$247:$Y$247</definedName>
    <definedName name="SalesRoundBox87">'Бланк заказа'!$Y$253:$Y$253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заказа'!$Y$259:$Y$259</definedName>
    <definedName name="SalesRoundBox91">'Бланк заказа'!$Y$263:$Y$263</definedName>
    <definedName name="SalesRoundBox92">'Бланк заказа'!$Y$264:$Y$264</definedName>
    <definedName name="SalesRoundBox93">'Бланк заказа'!$Y$268:$Y$268</definedName>
    <definedName name="SalesRoundBox94">'Бланк заказа'!$Y$269:$Y$269</definedName>
    <definedName name="SalesRoundBox95">'Бланк заказа'!$Y$270:$Y$270</definedName>
    <definedName name="SalesRoundBox96">'Бланк заказа'!$Y$274:$Y$274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заказа'!$W$299:$W$299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заказа'!$W$99:$W$99</definedName>
    <definedName name="UnitOfMeasure38">'Бланк заказа'!$W$100:$W$100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заказа'!$W$122:$W$122</definedName>
    <definedName name="UnitOfMeasure45">'Бланк заказа'!$W$127:$W$127</definedName>
    <definedName name="UnitOfMeasure46">'Бланк заказа'!$W$128:$W$128</definedName>
    <definedName name="UnitOfMeasure47">'Бланк заказа'!$W$133:$W$133</definedName>
    <definedName name="UnitOfMeasure48">'Бланк заказа'!$W$139:$W$139</definedName>
    <definedName name="UnitOfMeasure49">'Бланк заказа'!$W$144:$W$144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заказа'!$W$151:$W$151</definedName>
    <definedName name="UnitOfMeasure54">'Бланк заказа'!$W$152:$W$152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заказа'!$W$169:$W$169</definedName>
    <definedName name="UnitOfMeasure6">'Бланк заказа'!$W$36:$W$36</definedName>
    <definedName name="UnitOfMeasure60">'Бланк заказа'!$W$175:$W$175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заказа'!$W$213:$W$213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заказа'!$W$225:$W$225</definedName>
    <definedName name="UnitOfMeasure82">'Бланк заказа'!$W$231:$W$231</definedName>
    <definedName name="UnitOfMeasure83">'Бланк заказа'!$W$232:$W$232</definedName>
    <definedName name="UnitOfMeasure84">'Бланк заказа'!$W$237:$W$237</definedName>
    <definedName name="UnitOfMeasure85">'Бланк заказа'!$W$243:$W$243</definedName>
    <definedName name="UnitOfMeasure86">'Бланк заказа'!$W$247:$W$247</definedName>
    <definedName name="UnitOfMeasure87">'Бланк заказа'!$W$253:$W$253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заказа'!$W$259:$W$259</definedName>
    <definedName name="UnitOfMeasure91">'Бланк заказа'!$W$263:$W$263</definedName>
    <definedName name="UnitOfMeasure92">'Бланк заказа'!$W$264:$W$264</definedName>
    <definedName name="UnitOfMeasure93">'Бланк заказа'!$W$268:$W$268</definedName>
    <definedName name="UnitOfMeasure94">'Бланк заказа'!$W$269:$W$269</definedName>
    <definedName name="UnitOfMeasure95">'Бланк заказа'!$W$270:$W$270</definedName>
    <definedName name="UnitOfMeasure96">'Бланк заказа'!$W$274:$W$274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2" i="2" l="1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X301" i="2"/>
  <c r="X300" i="2"/>
  <c r="BO299" i="2"/>
  <c r="BM299" i="2"/>
  <c r="Z299" i="2"/>
  <c r="Z300" i="2" s="1"/>
  <c r="Y299" i="2"/>
  <c r="Y300" i="2" s="1"/>
  <c r="X296" i="2"/>
  <c r="Y295" i="2"/>
  <c r="X295" i="2"/>
  <c r="BO294" i="2"/>
  <c r="BM294" i="2"/>
  <c r="Z294" i="2"/>
  <c r="Y294" i="2"/>
  <c r="BP294" i="2" s="1"/>
  <c r="BP293" i="2"/>
  <c r="BO293" i="2"/>
  <c r="BN293" i="2"/>
  <c r="BM293" i="2"/>
  <c r="Z293" i="2"/>
  <c r="Y293" i="2"/>
  <c r="BO292" i="2"/>
  <c r="BM292" i="2"/>
  <c r="Z292" i="2"/>
  <c r="Y292" i="2"/>
  <c r="BP292" i="2" s="1"/>
  <c r="BP291" i="2"/>
  <c r="BO291" i="2"/>
  <c r="BN291" i="2"/>
  <c r="BM291" i="2"/>
  <c r="Z291" i="2"/>
  <c r="Y291" i="2"/>
  <c r="BO290" i="2"/>
  <c r="BM290" i="2"/>
  <c r="Z290" i="2"/>
  <c r="Y290" i="2"/>
  <c r="BP290" i="2" s="1"/>
  <c r="BP289" i="2"/>
  <c r="BO289" i="2"/>
  <c r="BN289" i="2"/>
  <c r="BM289" i="2"/>
  <c r="Z289" i="2"/>
  <c r="Y289" i="2"/>
  <c r="BO288" i="2"/>
  <c r="BM288" i="2"/>
  <c r="Z288" i="2"/>
  <c r="Y288" i="2"/>
  <c r="BP288" i="2" s="1"/>
  <c r="BP287" i="2"/>
  <c r="BO287" i="2"/>
  <c r="BN287" i="2"/>
  <c r="BM287" i="2"/>
  <c r="Z287" i="2"/>
  <c r="Y287" i="2"/>
  <c r="BO286" i="2"/>
  <c r="BM286" i="2"/>
  <c r="Z286" i="2"/>
  <c r="Y286" i="2"/>
  <c r="BP286" i="2" s="1"/>
  <c r="BP285" i="2"/>
  <c r="BO285" i="2"/>
  <c r="BN285" i="2"/>
  <c r="BM285" i="2"/>
  <c r="Z285" i="2"/>
  <c r="Y285" i="2"/>
  <c r="BO284" i="2"/>
  <c r="BM284" i="2"/>
  <c r="Z284" i="2"/>
  <c r="Y284" i="2"/>
  <c r="BP284" i="2" s="1"/>
  <c r="BP283" i="2"/>
  <c r="BO283" i="2"/>
  <c r="BN283" i="2"/>
  <c r="BM283" i="2"/>
  <c r="Z283" i="2"/>
  <c r="Y283" i="2"/>
  <c r="BO282" i="2"/>
  <c r="BM282" i="2"/>
  <c r="Z282" i="2"/>
  <c r="Y282" i="2"/>
  <c r="BP282" i="2" s="1"/>
  <c r="BP281" i="2"/>
  <c r="BO281" i="2"/>
  <c r="BN281" i="2"/>
  <c r="BM281" i="2"/>
  <c r="Z281" i="2"/>
  <c r="Y281" i="2"/>
  <c r="BO280" i="2"/>
  <c r="BM280" i="2"/>
  <c r="Z280" i="2"/>
  <c r="Y280" i="2"/>
  <c r="BP280" i="2" s="1"/>
  <c r="BP279" i="2"/>
  <c r="BO279" i="2"/>
  <c r="BN279" i="2"/>
  <c r="BM279" i="2"/>
  <c r="Z279" i="2"/>
  <c r="Y279" i="2"/>
  <c r="BO278" i="2"/>
  <c r="BM278" i="2"/>
  <c r="Z278" i="2"/>
  <c r="Y278" i="2"/>
  <c r="BP278" i="2" s="1"/>
  <c r="BP277" i="2"/>
  <c r="BO277" i="2"/>
  <c r="BN277" i="2"/>
  <c r="BM277" i="2"/>
  <c r="Z277" i="2"/>
  <c r="Y277" i="2"/>
  <c r="BO276" i="2"/>
  <c r="BM276" i="2"/>
  <c r="Z276" i="2"/>
  <c r="Y276" i="2"/>
  <c r="BP276" i="2" s="1"/>
  <c r="BP275" i="2"/>
  <c r="BO275" i="2"/>
  <c r="BN275" i="2"/>
  <c r="BM275" i="2"/>
  <c r="Z275" i="2"/>
  <c r="Y275" i="2"/>
  <c r="BO274" i="2"/>
  <c r="BM274" i="2"/>
  <c r="Z274" i="2"/>
  <c r="Y274" i="2"/>
  <c r="BP274" i="2" s="1"/>
  <c r="X272" i="2"/>
  <c r="X271" i="2"/>
  <c r="BO270" i="2"/>
  <c r="BM270" i="2"/>
  <c r="Z270" i="2"/>
  <c r="Y270" i="2"/>
  <c r="BP270" i="2" s="1"/>
  <c r="P270" i="2"/>
  <c r="BP269" i="2"/>
  <c r="BO269" i="2"/>
  <c r="BN269" i="2"/>
  <c r="BM269" i="2"/>
  <c r="Z269" i="2"/>
  <c r="Y269" i="2"/>
  <c r="BO268" i="2"/>
  <c r="BM268" i="2"/>
  <c r="Z268" i="2"/>
  <c r="Y268" i="2"/>
  <c r="BP268" i="2" s="1"/>
  <c r="X266" i="2"/>
  <c r="X265" i="2"/>
  <c r="BO264" i="2"/>
  <c r="BM264" i="2"/>
  <c r="Z264" i="2"/>
  <c r="Y264" i="2"/>
  <c r="BP264" i="2" s="1"/>
  <c r="BO263" i="2"/>
  <c r="BM263" i="2"/>
  <c r="Z263" i="2"/>
  <c r="Z265" i="2" s="1"/>
  <c r="Y263" i="2"/>
  <c r="BP263" i="2" s="1"/>
  <c r="X261" i="2"/>
  <c r="X260" i="2"/>
  <c r="BO259" i="2"/>
  <c r="BM259" i="2"/>
  <c r="Z259" i="2"/>
  <c r="Z260" i="2" s="1"/>
  <c r="Y259" i="2"/>
  <c r="Y261" i="2" s="1"/>
  <c r="X257" i="2"/>
  <c r="X256" i="2"/>
  <c r="BO255" i="2"/>
  <c r="BM255" i="2"/>
  <c r="Z255" i="2"/>
  <c r="Y255" i="2"/>
  <c r="BP255" i="2" s="1"/>
  <c r="BO254" i="2"/>
  <c r="BM254" i="2"/>
  <c r="Z254" i="2"/>
  <c r="Y254" i="2"/>
  <c r="BP254" i="2" s="1"/>
  <c r="BO253" i="2"/>
  <c r="BM253" i="2"/>
  <c r="Z253" i="2"/>
  <c r="Z256" i="2" s="1"/>
  <c r="Y253" i="2"/>
  <c r="Y256" i="2" s="1"/>
  <c r="X249" i="2"/>
  <c r="X248" i="2"/>
  <c r="BO247" i="2"/>
  <c r="BM247" i="2"/>
  <c r="Z247" i="2"/>
  <c r="Z248" i="2" s="1"/>
  <c r="Y247" i="2"/>
  <c r="Y248" i="2" s="1"/>
  <c r="P247" i="2"/>
  <c r="Y245" i="2"/>
  <c r="X245" i="2"/>
  <c r="X244" i="2"/>
  <c r="BO243" i="2"/>
  <c r="BN243" i="2"/>
  <c r="BM243" i="2"/>
  <c r="Z243" i="2"/>
  <c r="Z244" i="2" s="1"/>
  <c r="Y243" i="2"/>
  <c r="Y244" i="2" s="1"/>
  <c r="Y239" i="2"/>
  <c r="X239" i="2"/>
  <c r="X238" i="2"/>
  <c r="BO237" i="2"/>
  <c r="BM237" i="2"/>
  <c r="Z237" i="2"/>
  <c r="Z238" i="2" s="1"/>
  <c r="Y237" i="2"/>
  <c r="Y238" i="2" s="1"/>
  <c r="P237" i="2"/>
  <c r="X234" i="2"/>
  <c r="X233" i="2"/>
  <c r="BO232" i="2"/>
  <c r="BM232" i="2"/>
  <c r="Z232" i="2"/>
  <c r="Y232" i="2"/>
  <c r="Y233" i="2" s="1"/>
  <c r="P232" i="2"/>
  <c r="BP231" i="2"/>
  <c r="BO231" i="2"/>
  <c r="BN231" i="2"/>
  <c r="BM231" i="2"/>
  <c r="Z231" i="2"/>
  <c r="Z233" i="2" s="1"/>
  <c r="Y231" i="2"/>
  <c r="Y234" i="2" s="1"/>
  <c r="P231" i="2"/>
  <c r="X227" i="2"/>
  <c r="Y226" i="2"/>
  <c r="X226" i="2"/>
  <c r="BP225" i="2"/>
  <c r="BO225" i="2"/>
  <c r="BN225" i="2"/>
  <c r="BM225" i="2"/>
  <c r="Z225" i="2"/>
  <c r="Z226" i="2" s="1"/>
  <c r="Y225" i="2"/>
  <c r="Y227" i="2" s="1"/>
  <c r="P225" i="2"/>
  <c r="X221" i="2"/>
  <c r="X220" i="2"/>
  <c r="BP219" i="2"/>
  <c r="BO219" i="2"/>
  <c r="BN219" i="2"/>
  <c r="BM219" i="2"/>
  <c r="Z219" i="2"/>
  <c r="Z220" i="2" s="1"/>
  <c r="Y219" i="2"/>
  <c r="P219" i="2"/>
  <c r="BO218" i="2"/>
  <c r="BM218" i="2"/>
  <c r="Z218" i="2"/>
  <c r="Y218" i="2"/>
  <c r="Y221" i="2" s="1"/>
  <c r="P218" i="2"/>
  <c r="X215" i="2"/>
  <c r="X214" i="2"/>
  <c r="BO213" i="2"/>
  <c r="BM213" i="2"/>
  <c r="Z213" i="2"/>
  <c r="Z214" i="2" s="1"/>
  <c r="Y213" i="2"/>
  <c r="Y214" i="2" s="1"/>
  <c r="P213" i="2"/>
  <c r="X210" i="2"/>
  <c r="X209" i="2"/>
  <c r="BO208" i="2"/>
  <c r="BM208" i="2"/>
  <c r="Z208" i="2"/>
  <c r="Z209" i="2" s="1"/>
  <c r="Y208" i="2"/>
  <c r="Y209" i="2" s="1"/>
  <c r="P208" i="2"/>
  <c r="X205" i="2"/>
  <c r="X204" i="2"/>
  <c r="BO203" i="2"/>
  <c r="BM203" i="2"/>
  <c r="Z203" i="2"/>
  <c r="Y203" i="2"/>
  <c r="BP203" i="2" s="1"/>
  <c r="P203" i="2"/>
  <c r="BO202" i="2"/>
  <c r="BM202" i="2"/>
  <c r="Z202" i="2"/>
  <c r="Y202" i="2"/>
  <c r="BN202" i="2" s="1"/>
  <c r="P202" i="2"/>
  <c r="BO201" i="2"/>
  <c r="BM201" i="2"/>
  <c r="Z201" i="2"/>
  <c r="Y201" i="2"/>
  <c r="BP201" i="2" s="1"/>
  <c r="P201" i="2"/>
  <c r="BO200" i="2"/>
  <c r="BM200" i="2"/>
  <c r="Z200" i="2"/>
  <c r="Z204" i="2" s="1"/>
  <c r="Y200" i="2"/>
  <c r="BP200" i="2" s="1"/>
  <c r="P200" i="2"/>
  <c r="X197" i="2"/>
  <c r="X196" i="2"/>
  <c r="BO195" i="2"/>
  <c r="BM195" i="2"/>
  <c r="Z195" i="2"/>
  <c r="Y195" i="2"/>
  <c r="BP195" i="2" s="1"/>
  <c r="P195" i="2"/>
  <c r="BP194" i="2"/>
  <c r="BO194" i="2"/>
  <c r="BN194" i="2"/>
  <c r="BM194" i="2"/>
  <c r="Z194" i="2"/>
  <c r="Y194" i="2"/>
  <c r="P194" i="2"/>
  <c r="BO193" i="2"/>
  <c r="BN193" i="2"/>
  <c r="BM193" i="2"/>
  <c r="Z193" i="2"/>
  <c r="Y193" i="2"/>
  <c r="BP193" i="2" s="1"/>
  <c r="P193" i="2"/>
  <c r="BO192" i="2"/>
  <c r="BM192" i="2"/>
  <c r="Z192" i="2"/>
  <c r="Y192" i="2"/>
  <c r="BP192" i="2" s="1"/>
  <c r="P192" i="2"/>
  <c r="BO191" i="2"/>
  <c r="BM191" i="2"/>
  <c r="Z191" i="2"/>
  <c r="Z196" i="2" s="1"/>
  <c r="Y191" i="2"/>
  <c r="BP191" i="2" s="1"/>
  <c r="P191" i="2"/>
  <c r="BO190" i="2"/>
  <c r="BM190" i="2"/>
  <c r="Z190" i="2"/>
  <c r="Y190" i="2"/>
  <c r="BP190" i="2" s="1"/>
  <c r="P190" i="2"/>
  <c r="X187" i="2"/>
  <c r="X186" i="2"/>
  <c r="BO185" i="2"/>
  <c r="BM185" i="2"/>
  <c r="Z185" i="2"/>
  <c r="Y185" i="2"/>
  <c r="BP185" i="2" s="1"/>
  <c r="P185" i="2"/>
  <c r="BP184" i="2"/>
  <c r="BO184" i="2"/>
  <c r="BN184" i="2"/>
  <c r="BM184" i="2"/>
  <c r="Z184" i="2"/>
  <c r="Z186" i="2" s="1"/>
  <c r="Y184" i="2"/>
  <c r="P184" i="2"/>
  <c r="BO183" i="2"/>
  <c r="BM183" i="2"/>
  <c r="Z183" i="2"/>
  <c r="Y183" i="2"/>
  <c r="BP183" i="2" s="1"/>
  <c r="P183" i="2"/>
  <c r="X180" i="2"/>
  <c r="X179" i="2"/>
  <c r="BO178" i="2"/>
  <c r="BM178" i="2"/>
  <c r="Z178" i="2"/>
  <c r="Y178" i="2"/>
  <c r="BP178" i="2" s="1"/>
  <c r="BP177" i="2"/>
  <c r="BO177" i="2"/>
  <c r="BN177" i="2"/>
  <c r="BM177" i="2"/>
  <c r="Z177" i="2"/>
  <c r="Y177" i="2"/>
  <c r="P177" i="2"/>
  <c r="BO176" i="2"/>
  <c r="BN176" i="2"/>
  <c r="BM176" i="2"/>
  <c r="Z176" i="2"/>
  <c r="Z179" i="2" s="1"/>
  <c r="Y176" i="2"/>
  <c r="P176" i="2"/>
  <c r="BO175" i="2"/>
  <c r="BM175" i="2"/>
  <c r="Z175" i="2"/>
  <c r="Y175" i="2"/>
  <c r="BP175" i="2" s="1"/>
  <c r="P175" i="2"/>
  <c r="X171" i="2"/>
  <c r="Z170" i="2"/>
  <c r="X170" i="2"/>
  <c r="BO169" i="2"/>
  <c r="BM169" i="2"/>
  <c r="Z169" i="2"/>
  <c r="Y169" i="2"/>
  <c r="Y170" i="2" s="1"/>
  <c r="P169" i="2"/>
  <c r="X166" i="2"/>
  <c r="Z165" i="2"/>
  <c r="X165" i="2"/>
  <c r="BO164" i="2"/>
  <c r="BM164" i="2"/>
  <c r="Z164" i="2"/>
  <c r="Y164" i="2"/>
  <c r="Y165" i="2" s="1"/>
  <c r="X162" i="2"/>
  <c r="X161" i="2"/>
  <c r="BP160" i="2"/>
  <c r="BO160" i="2"/>
  <c r="BN160" i="2"/>
  <c r="BM160" i="2"/>
  <c r="Z160" i="2"/>
  <c r="Z161" i="2" s="1"/>
  <c r="Y160" i="2"/>
  <c r="P160" i="2"/>
  <c r="BO159" i="2"/>
  <c r="BM159" i="2"/>
  <c r="Z159" i="2"/>
  <c r="Y159" i="2"/>
  <c r="BP159" i="2" s="1"/>
  <c r="P159" i="2"/>
  <c r="BO158" i="2"/>
  <c r="BM158" i="2"/>
  <c r="Z158" i="2"/>
  <c r="Y158" i="2"/>
  <c r="BN158" i="2" s="1"/>
  <c r="P158" i="2"/>
  <c r="X154" i="2"/>
  <c r="X153" i="2"/>
  <c r="BO152" i="2"/>
  <c r="BM152" i="2"/>
  <c r="Z152" i="2"/>
  <c r="Y152" i="2"/>
  <c r="BN152" i="2" s="1"/>
  <c r="P152" i="2"/>
  <c r="BO151" i="2"/>
  <c r="BM151" i="2"/>
  <c r="Z151" i="2"/>
  <c r="Z153" i="2" s="1"/>
  <c r="Y151" i="2"/>
  <c r="P151" i="2"/>
  <c r="X149" i="2"/>
  <c r="X148" i="2"/>
  <c r="BO147" i="2"/>
  <c r="BM147" i="2"/>
  <c r="Z147" i="2"/>
  <c r="Y147" i="2"/>
  <c r="BP147" i="2" s="1"/>
  <c r="P147" i="2"/>
  <c r="BO146" i="2"/>
  <c r="BM146" i="2"/>
  <c r="Z146" i="2"/>
  <c r="Y146" i="2"/>
  <c r="BP146" i="2" s="1"/>
  <c r="P146" i="2"/>
  <c r="BO145" i="2"/>
  <c r="BM145" i="2"/>
  <c r="Z145" i="2"/>
  <c r="Y145" i="2"/>
  <c r="BP145" i="2" s="1"/>
  <c r="BO144" i="2"/>
  <c r="BM144" i="2"/>
  <c r="Z144" i="2"/>
  <c r="Y144" i="2"/>
  <c r="Y149" i="2" s="1"/>
  <c r="X141" i="2"/>
  <c r="Z140" i="2"/>
  <c r="X140" i="2"/>
  <c r="BO139" i="2"/>
  <c r="BM139" i="2"/>
  <c r="Z139" i="2"/>
  <c r="Y139" i="2"/>
  <c r="BP139" i="2" s="1"/>
  <c r="X135" i="2"/>
  <c r="Z134" i="2"/>
  <c r="X134" i="2"/>
  <c r="BO133" i="2"/>
  <c r="BM133" i="2"/>
  <c r="Z133" i="2"/>
  <c r="Y133" i="2"/>
  <c r="BP133" i="2" s="1"/>
  <c r="P133" i="2"/>
  <c r="X130" i="2"/>
  <c r="X129" i="2"/>
  <c r="BO128" i="2"/>
  <c r="BM128" i="2"/>
  <c r="Z128" i="2"/>
  <c r="Y128" i="2"/>
  <c r="BP128" i="2" s="1"/>
  <c r="P128" i="2"/>
  <c r="BP127" i="2"/>
  <c r="BO127" i="2"/>
  <c r="BN127" i="2"/>
  <c r="BM127" i="2"/>
  <c r="Z127" i="2"/>
  <c r="Z129" i="2" s="1"/>
  <c r="Y127" i="2"/>
  <c r="Y129" i="2" s="1"/>
  <c r="P127" i="2"/>
  <c r="X124" i="2"/>
  <c r="Y123" i="2"/>
  <c r="X123" i="2"/>
  <c r="BP122" i="2"/>
  <c r="BO122" i="2"/>
  <c r="BN122" i="2"/>
  <c r="BM122" i="2"/>
  <c r="Z122" i="2"/>
  <c r="Z123" i="2" s="1"/>
  <c r="Y122" i="2"/>
  <c r="Y124" i="2" s="1"/>
  <c r="P122" i="2"/>
  <c r="X119" i="2"/>
  <c r="Y118" i="2"/>
  <c r="X118" i="2"/>
  <c r="BP117" i="2"/>
  <c r="BO117" i="2"/>
  <c r="BN117" i="2"/>
  <c r="BM117" i="2"/>
  <c r="Z117" i="2"/>
  <c r="Z118" i="2" s="1"/>
  <c r="Y117" i="2"/>
  <c r="Y119" i="2" s="1"/>
  <c r="X114" i="2"/>
  <c r="X113" i="2"/>
  <c r="BO112" i="2"/>
  <c r="BM112" i="2"/>
  <c r="Z112" i="2"/>
  <c r="Y112" i="2"/>
  <c r="BP112" i="2" s="1"/>
  <c r="P112" i="2"/>
  <c r="BO111" i="2"/>
  <c r="BM111" i="2"/>
  <c r="Z111" i="2"/>
  <c r="Y111" i="2"/>
  <c r="Y114" i="2" s="1"/>
  <c r="P111" i="2"/>
  <c r="X108" i="2"/>
  <c r="X107" i="2"/>
  <c r="BO106" i="2"/>
  <c r="BM106" i="2"/>
  <c r="Z106" i="2"/>
  <c r="Y106" i="2"/>
  <c r="BP106" i="2" s="1"/>
  <c r="P106" i="2"/>
  <c r="BO105" i="2"/>
  <c r="BM105" i="2"/>
  <c r="Z105" i="2"/>
  <c r="Z107" i="2" s="1"/>
  <c r="Y105" i="2"/>
  <c r="BP105" i="2" s="1"/>
  <c r="P105" i="2"/>
  <c r="X102" i="2"/>
  <c r="Y101" i="2"/>
  <c r="X101" i="2"/>
  <c r="BP100" i="2"/>
  <c r="BO100" i="2"/>
  <c r="BN100" i="2"/>
  <c r="BM100" i="2"/>
  <c r="Z100" i="2"/>
  <c r="Y100" i="2"/>
  <c r="P100" i="2"/>
  <c r="BO99" i="2"/>
  <c r="BN99" i="2"/>
  <c r="BM99" i="2"/>
  <c r="Z99" i="2"/>
  <c r="Z101" i="2" s="1"/>
  <c r="Y99" i="2"/>
  <c r="Y102" i="2" s="1"/>
  <c r="P99" i="2"/>
  <c r="X96" i="2"/>
  <c r="X95" i="2"/>
  <c r="BO94" i="2"/>
  <c r="BM94" i="2"/>
  <c r="Z94" i="2"/>
  <c r="Y94" i="2"/>
  <c r="BP94" i="2" s="1"/>
  <c r="P94" i="2"/>
  <c r="BP93" i="2"/>
  <c r="BO93" i="2"/>
  <c r="BN93" i="2"/>
  <c r="BM93" i="2"/>
  <c r="Z93" i="2"/>
  <c r="Y93" i="2"/>
  <c r="P93" i="2"/>
  <c r="BO92" i="2"/>
  <c r="BM92" i="2"/>
  <c r="Z92" i="2"/>
  <c r="Y92" i="2"/>
  <c r="BP92" i="2" s="1"/>
  <c r="P92" i="2"/>
  <c r="BO91" i="2"/>
  <c r="BM91" i="2"/>
  <c r="Z91" i="2"/>
  <c r="Y91" i="2"/>
  <c r="BP91" i="2" s="1"/>
  <c r="P91" i="2"/>
  <c r="BO90" i="2"/>
  <c r="BM90" i="2"/>
  <c r="Z90" i="2"/>
  <c r="Y90" i="2"/>
  <c r="Y95" i="2" s="1"/>
  <c r="P90" i="2"/>
  <c r="X87" i="2"/>
  <c r="X86" i="2"/>
  <c r="BP85" i="2"/>
  <c r="BO85" i="2"/>
  <c r="BN85" i="2"/>
  <c r="BM85" i="2"/>
  <c r="Z85" i="2"/>
  <c r="Y85" i="2"/>
  <c r="P85" i="2"/>
  <c r="BO84" i="2"/>
  <c r="BM84" i="2"/>
  <c r="Z84" i="2"/>
  <c r="Y84" i="2"/>
  <c r="BP84" i="2" s="1"/>
  <c r="P84" i="2"/>
  <c r="BP83" i="2"/>
  <c r="BO83" i="2"/>
  <c r="BN83" i="2"/>
  <c r="BM83" i="2"/>
  <c r="Z83" i="2"/>
  <c r="Y83" i="2"/>
  <c r="P83" i="2"/>
  <c r="X80" i="2"/>
  <c r="X79" i="2"/>
  <c r="BO78" i="2"/>
  <c r="BM78" i="2"/>
  <c r="Z78" i="2"/>
  <c r="Y78" i="2"/>
  <c r="BP78" i="2" s="1"/>
  <c r="P78" i="2"/>
  <c r="BO77" i="2"/>
  <c r="BM77" i="2"/>
  <c r="Z77" i="2"/>
  <c r="Y77" i="2"/>
  <c r="BP77" i="2" s="1"/>
  <c r="P77" i="2"/>
  <c r="BO76" i="2"/>
  <c r="BM76" i="2"/>
  <c r="Z76" i="2"/>
  <c r="Y76" i="2"/>
  <c r="BN76" i="2" s="1"/>
  <c r="P76" i="2"/>
  <c r="BO75" i="2"/>
  <c r="BM75" i="2"/>
  <c r="Z75" i="2"/>
  <c r="Y75" i="2"/>
  <c r="BP75" i="2" s="1"/>
  <c r="BO74" i="2"/>
  <c r="BM74" i="2"/>
  <c r="Z74" i="2"/>
  <c r="Y74" i="2"/>
  <c r="BP74" i="2" s="1"/>
  <c r="P74" i="2"/>
  <c r="BP73" i="2"/>
  <c r="BO73" i="2"/>
  <c r="BN73" i="2"/>
  <c r="BM73" i="2"/>
  <c r="Z73" i="2"/>
  <c r="Z79" i="2" s="1"/>
  <c r="Y73" i="2"/>
  <c r="X70" i="2"/>
  <c r="X69" i="2"/>
  <c r="BO68" i="2"/>
  <c r="BM68" i="2"/>
  <c r="Z68" i="2"/>
  <c r="Y68" i="2"/>
  <c r="BP68" i="2" s="1"/>
  <c r="P68" i="2"/>
  <c r="BO67" i="2"/>
  <c r="BM67" i="2"/>
  <c r="Z67" i="2"/>
  <c r="Y67" i="2"/>
  <c r="Y70" i="2" s="1"/>
  <c r="P67" i="2"/>
  <c r="X64" i="2"/>
  <c r="Y63" i="2"/>
  <c r="X63" i="2"/>
  <c r="BO62" i="2"/>
  <c r="BM62" i="2"/>
  <c r="Z62" i="2"/>
  <c r="Z63" i="2" s="1"/>
  <c r="Y62" i="2"/>
  <c r="BP62" i="2" s="1"/>
  <c r="X59" i="2"/>
  <c r="X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X53" i="2"/>
  <c r="X52" i="2"/>
  <c r="BP51" i="2"/>
  <c r="BO51" i="2"/>
  <c r="BN51" i="2"/>
  <c r="BM51" i="2"/>
  <c r="Z51" i="2"/>
  <c r="Y51" i="2"/>
  <c r="P51" i="2"/>
  <c r="BO50" i="2"/>
  <c r="BM50" i="2"/>
  <c r="Z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Z48" i="2"/>
  <c r="Y48" i="2"/>
  <c r="BP48" i="2" s="1"/>
  <c r="P48" i="2"/>
  <c r="BO47" i="2"/>
  <c r="BM47" i="2"/>
  <c r="Z47" i="2"/>
  <c r="Y47" i="2"/>
  <c r="BN47" i="2" s="1"/>
  <c r="P47" i="2"/>
  <c r="BO46" i="2"/>
  <c r="BM46" i="2"/>
  <c r="Z46" i="2"/>
  <c r="Y46" i="2"/>
  <c r="BN46" i="2" s="1"/>
  <c r="P46" i="2"/>
  <c r="BO45" i="2"/>
  <c r="BM45" i="2"/>
  <c r="Z45" i="2"/>
  <c r="Y45" i="2"/>
  <c r="BP45" i="2" s="1"/>
  <c r="P45" i="2"/>
  <c r="BP44" i="2"/>
  <c r="BO44" i="2"/>
  <c r="BN44" i="2"/>
  <c r="BM44" i="2"/>
  <c r="Z44" i="2"/>
  <c r="Y44" i="2"/>
  <c r="P44" i="2"/>
  <c r="BO43" i="2"/>
  <c r="BM43" i="2"/>
  <c r="Z43" i="2"/>
  <c r="Y43" i="2"/>
  <c r="Y53" i="2" s="1"/>
  <c r="P43" i="2"/>
  <c r="X40" i="2"/>
  <c r="X39" i="2"/>
  <c r="BO38" i="2"/>
  <c r="BM38" i="2"/>
  <c r="Z38" i="2"/>
  <c r="Y38" i="2"/>
  <c r="BP38" i="2" s="1"/>
  <c r="BO37" i="2"/>
  <c r="BM37" i="2"/>
  <c r="Z37" i="2"/>
  <c r="Y37" i="2"/>
  <c r="BP37" i="2" s="1"/>
  <c r="BO36" i="2"/>
  <c r="BM36" i="2"/>
  <c r="Z36" i="2"/>
  <c r="Z39" i="2" s="1"/>
  <c r="Y36" i="2"/>
  <c r="Y39" i="2" s="1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BP28" i="2"/>
  <c r="BO28" i="2"/>
  <c r="BN28" i="2"/>
  <c r="BM28" i="2"/>
  <c r="Z28" i="2"/>
  <c r="Z32" i="2" s="1"/>
  <c r="Y28" i="2"/>
  <c r="X24" i="2"/>
  <c r="Z23" i="2"/>
  <c r="X23" i="2"/>
  <c r="X306" i="2" s="1"/>
  <c r="BO22" i="2"/>
  <c r="X304" i="2" s="1"/>
  <c r="BM22" i="2"/>
  <c r="X303" i="2" s="1"/>
  <c r="Z22" i="2"/>
  <c r="Y22" i="2"/>
  <c r="Y23" i="2" s="1"/>
  <c r="P22" i="2"/>
  <c r="H10" i="2"/>
  <c r="A9" i="2"/>
  <c r="F9" i="2" s="1"/>
  <c r="D7" i="2"/>
  <c r="Q6" i="2"/>
  <c r="P2" i="2"/>
  <c r="Y40" i="2" l="1"/>
  <c r="Y58" i="2"/>
  <c r="BP152" i="2"/>
  <c r="BP158" i="2"/>
  <c r="Y166" i="2"/>
  <c r="Y171" i="2"/>
  <c r="Y215" i="2"/>
  <c r="Y24" i="2"/>
  <c r="BP47" i="2"/>
  <c r="Y59" i="2"/>
  <c r="Y107" i="2"/>
  <c r="Y180" i="2"/>
  <c r="Y210" i="2"/>
  <c r="Y257" i="2"/>
  <c r="Z271" i="2"/>
  <c r="Z295" i="2"/>
  <c r="BN22" i="2"/>
  <c r="BP22" i="2"/>
  <c r="X302" i="2"/>
  <c r="Y32" i="2"/>
  <c r="BN30" i="2"/>
  <c r="BN37" i="2"/>
  <c r="Z52" i="2"/>
  <c r="Z58" i="2"/>
  <c r="BN56" i="2"/>
  <c r="Z69" i="2"/>
  <c r="BP76" i="2"/>
  <c r="BN78" i="2"/>
  <c r="Y87" i="2"/>
  <c r="Z86" i="2"/>
  <c r="Z95" i="2"/>
  <c r="BN90" i="2"/>
  <c r="BP90" i="2"/>
  <c r="BN94" i="2"/>
  <c r="Y96" i="2"/>
  <c r="BN105" i="2"/>
  <c r="Z113" i="2"/>
  <c r="Z307" i="2" s="1"/>
  <c r="Y134" i="2"/>
  <c r="Y140" i="2"/>
  <c r="Z148" i="2"/>
  <c r="BN145" i="2"/>
  <c r="Y153" i="2"/>
  <c r="BN164" i="2"/>
  <c r="BP164" i="2"/>
  <c r="BN169" i="2"/>
  <c r="BP169" i="2"/>
  <c r="BN175" i="2"/>
  <c r="Y179" i="2"/>
  <c r="Y186" i="2"/>
  <c r="BN192" i="2"/>
  <c r="Y196" i="2"/>
  <c r="BP202" i="2"/>
  <c r="BN247" i="2"/>
  <c r="Y249" i="2"/>
  <c r="BN254" i="2"/>
  <c r="Y271" i="2"/>
  <c r="Y301" i="2"/>
  <c r="X305" i="2"/>
  <c r="Y205" i="2"/>
  <c r="Y33" i="2"/>
  <c r="Y64" i="2"/>
  <c r="BN68" i="2"/>
  <c r="BN75" i="2"/>
  <c r="Y108" i="2"/>
  <c r="BN112" i="2"/>
  <c r="Y141" i="2"/>
  <c r="BN147" i="2"/>
  <c r="BN151" i="2"/>
  <c r="Y197" i="2"/>
  <c r="BN201" i="2"/>
  <c r="BN263" i="2"/>
  <c r="Y296" i="2"/>
  <c r="Y79" i="2"/>
  <c r="BN92" i="2"/>
  <c r="Y130" i="2"/>
  <c r="Y135" i="2"/>
  <c r="Y161" i="2"/>
  <c r="Y187" i="2"/>
  <c r="BN191" i="2"/>
  <c r="Y220" i="2"/>
  <c r="BN259" i="2"/>
  <c r="Y266" i="2"/>
  <c r="Y272" i="2"/>
  <c r="Y265" i="2"/>
  <c r="BN48" i="2"/>
  <c r="BN77" i="2"/>
  <c r="BP151" i="2"/>
  <c r="Y154" i="2"/>
  <c r="BN159" i="2"/>
  <c r="BN203" i="2"/>
  <c r="BN208" i="2"/>
  <c r="BN213" i="2"/>
  <c r="BN218" i="2"/>
  <c r="BN253" i="2"/>
  <c r="BN255" i="2"/>
  <c r="BP46" i="2"/>
  <c r="F10" i="2"/>
  <c r="BN36" i="2"/>
  <c r="BP259" i="2"/>
  <c r="A10" i="2"/>
  <c r="Y52" i="2"/>
  <c r="Y86" i="2"/>
  <c r="Y69" i="2"/>
  <c r="Y80" i="2"/>
  <c r="BN84" i="2"/>
  <c r="Y113" i="2"/>
  <c r="BN144" i="2"/>
  <c r="Y148" i="2"/>
  <c r="Y162" i="2"/>
  <c r="BN178" i="2"/>
  <c r="BN183" i="2"/>
  <c r="BP208" i="2"/>
  <c r="BP213" i="2"/>
  <c r="BP218" i="2"/>
  <c r="BN232" i="2"/>
  <c r="BN237" i="2"/>
  <c r="BP253" i="2"/>
  <c r="BN299" i="2"/>
  <c r="H9" i="2"/>
  <c r="J9" i="2"/>
  <c r="BN38" i="2"/>
  <c r="BN43" i="2"/>
  <c r="BN31" i="2"/>
  <c r="BN50" i="2"/>
  <c r="BP36" i="2"/>
  <c r="BP43" i="2"/>
  <c r="BN45" i="2"/>
  <c r="BN62" i="2"/>
  <c r="BN67" i="2"/>
  <c r="BP99" i="2"/>
  <c r="BN106" i="2"/>
  <c r="BN111" i="2"/>
  <c r="BN139" i="2"/>
  <c r="BN146" i="2"/>
  <c r="BP176" i="2"/>
  <c r="BN195" i="2"/>
  <c r="BN200" i="2"/>
  <c r="BP243" i="2"/>
  <c r="BP247" i="2"/>
  <c r="Y260" i="2"/>
  <c r="BN268" i="2"/>
  <c r="BN274" i="2"/>
  <c r="BN276" i="2"/>
  <c r="BN278" i="2"/>
  <c r="BN280" i="2"/>
  <c r="BN282" i="2"/>
  <c r="BN284" i="2"/>
  <c r="BN286" i="2"/>
  <c r="BN288" i="2"/>
  <c r="BN290" i="2"/>
  <c r="BN292" i="2"/>
  <c r="BN294" i="2"/>
  <c r="BP29" i="2"/>
  <c r="BN57" i="2"/>
  <c r="BN74" i="2"/>
  <c r="BN91" i="2"/>
  <c r="BN128" i="2"/>
  <c r="BN133" i="2"/>
  <c r="BP144" i="2"/>
  <c r="BN185" i="2"/>
  <c r="BN190" i="2"/>
  <c r="Y204" i="2"/>
  <c r="BP232" i="2"/>
  <c r="BP237" i="2"/>
  <c r="BN264" i="2"/>
  <c r="BN270" i="2"/>
  <c r="BP299" i="2"/>
  <c r="BP67" i="2"/>
  <c r="BP111" i="2"/>
  <c r="BN29" i="2"/>
  <c r="Y303" i="2" s="1"/>
  <c r="Y304" i="2" l="1"/>
  <c r="Y305" i="2" s="1"/>
  <c r="Y306" i="2"/>
  <c r="Y302" i="2"/>
  <c r="C315" i="2" l="1"/>
  <c r="A315" i="2"/>
  <c r="B315" i="2"/>
</calcChain>
</file>

<file path=xl/sharedStrings.xml><?xml version="1.0" encoding="utf-8"?>
<sst xmlns="http://schemas.openxmlformats.org/spreadsheetml/2006/main" count="2026" uniqueCount="502">
  <si>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</si>
  <si>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</si>
  <si>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</si>
  <si>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</si>
  <si>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</si>
  <si>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</si>
  <si>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</si>
  <si>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</si>
  <si>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</si>
  <si>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</si>
  <si>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</si>
  <si>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</si>
  <si>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</si>
  <si>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</si>
  <si>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</si>
  <si>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</si>
  <si>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</si>
  <si>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</si>
  <si>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</si>
  <si>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</si>
  <si>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</si>
  <si>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</si>
  <si>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</si>
  <si>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</si>
  <si>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</si>
  <si>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</si>
  <si>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</si>
  <si>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</si>
  <si>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</si>
  <si>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</si>
  <si>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</si>
  <si>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</si>
  <si>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</si>
  <si>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</si>
  <si>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</si>
  <si>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</si>
  <si>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</si>
  <si>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</si>
  <si>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</si>
  <si>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</si>
  <si>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</si>
  <si>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</si>
  <si>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</si>
  <si>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</si>
  <si>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</si>
  <si>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</si>
  <si>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</si>
  <si>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</si>
  <si>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</si>
  <si>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</si>
  <si>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</si>
  <si>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</si>
  <si>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</si>
  <si>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</si>
  <si>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</si>
  <si>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</si>
  <si>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</si>
  <si>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</si>
  <si>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</si>
  <si>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</si>
  <si>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</si>
  <si>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</si>
  <si>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</si>
  <si>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</si>
  <si>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</si>
  <si>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</si>
  <si>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</si>
  <si>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</si>
  <si>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</si>
  <si>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</si>
  <si>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</si>
  <si>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13.02.2025</t>
  </si>
  <si>
    <t>10.02.2025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</si>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</sst>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3" t="s">
        <v>26</v>
      </c>
      <c r="E1" s="323"/>
      <c r="F1" s="323"/>
      <c r="G1" s="14" t="s">
        <v>70</v>
      </c>
      <c r="H1" s="323" t="s">
        <v>47</v>
      </c>
      <c r="I1" s="323"/>
      <c r="J1" s="323"/>
      <c r="K1" s="323"/>
      <c r="L1" s="323"/>
      <c r="M1" s="323"/>
      <c r="N1" s="323"/>
      <c r="O1" s="323"/>
      <c r="P1" s="323"/>
      <c r="Q1" s="323"/>
      <c r="R1" s="324" t="s">
        <v>71</v>
      </c>
      <c r="S1" s="325"/>
      <c r="T1" s="32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6"/>
      <c r="R2" s="326"/>
      <c r="S2" s="326"/>
      <c r="T2" s="326"/>
      <c r="U2" s="326"/>
      <c r="V2" s="326"/>
      <c r="W2" s="32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6"/>
      <c r="Q3" s="326"/>
      <c r="R3" s="326"/>
      <c r="S3" s="326"/>
      <c r="T3" s="326"/>
      <c r="U3" s="326"/>
      <c r="V3" s="326"/>
      <c r="W3" s="32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7" t="s">
        <v>8</v>
      </c>
      <c r="B5" s="327"/>
      <c r="C5" s="327"/>
      <c r="D5" s="328"/>
      <c r="E5" s="328"/>
      <c r="F5" s="329" t="s">
        <v>14</v>
      </c>
      <c r="G5" s="329"/>
      <c r="H5" s="328"/>
      <c r="I5" s="328"/>
      <c r="J5" s="328"/>
      <c r="K5" s="328"/>
      <c r="L5" s="328"/>
      <c r="M5" s="328"/>
      <c r="N5" s="75"/>
      <c r="P5" s="27" t="s">
        <v>4</v>
      </c>
      <c r="Q5" s="330">
        <v>45705</v>
      </c>
      <c r="R5" s="330"/>
      <c r="T5" s="331" t="s">
        <v>3</v>
      </c>
      <c r="U5" s="332"/>
      <c r="V5" s="333" t="s">
        <v>488</v>
      </c>
      <c r="W5" s="334"/>
      <c r="AB5" s="59"/>
      <c r="AC5" s="59"/>
      <c r="AD5" s="59"/>
      <c r="AE5" s="59"/>
    </row>
    <row r="6" spans="1:32" s="17" customFormat="1" ht="24" customHeight="1" x14ac:dyDescent="0.2">
      <c r="A6" s="327" t="s">
        <v>1</v>
      </c>
      <c r="B6" s="327"/>
      <c r="C6" s="327"/>
      <c r="D6" s="335" t="s">
        <v>79</v>
      </c>
      <c r="E6" s="335"/>
      <c r="F6" s="335"/>
      <c r="G6" s="335"/>
      <c r="H6" s="335"/>
      <c r="I6" s="335"/>
      <c r="J6" s="335"/>
      <c r="K6" s="335"/>
      <c r="L6" s="335"/>
      <c r="M6" s="335"/>
      <c r="N6" s="76"/>
      <c r="P6" s="27" t="s">
        <v>27</v>
      </c>
      <c r="Q6" s="336" t="str">
        <f>IF(Q5=0," ",CHOOSE(WEEKDAY(Q5,2),"Понедельник","Вторник","Среда","Четверг","Пятница","Суббота","Воскресенье"))</f>
        <v>Понедельник</v>
      </c>
      <c r="R6" s="336"/>
      <c r="T6" s="337" t="s">
        <v>5</v>
      </c>
      <c r="U6" s="338"/>
      <c r="V6" s="339" t="s">
        <v>73</v>
      </c>
      <c r="W6" s="34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5" t="str">
        <f>IFERROR(VLOOKUP(DeliveryAddress,Table,3,0),1)</f>
        <v>1</v>
      </c>
      <c r="E7" s="346"/>
      <c r="F7" s="346"/>
      <c r="G7" s="346"/>
      <c r="H7" s="346"/>
      <c r="I7" s="346"/>
      <c r="J7" s="346"/>
      <c r="K7" s="346"/>
      <c r="L7" s="346"/>
      <c r="M7" s="347"/>
      <c r="N7" s="77"/>
      <c r="P7" s="29"/>
      <c r="Q7" s="48"/>
      <c r="R7" s="48"/>
      <c r="T7" s="337"/>
      <c r="U7" s="338"/>
      <c r="V7" s="341"/>
      <c r="W7" s="342"/>
      <c r="AB7" s="59"/>
      <c r="AC7" s="59"/>
      <c r="AD7" s="59"/>
      <c r="AE7" s="59"/>
    </row>
    <row r="8" spans="1:32" s="17" customFormat="1" ht="25.5" customHeight="1" x14ac:dyDescent="0.2">
      <c r="A8" s="348" t="s">
        <v>58</v>
      </c>
      <c r="B8" s="348"/>
      <c r="C8" s="348"/>
      <c r="D8" s="349" t="s">
        <v>80</v>
      </c>
      <c r="E8" s="349"/>
      <c r="F8" s="349"/>
      <c r="G8" s="349"/>
      <c r="H8" s="349"/>
      <c r="I8" s="349"/>
      <c r="J8" s="349"/>
      <c r="K8" s="349"/>
      <c r="L8" s="349"/>
      <c r="M8" s="349"/>
      <c r="N8" s="78"/>
      <c r="P8" s="27" t="s">
        <v>11</v>
      </c>
      <c r="Q8" s="350">
        <v>0.41666666666666669</v>
      </c>
      <c r="R8" s="350"/>
      <c r="T8" s="337"/>
      <c r="U8" s="338"/>
      <c r="V8" s="341"/>
      <c r="W8" s="342"/>
      <c r="AB8" s="59"/>
      <c r="AC8" s="59"/>
      <c r="AD8" s="59"/>
      <c r="AE8" s="59"/>
    </row>
    <row r="9" spans="1:32" s="17" customFormat="1" ht="39.950000000000003" customHeight="1" x14ac:dyDescent="0.2">
      <c r="A9" s="3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352" t="s">
        <v>46</v>
      </c>
      <c r="E9" s="353"/>
      <c r="F9" s="3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M9" s="354"/>
      <c r="N9" s="73"/>
      <c r="P9" s="31" t="s">
        <v>15</v>
      </c>
      <c r="Q9" s="355"/>
      <c r="R9" s="355"/>
      <c r="T9" s="337"/>
      <c r="U9" s="338"/>
      <c r="V9" s="343"/>
      <c r="W9" s="34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352"/>
      <c r="E10" s="353"/>
      <c r="F10" s="3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356" t="str">
        <f>IFERROR(VLOOKUP($D$10,Proxy,2,FALSE),"")</f>
        <v/>
      </c>
      <c r="I10" s="356"/>
      <c r="J10" s="356"/>
      <c r="K10" s="356"/>
      <c r="L10" s="356"/>
      <c r="M10" s="356"/>
      <c r="N10" s="74"/>
      <c r="P10" s="31" t="s">
        <v>32</v>
      </c>
      <c r="Q10" s="357"/>
      <c r="R10" s="357"/>
      <c r="U10" s="29" t="s">
        <v>12</v>
      </c>
      <c r="V10" s="358" t="s">
        <v>74</v>
      </c>
      <c r="W10" s="35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0"/>
      <c r="R11" s="360"/>
      <c r="U11" s="29" t="s">
        <v>28</v>
      </c>
      <c r="V11" s="361" t="s">
        <v>55</v>
      </c>
      <c r="W11" s="36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2" t="s">
        <v>75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2"/>
      <c r="N12" s="79"/>
      <c r="P12" s="27" t="s">
        <v>30</v>
      </c>
      <c r="Q12" s="350"/>
      <c r="R12" s="350"/>
      <c r="S12" s="28"/>
      <c r="T12"/>
      <c r="U12" s="29" t="s">
        <v>46</v>
      </c>
      <c r="V12" s="363"/>
      <c r="W12" s="363"/>
      <c r="X12"/>
      <c r="AB12" s="59"/>
      <c r="AC12" s="59"/>
      <c r="AD12" s="59"/>
      <c r="AE12" s="59"/>
    </row>
    <row r="13" spans="1:32" s="17" customFormat="1" ht="23.25" customHeight="1" x14ac:dyDescent="0.2">
      <c r="A13" s="362" t="s">
        <v>76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79"/>
      <c r="O13" s="31"/>
      <c r="P13" s="31" t="s">
        <v>31</v>
      </c>
      <c r="Q13" s="361"/>
      <c r="R13" s="36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2" t="s">
        <v>77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4" t="s">
        <v>78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4"/>
      <c r="N15" s="80"/>
      <c r="O15"/>
      <c r="P15" s="365" t="s">
        <v>61</v>
      </c>
      <c r="Q15" s="365"/>
      <c r="R15" s="365"/>
      <c r="S15" s="365"/>
      <c r="T15" s="36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6"/>
      <c r="Q16" s="366"/>
      <c r="R16" s="366"/>
      <c r="S16" s="366"/>
      <c r="T16" s="3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9" t="s">
        <v>59</v>
      </c>
      <c r="B17" s="369" t="s">
        <v>49</v>
      </c>
      <c r="C17" s="371" t="s">
        <v>48</v>
      </c>
      <c r="D17" s="373" t="s">
        <v>50</v>
      </c>
      <c r="E17" s="374"/>
      <c r="F17" s="369" t="s">
        <v>21</v>
      </c>
      <c r="G17" s="369" t="s">
        <v>24</v>
      </c>
      <c r="H17" s="369" t="s">
        <v>22</v>
      </c>
      <c r="I17" s="369" t="s">
        <v>23</v>
      </c>
      <c r="J17" s="369" t="s">
        <v>16</v>
      </c>
      <c r="K17" s="369" t="s">
        <v>66</v>
      </c>
      <c r="L17" s="369" t="s">
        <v>68</v>
      </c>
      <c r="M17" s="369" t="s">
        <v>2</v>
      </c>
      <c r="N17" s="369" t="s">
        <v>67</v>
      </c>
      <c r="O17" s="369" t="s">
        <v>25</v>
      </c>
      <c r="P17" s="373" t="s">
        <v>17</v>
      </c>
      <c r="Q17" s="377"/>
      <c r="R17" s="377"/>
      <c r="S17" s="377"/>
      <c r="T17" s="374"/>
      <c r="U17" s="367" t="s">
        <v>56</v>
      </c>
      <c r="V17" s="368"/>
      <c r="W17" s="369" t="s">
        <v>6</v>
      </c>
      <c r="X17" s="369" t="s">
        <v>41</v>
      </c>
      <c r="Y17" s="379" t="s">
        <v>54</v>
      </c>
      <c r="Z17" s="381" t="s">
        <v>18</v>
      </c>
      <c r="AA17" s="383" t="s">
        <v>60</v>
      </c>
      <c r="AB17" s="383" t="s">
        <v>19</v>
      </c>
      <c r="AC17" s="383" t="s">
        <v>69</v>
      </c>
      <c r="AD17" s="385" t="s">
        <v>57</v>
      </c>
      <c r="AE17" s="386"/>
      <c r="AF17" s="387"/>
      <c r="AG17" s="85"/>
      <c r="BD17" s="84" t="s">
        <v>64</v>
      </c>
    </row>
    <row r="18" spans="1:68" ht="14.25" customHeight="1" x14ac:dyDescent="0.2">
      <c r="A18" s="370"/>
      <c r="B18" s="370"/>
      <c r="C18" s="372"/>
      <c r="D18" s="375"/>
      <c r="E18" s="376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75"/>
      <c r="Q18" s="378"/>
      <c r="R18" s="378"/>
      <c r="S18" s="378"/>
      <c r="T18" s="376"/>
      <c r="U18" s="86" t="s">
        <v>44</v>
      </c>
      <c r="V18" s="86" t="s">
        <v>43</v>
      </c>
      <c r="W18" s="370"/>
      <c r="X18" s="370"/>
      <c r="Y18" s="380"/>
      <c r="Z18" s="382"/>
      <c r="AA18" s="384"/>
      <c r="AB18" s="384"/>
      <c r="AC18" s="384"/>
      <c r="AD18" s="388"/>
      <c r="AE18" s="389"/>
      <c r="AF18" s="390"/>
      <c r="AG18" s="85"/>
      <c r="BD18" s="84"/>
    </row>
    <row r="19" spans="1:68" ht="27.75" customHeight="1" x14ac:dyDescent="0.2">
      <c r="A19" s="391" t="s">
        <v>81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54"/>
      <c r="AB19" s="54"/>
      <c r="AC19" s="54"/>
    </row>
    <row r="20" spans="1:68" ht="16.5" customHeight="1" x14ac:dyDescent="0.25">
      <c r="A20" s="392" t="s">
        <v>81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65"/>
      <c r="AB20" s="65"/>
      <c r="AC20" s="82"/>
    </row>
    <row r="21" spans="1:68" ht="14.25" customHeight="1" x14ac:dyDescent="0.25">
      <c r="A21" s="393" t="s">
        <v>82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4">
        <v>4607111035752</v>
      </c>
      <c r="E22" s="39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6"/>
      <c r="R22" s="396"/>
      <c r="S22" s="396"/>
      <c r="T22" s="39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98" t="s">
        <v>40</v>
      </c>
      <c r="Q23" s="399"/>
      <c r="R23" s="399"/>
      <c r="S23" s="399"/>
      <c r="T23" s="399"/>
      <c r="U23" s="399"/>
      <c r="V23" s="40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98" t="s">
        <v>40</v>
      </c>
      <c r="Q24" s="399"/>
      <c r="R24" s="399"/>
      <c r="S24" s="399"/>
      <c r="T24" s="399"/>
      <c r="U24" s="399"/>
      <c r="V24" s="40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1" t="s">
        <v>45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54"/>
      <c r="AB25" s="54"/>
      <c r="AC25" s="54"/>
    </row>
    <row r="26" spans="1:68" ht="16.5" customHeight="1" x14ac:dyDescent="0.25">
      <c r="A26" s="392" t="s">
        <v>90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92"/>
      <c r="AA26" s="65"/>
      <c r="AB26" s="65"/>
      <c r="AC26" s="82"/>
    </row>
    <row r="27" spans="1:68" ht="14.25" customHeight="1" x14ac:dyDescent="0.25">
      <c r="A27" s="393" t="s">
        <v>91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  <c r="V27" s="393"/>
      <c r="W27" s="393"/>
      <c r="X27" s="393"/>
      <c r="Y27" s="393"/>
      <c r="Z27" s="393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394">
        <v>4607111036520</v>
      </c>
      <c r="E28" s="39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03" t="s">
        <v>94</v>
      </c>
      <c r="Q28" s="396"/>
      <c r="R28" s="396"/>
      <c r="S28" s="396"/>
      <c r="T28" s="39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394">
        <v>4607111036537</v>
      </c>
      <c r="E29" s="39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04" t="s">
        <v>100</v>
      </c>
      <c r="Q29" s="396"/>
      <c r="R29" s="396"/>
      <c r="S29" s="396"/>
      <c r="T29" s="39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394">
        <v>4607111036599</v>
      </c>
      <c r="E30" s="39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103</v>
      </c>
      <c r="M30" s="38" t="s">
        <v>86</v>
      </c>
      <c r="N30" s="38"/>
      <c r="O30" s="37">
        <v>180</v>
      </c>
      <c r="P30" s="40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96"/>
      <c r="R30" s="396"/>
      <c r="S30" s="396"/>
      <c r="T30" s="397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104</v>
      </c>
      <c r="AK30" s="87">
        <v>14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4301132095</v>
      </c>
      <c r="D31" s="394">
        <v>4607111036605</v>
      </c>
      <c r="E31" s="394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103</v>
      </c>
      <c r="M31" s="38" t="s">
        <v>86</v>
      </c>
      <c r="N31" s="38"/>
      <c r="O31" s="37">
        <v>180</v>
      </c>
      <c r="P31" s="40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96"/>
      <c r="R31" s="396"/>
      <c r="S31" s="396"/>
      <c r="T31" s="397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104</v>
      </c>
      <c r="AK31" s="87">
        <v>14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1"/>
      <c r="B32" s="401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2"/>
      <c r="P32" s="398" t="s">
        <v>40</v>
      </c>
      <c r="Q32" s="399"/>
      <c r="R32" s="399"/>
      <c r="S32" s="399"/>
      <c r="T32" s="399"/>
      <c r="U32" s="399"/>
      <c r="V32" s="400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1"/>
      <c r="B33" s="401"/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2"/>
      <c r="P33" s="398" t="s">
        <v>40</v>
      </c>
      <c r="Q33" s="399"/>
      <c r="R33" s="399"/>
      <c r="S33" s="399"/>
      <c r="T33" s="399"/>
      <c r="U33" s="399"/>
      <c r="V33" s="400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2" t="s">
        <v>107</v>
      </c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2"/>
      <c r="P34" s="392"/>
      <c r="Q34" s="392"/>
      <c r="R34" s="392"/>
      <c r="S34" s="392"/>
      <c r="T34" s="392"/>
      <c r="U34" s="392"/>
      <c r="V34" s="392"/>
      <c r="W34" s="392"/>
      <c r="X34" s="392"/>
      <c r="Y34" s="392"/>
      <c r="Z34" s="392"/>
      <c r="AA34" s="65"/>
      <c r="AB34" s="65"/>
      <c r="AC34" s="82"/>
    </row>
    <row r="35" spans="1:68" ht="14.25" customHeight="1" x14ac:dyDescent="0.25">
      <c r="A35" s="393" t="s">
        <v>82</v>
      </c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/>
      <c r="S35" s="393"/>
      <c r="T35" s="393"/>
      <c r="U35" s="393"/>
      <c r="V35" s="393"/>
      <c r="W35" s="393"/>
      <c r="X35" s="393"/>
      <c r="Y35" s="393"/>
      <c r="Z35" s="393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394">
        <v>4620207490075</v>
      </c>
      <c r="E36" s="39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07" t="s">
        <v>110</v>
      </c>
      <c r="Q36" s="396"/>
      <c r="R36" s="396"/>
      <c r="S36" s="396"/>
      <c r="T36" s="39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4301071092</v>
      </c>
      <c r="D37" s="394">
        <v>4620207490174</v>
      </c>
      <c r="E37" s="394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08" t="s">
        <v>114</v>
      </c>
      <c r="Q37" s="396"/>
      <c r="R37" s="396"/>
      <c r="S37" s="396"/>
      <c r="T37" s="397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4301071091</v>
      </c>
      <c r="D38" s="394">
        <v>4620207490044</v>
      </c>
      <c r="E38" s="394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09" t="s">
        <v>118</v>
      </c>
      <c r="Q38" s="396"/>
      <c r="R38" s="396"/>
      <c r="S38" s="396"/>
      <c r="T38" s="397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119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01"/>
      <c r="O39" s="402"/>
      <c r="P39" s="398" t="s">
        <v>40</v>
      </c>
      <c r="Q39" s="399"/>
      <c r="R39" s="399"/>
      <c r="S39" s="399"/>
      <c r="T39" s="399"/>
      <c r="U39" s="399"/>
      <c r="V39" s="400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01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98" t="s">
        <v>40</v>
      </c>
      <c r="Q40" s="399"/>
      <c r="R40" s="399"/>
      <c r="S40" s="399"/>
      <c r="T40" s="399"/>
      <c r="U40" s="399"/>
      <c r="V40" s="400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392" t="s">
        <v>120</v>
      </c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2"/>
      <c r="O41" s="392"/>
      <c r="P41" s="392"/>
      <c r="Q41" s="392"/>
      <c r="R41" s="392"/>
      <c r="S41" s="392"/>
      <c r="T41" s="392"/>
      <c r="U41" s="392"/>
      <c r="V41" s="392"/>
      <c r="W41" s="392"/>
      <c r="X41" s="392"/>
      <c r="Y41" s="392"/>
      <c r="Z41" s="392"/>
      <c r="AA41" s="65"/>
      <c r="AB41" s="65"/>
      <c r="AC41" s="82"/>
    </row>
    <row r="42" spans="1:68" ht="14.25" customHeight="1" x14ac:dyDescent="0.25">
      <c r="A42" s="393" t="s">
        <v>82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66"/>
      <c r="AB42" s="66"/>
      <c r="AC42" s="83"/>
    </row>
    <row r="43" spans="1:68" ht="27" customHeight="1" x14ac:dyDescent="0.25">
      <c r="A43" s="63" t="s">
        <v>121</v>
      </c>
      <c r="B43" s="63" t="s">
        <v>122</v>
      </c>
      <c r="C43" s="36">
        <v>4301071032</v>
      </c>
      <c r="D43" s="394">
        <v>4607111038999</v>
      </c>
      <c r="E43" s="394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103</v>
      </c>
      <c r="M43" s="38" t="s">
        <v>86</v>
      </c>
      <c r="N43" s="38"/>
      <c r="O43" s="37">
        <v>180</v>
      </c>
      <c r="P43" s="41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96"/>
      <c r="R43" s="396"/>
      <c r="S43" s="396"/>
      <c r="T43" s="39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123</v>
      </c>
      <c r="AG43" s="81"/>
      <c r="AJ43" s="87" t="s">
        <v>104</v>
      </c>
      <c r="AK43" s="87">
        <v>12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124</v>
      </c>
      <c r="B44" s="63" t="s">
        <v>125</v>
      </c>
      <c r="C44" s="36">
        <v>4301071044</v>
      </c>
      <c r="D44" s="394">
        <v>4607111039385</v>
      </c>
      <c r="E44" s="394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126</v>
      </c>
      <c r="M44" s="38" t="s">
        <v>86</v>
      </c>
      <c r="N44" s="38"/>
      <c r="O44" s="37">
        <v>180</v>
      </c>
      <c r="P44" s="41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96"/>
      <c r="R44" s="396"/>
      <c r="S44" s="396"/>
      <c r="T44" s="39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127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128</v>
      </c>
      <c r="B45" s="63" t="s">
        <v>129</v>
      </c>
      <c r="C45" s="36">
        <v>4301070972</v>
      </c>
      <c r="D45" s="394">
        <v>4607111037183</v>
      </c>
      <c r="E45" s="394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87</v>
      </c>
      <c r="L45" s="37" t="s">
        <v>103</v>
      </c>
      <c r="M45" s="38" t="s">
        <v>86</v>
      </c>
      <c r="N45" s="38"/>
      <c r="O45" s="37">
        <v>180</v>
      </c>
      <c r="P45" s="41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96"/>
      <c r="R45" s="396"/>
      <c r="S45" s="396"/>
      <c r="T45" s="39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104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130</v>
      </c>
      <c r="B46" s="63" t="s">
        <v>131</v>
      </c>
      <c r="C46" s="36">
        <v>4301071045</v>
      </c>
      <c r="D46" s="394">
        <v>4607111039392</v>
      </c>
      <c r="E46" s="394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103</v>
      </c>
      <c r="M46" s="38" t="s">
        <v>86</v>
      </c>
      <c r="N46" s="38"/>
      <c r="O46" s="37">
        <v>180</v>
      </c>
      <c r="P46" s="41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96"/>
      <c r="R46" s="396"/>
      <c r="S46" s="396"/>
      <c r="T46" s="39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132</v>
      </c>
      <c r="AG46" s="81"/>
      <c r="AJ46" s="87" t="s">
        <v>104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133</v>
      </c>
      <c r="B47" s="63" t="s">
        <v>134</v>
      </c>
      <c r="C47" s="36">
        <v>4301071031</v>
      </c>
      <c r="D47" s="394">
        <v>4607111038982</v>
      </c>
      <c r="E47" s="394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103</v>
      </c>
      <c r="M47" s="38" t="s">
        <v>86</v>
      </c>
      <c r="N47" s="38"/>
      <c r="O47" s="37">
        <v>180</v>
      </c>
      <c r="P47" s="41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96"/>
      <c r="R47" s="396"/>
      <c r="S47" s="396"/>
      <c r="T47" s="39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132</v>
      </c>
      <c r="AG47" s="81"/>
      <c r="AJ47" s="87" t="s">
        <v>104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135</v>
      </c>
      <c r="B48" s="63" t="s">
        <v>136</v>
      </c>
      <c r="C48" s="36">
        <v>4301070971</v>
      </c>
      <c r="D48" s="394">
        <v>4607111036902</v>
      </c>
      <c r="E48" s="394"/>
      <c r="F48" s="62">
        <v>0.9</v>
      </c>
      <c r="G48" s="37">
        <v>8</v>
      </c>
      <c r="H48" s="62">
        <v>7.2</v>
      </c>
      <c r="I48" s="62">
        <v>7.43</v>
      </c>
      <c r="J48" s="37">
        <v>84</v>
      </c>
      <c r="K48" s="37" t="s">
        <v>87</v>
      </c>
      <c r="L48" s="37" t="s">
        <v>103</v>
      </c>
      <c r="M48" s="38" t="s">
        <v>86</v>
      </c>
      <c r="N48" s="38"/>
      <c r="O48" s="37">
        <v>180</v>
      </c>
      <c r="P48" s="4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96"/>
      <c r="R48" s="396"/>
      <c r="S48" s="396"/>
      <c r="T48" s="39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132</v>
      </c>
      <c r="AG48" s="81"/>
      <c r="AJ48" s="87" t="s">
        <v>104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137</v>
      </c>
      <c r="B49" s="63" t="s">
        <v>138</v>
      </c>
      <c r="C49" s="36">
        <v>4301071046</v>
      </c>
      <c r="D49" s="394">
        <v>4607111039354</v>
      </c>
      <c r="E49" s="394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96"/>
      <c r="R49" s="396"/>
      <c r="S49" s="396"/>
      <c r="T49" s="397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132</v>
      </c>
      <c r="AG49" s="81"/>
      <c r="AJ49" s="87" t="s">
        <v>89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139</v>
      </c>
      <c r="B50" s="63" t="s">
        <v>140</v>
      </c>
      <c r="C50" s="36">
        <v>4301071047</v>
      </c>
      <c r="D50" s="394">
        <v>4607111039330</v>
      </c>
      <c r="E50" s="394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103</v>
      </c>
      <c r="M50" s="38" t="s">
        <v>86</v>
      </c>
      <c r="N50" s="38"/>
      <c r="O50" s="37">
        <v>180</v>
      </c>
      <c r="P50" s="41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96"/>
      <c r="R50" s="396"/>
      <c r="S50" s="396"/>
      <c r="T50" s="397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132</v>
      </c>
      <c r="AG50" s="81"/>
      <c r="AJ50" s="87" t="s">
        <v>104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141</v>
      </c>
      <c r="B51" s="63" t="s">
        <v>142</v>
      </c>
      <c r="C51" s="36">
        <v>4301070968</v>
      </c>
      <c r="D51" s="394">
        <v>4607111036889</v>
      </c>
      <c r="E51" s="394"/>
      <c r="F51" s="62">
        <v>0.9</v>
      </c>
      <c r="G51" s="37">
        <v>8</v>
      </c>
      <c r="H51" s="62">
        <v>7.2</v>
      </c>
      <c r="I51" s="62">
        <v>7.4859999999999998</v>
      </c>
      <c r="J51" s="37">
        <v>84</v>
      </c>
      <c r="K51" s="37" t="s">
        <v>87</v>
      </c>
      <c r="L51" s="37" t="s">
        <v>103</v>
      </c>
      <c r="M51" s="38" t="s">
        <v>86</v>
      </c>
      <c r="N51" s="38"/>
      <c r="O51" s="37">
        <v>180</v>
      </c>
      <c r="P51" s="41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96"/>
      <c r="R51" s="396"/>
      <c r="S51" s="396"/>
      <c r="T51" s="397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132</v>
      </c>
      <c r="AG51" s="81"/>
      <c r="AJ51" s="87" t="s">
        <v>104</v>
      </c>
      <c r="AK51" s="87">
        <v>12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01"/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2"/>
      <c r="P52" s="398" t="s">
        <v>40</v>
      </c>
      <c r="Q52" s="399"/>
      <c r="R52" s="399"/>
      <c r="S52" s="399"/>
      <c r="T52" s="399"/>
      <c r="U52" s="399"/>
      <c r="V52" s="400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01"/>
      <c r="B53" s="401"/>
      <c r="C53" s="401"/>
      <c r="D53" s="401"/>
      <c r="E53" s="401"/>
      <c r="F53" s="401"/>
      <c r="G53" s="401"/>
      <c r="H53" s="401"/>
      <c r="I53" s="401"/>
      <c r="J53" s="401"/>
      <c r="K53" s="401"/>
      <c r="L53" s="401"/>
      <c r="M53" s="401"/>
      <c r="N53" s="401"/>
      <c r="O53" s="402"/>
      <c r="P53" s="398" t="s">
        <v>40</v>
      </c>
      <c r="Q53" s="399"/>
      <c r="R53" s="399"/>
      <c r="S53" s="399"/>
      <c r="T53" s="399"/>
      <c r="U53" s="399"/>
      <c r="V53" s="400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392" t="s">
        <v>143</v>
      </c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2"/>
      <c r="O54" s="392"/>
      <c r="P54" s="392"/>
      <c r="Q54" s="392"/>
      <c r="R54" s="392"/>
      <c r="S54" s="392"/>
      <c r="T54" s="392"/>
      <c r="U54" s="392"/>
      <c r="V54" s="392"/>
      <c r="W54" s="392"/>
      <c r="X54" s="392"/>
      <c r="Y54" s="392"/>
      <c r="Z54" s="392"/>
      <c r="AA54" s="65"/>
      <c r="AB54" s="65"/>
      <c r="AC54" s="82"/>
    </row>
    <row r="55" spans="1:68" ht="14.25" customHeight="1" x14ac:dyDescent="0.25">
      <c r="A55" s="393" t="s">
        <v>82</v>
      </c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/>
      <c r="S55" s="393"/>
      <c r="T55" s="393"/>
      <c r="U55" s="393"/>
      <c r="V55" s="393"/>
      <c r="W55" s="393"/>
      <c r="X55" s="393"/>
      <c r="Y55" s="393"/>
      <c r="Z55" s="393"/>
      <c r="AA55" s="66"/>
      <c r="AB55" s="66"/>
      <c r="AC55" s="83"/>
    </row>
    <row r="56" spans="1:68" ht="27" customHeight="1" x14ac:dyDescent="0.25">
      <c r="A56" s="63" t="s">
        <v>144</v>
      </c>
      <c r="B56" s="63" t="s">
        <v>145</v>
      </c>
      <c r="C56" s="36">
        <v>4301070977</v>
      </c>
      <c r="D56" s="394">
        <v>4607111037411</v>
      </c>
      <c r="E56" s="394"/>
      <c r="F56" s="62">
        <v>2.7</v>
      </c>
      <c r="G56" s="37">
        <v>1</v>
      </c>
      <c r="H56" s="62">
        <v>2.7</v>
      </c>
      <c r="I56" s="62">
        <v>2.8132000000000001</v>
      </c>
      <c r="J56" s="37">
        <v>234</v>
      </c>
      <c r="K56" s="37" t="s">
        <v>147</v>
      </c>
      <c r="L56" s="37" t="s">
        <v>103</v>
      </c>
      <c r="M56" s="38" t="s">
        <v>86</v>
      </c>
      <c r="N56" s="38"/>
      <c r="O56" s="37">
        <v>180</v>
      </c>
      <c r="P56" s="41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96"/>
      <c r="R56" s="396"/>
      <c r="S56" s="396"/>
      <c r="T56" s="397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IFERROR(IF(X56="","",X56*0.00502),"")</f>
        <v>0</v>
      </c>
      <c r="AA56" s="68" t="s">
        <v>46</v>
      </c>
      <c r="AB56" s="69" t="s">
        <v>46</v>
      </c>
      <c r="AC56" s="123" t="s">
        <v>146</v>
      </c>
      <c r="AG56" s="81"/>
      <c r="AJ56" s="87" t="s">
        <v>104</v>
      </c>
      <c r="AK56" s="87">
        <v>18</v>
      </c>
      <c r="BB56" s="124" t="s">
        <v>70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27" customHeight="1" x14ac:dyDescent="0.25">
      <c r="A57" s="63" t="s">
        <v>148</v>
      </c>
      <c r="B57" s="63" t="s">
        <v>149</v>
      </c>
      <c r="C57" s="36">
        <v>4301070981</v>
      </c>
      <c r="D57" s="394">
        <v>4607111036728</v>
      </c>
      <c r="E57" s="394"/>
      <c r="F57" s="62">
        <v>5</v>
      </c>
      <c r="G57" s="37">
        <v>1</v>
      </c>
      <c r="H57" s="62">
        <v>5</v>
      </c>
      <c r="I57" s="62">
        <v>5.2131999999999996</v>
      </c>
      <c r="J57" s="37">
        <v>144</v>
      </c>
      <c r="K57" s="37" t="s">
        <v>87</v>
      </c>
      <c r="L57" s="37" t="s">
        <v>126</v>
      </c>
      <c r="M57" s="38" t="s">
        <v>86</v>
      </c>
      <c r="N57" s="38"/>
      <c r="O57" s="37">
        <v>180</v>
      </c>
      <c r="P57" s="4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96"/>
      <c r="R57" s="396"/>
      <c r="S57" s="396"/>
      <c r="T57" s="397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IFERROR(IF(X57="","",X57*0.00866),"")</f>
        <v>0</v>
      </c>
      <c r="AA57" s="68" t="s">
        <v>46</v>
      </c>
      <c r="AB57" s="69" t="s">
        <v>46</v>
      </c>
      <c r="AC57" s="125" t="s">
        <v>146</v>
      </c>
      <c r="AG57" s="81"/>
      <c r="AJ57" s="87" t="s">
        <v>127</v>
      </c>
      <c r="AK57" s="87">
        <v>144</v>
      </c>
      <c r="BB57" s="126" t="s">
        <v>70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01"/>
      <c r="O58" s="402"/>
      <c r="P58" s="398" t="s">
        <v>40</v>
      </c>
      <c r="Q58" s="399"/>
      <c r="R58" s="399"/>
      <c r="S58" s="399"/>
      <c r="T58" s="399"/>
      <c r="U58" s="399"/>
      <c r="V58" s="400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01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98" t="s">
        <v>40</v>
      </c>
      <c r="Q59" s="399"/>
      <c r="R59" s="399"/>
      <c r="S59" s="399"/>
      <c r="T59" s="399"/>
      <c r="U59" s="399"/>
      <c r="V59" s="400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6.5" customHeight="1" x14ac:dyDescent="0.25">
      <c r="A60" s="392" t="s">
        <v>150</v>
      </c>
      <c r="B60" s="392"/>
      <c r="C60" s="392"/>
      <c r="D60" s="392"/>
      <c r="E60" s="392"/>
      <c r="F60" s="392"/>
      <c r="G60" s="392"/>
      <c r="H60" s="392"/>
      <c r="I60" s="392"/>
      <c r="J60" s="392"/>
      <c r="K60" s="392"/>
      <c r="L60" s="392"/>
      <c r="M60" s="392"/>
      <c r="N60" s="392"/>
      <c r="O60" s="392"/>
      <c r="P60" s="392"/>
      <c r="Q60" s="392"/>
      <c r="R60" s="392"/>
      <c r="S60" s="392"/>
      <c r="T60" s="392"/>
      <c r="U60" s="392"/>
      <c r="V60" s="392"/>
      <c r="W60" s="392"/>
      <c r="X60" s="392"/>
      <c r="Y60" s="392"/>
      <c r="Z60" s="392"/>
      <c r="AA60" s="65"/>
      <c r="AB60" s="65"/>
      <c r="AC60" s="82"/>
    </row>
    <row r="61" spans="1:68" ht="14.25" customHeight="1" x14ac:dyDescent="0.25">
      <c r="A61" s="393" t="s">
        <v>151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66"/>
      <c r="AB61" s="66"/>
      <c r="AC61" s="83"/>
    </row>
    <row r="62" spans="1:68" ht="27" customHeight="1" x14ac:dyDescent="0.25">
      <c r="A62" s="63" t="s">
        <v>152</v>
      </c>
      <c r="B62" s="63" t="s">
        <v>153</v>
      </c>
      <c r="C62" s="36">
        <v>4301135584</v>
      </c>
      <c r="D62" s="394">
        <v>4607111033659</v>
      </c>
      <c r="E62" s="394"/>
      <c r="F62" s="62">
        <v>0.3</v>
      </c>
      <c r="G62" s="37">
        <v>12</v>
      </c>
      <c r="H62" s="62">
        <v>3.6</v>
      </c>
      <c r="I62" s="62">
        <v>4.3036000000000003</v>
      </c>
      <c r="J62" s="37">
        <v>70</v>
      </c>
      <c r="K62" s="37" t="s">
        <v>97</v>
      </c>
      <c r="L62" s="37" t="s">
        <v>103</v>
      </c>
      <c r="M62" s="38" t="s">
        <v>86</v>
      </c>
      <c r="N62" s="38"/>
      <c r="O62" s="37">
        <v>180</v>
      </c>
      <c r="P62" s="421" t="s">
        <v>154</v>
      </c>
      <c r="Q62" s="396"/>
      <c r="R62" s="396"/>
      <c r="S62" s="396"/>
      <c r="T62" s="397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IFERROR(IF(X62="","",X62*0.01788),"")</f>
        <v>0</v>
      </c>
      <c r="AA62" s="68" t="s">
        <v>46</v>
      </c>
      <c r="AB62" s="69" t="s">
        <v>46</v>
      </c>
      <c r="AC62" s="127" t="s">
        <v>155</v>
      </c>
      <c r="AG62" s="81"/>
      <c r="AJ62" s="87" t="s">
        <v>104</v>
      </c>
      <c r="AK62" s="87">
        <v>14</v>
      </c>
      <c r="BB62" s="128" t="s">
        <v>96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01"/>
      <c r="B63" s="401"/>
      <c r="C63" s="401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2"/>
      <c r="P63" s="398" t="s">
        <v>40</v>
      </c>
      <c r="Q63" s="399"/>
      <c r="R63" s="399"/>
      <c r="S63" s="399"/>
      <c r="T63" s="399"/>
      <c r="U63" s="399"/>
      <c r="V63" s="400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01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98" t="s">
        <v>40</v>
      </c>
      <c r="Q64" s="399"/>
      <c r="R64" s="399"/>
      <c r="S64" s="399"/>
      <c r="T64" s="399"/>
      <c r="U64" s="399"/>
      <c r="V64" s="400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6.5" customHeight="1" x14ac:dyDescent="0.25">
      <c r="A65" s="392" t="s">
        <v>156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65"/>
      <c r="AB65" s="65"/>
      <c r="AC65" s="82"/>
    </row>
    <row r="66" spans="1:68" ht="14.25" customHeight="1" x14ac:dyDescent="0.25">
      <c r="A66" s="393" t="s">
        <v>157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66"/>
      <c r="AB66" s="66"/>
      <c r="AC66" s="83"/>
    </row>
    <row r="67" spans="1:68" ht="27" customHeight="1" x14ac:dyDescent="0.25">
      <c r="A67" s="63" t="s">
        <v>158</v>
      </c>
      <c r="B67" s="63" t="s">
        <v>159</v>
      </c>
      <c r="C67" s="36">
        <v>4301131022</v>
      </c>
      <c r="D67" s="394">
        <v>4607111034120</v>
      </c>
      <c r="E67" s="394"/>
      <c r="F67" s="62">
        <v>0.3</v>
      </c>
      <c r="G67" s="37">
        <v>12</v>
      </c>
      <c r="H67" s="62">
        <v>3.6</v>
      </c>
      <c r="I67" s="62">
        <v>4.3036000000000003</v>
      </c>
      <c r="J67" s="37">
        <v>70</v>
      </c>
      <c r="K67" s="37" t="s">
        <v>97</v>
      </c>
      <c r="L67" s="37" t="s">
        <v>103</v>
      </c>
      <c r="M67" s="38" t="s">
        <v>86</v>
      </c>
      <c r="N67" s="38"/>
      <c r="O67" s="37">
        <v>180</v>
      </c>
      <c r="P67" s="42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96"/>
      <c r="R67" s="396"/>
      <c r="S67" s="396"/>
      <c r="T67" s="397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IFERROR(IF(X67="","",X67*0.01788),"")</f>
        <v>0</v>
      </c>
      <c r="AA67" s="68" t="s">
        <v>46</v>
      </c>
      <c r="AB67" s="69" t="s">
        <v>46</v>
      </c>
      <c r="AC67" s="129" t="s">
        <v>160</v>
      </c>
      <c r="AG67" s="81"/>
      <c r="AJ67" s="87" t="s">
        <v>104</v>
      </c>
      <c r="AK67" s="87">
        <v>14</v>
      </c>
      <c r="BB67" s="130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4301131021</v>
      </c>
      <c r="D68" s="394">
        <v>4607111034137</v>
      </c>
      <c r="E68" s="394"/>
      <c r="F68" s="62">
        <v>0.3</v>
      </c>
      <c r="G68" s="37">
        <v>12</v>
      </c>
      <c r="H68" s="62">
        <v>3.6</v>
      </c>
      <c r="I68" s="62">
        <v>4.3036000000000003</v>
      </c>
      <c r="J68" s="37">
        <v>70</v>
      </c>
      <c r="K68" s="37" t="s">
        <v>97</v>
      </c>
      <c r="L68" s="37" t="s">
        <v>103</v>
      </c>
      <c r="M68" s="38" t="s">
        <v>86</v>
      </c>
      <c r="N68" s="38"/>
      <c r="O68" s="37">
        <v>180</v>
      </c>
      <c r="P68" s="42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96"/>
      <c r="R68" s="396"/>
      <c r="S68" s="396"/>
      <c r="T68" s="397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IFERROR(IF(X68="","",X68*0.01788),"")</f>
        <v>0</v>
      </c>
      <c r="AA68" s="68" t="s">
        <v>46</v>
      </c>
      <c r="AB68" s="69" t="s">
        <v>46</v>
      </c>
      <c r="AC68" s="131" t="s">
        <v>163</v>
      </c>
      <c r="AG68" s="81"/>
      <c r="AJ68" s="87" t="s">
        <v>104</v>
      </c>
      <c r="AK68" s="87">
        <v>14</v>
      </c>
      <c r="BB68" s="132" t="s">
        <v>96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401"/>
      <c r="B69" s="401"/>
      <c r="C69" s="401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2"/>
      <c r="P69" s="398" t="s">
        <v>40</v>
      </c>
      <c r="Q69" s="399"/>
      <c r="R69" s="399"/>
      <c r="S69" s="399"/>
      <c r="T69" s="399"/>
      <c r="U69" s="399"/>
      <c r="V69" s="400"/>
      <c r="W69" s="42" t="s">
        <v>39</v>
      </c>
      <c r="X69" s="43">
        <f>IFERROR(SUM(X67:X68),"0")</f>
        <v>0</v>
      </c>
      <c r="Y69" s="43">
        <f>IFERROR(SUM(Y67:Y68),"0")</f>
        <v>0</v>
      </c>
      <c r="Z69" s="43">
        <f>IFERROR(IF(Z67="",0,Z67),"0")+IFERROR(IF(Z68="",0,Z68),"0")</f>
        <v>0</v>
      </c>
      <c r="AA69" s="67"/>
      <c r="AB69" s="67"/>
      <c r="AC69" s="67"/>
    </row>
    <row r="70" spans="1:68" x14ac:dyDescent="0.2">
      <c r="A70" s="401"/>
      <c r="B70" s="401"/>
      <c r="C70" s="401"/>
      <c r="D70" s="401"/>
      <c r="E70" s="401"/>
      <c r="F70" s="401"/>
      <c r="G70" s="401"/>
      <c r="H70" s="401"/>
      <c r="I70" s="401"/>
      <c r="J70" s="401"/>
      <c r="K70" s="401"/>
      <c r="L70" s="401"/>
      <c r="M70" s="401"/>
      <c r="N70" s="401"/>
      <c r="O70" s="402"/>
      <c r="P70" s="398" t="s">
        <v>40</v>
      </c>
      <c r="Q70" s="399"/>
      <c r="R70" s="399"/>
      <c r="S70" s="399"/>
      <c r="T70" s="399"/>
      <c r="U70" s="399"/>
      <c r="V70" s="400"/>
      <c r="W70" s="42" t="s">
        <v>0</v>
      </c>
      <c r="X70" s="43">
        <f>IFERROR(SUMPRODUCT(X67:X68*H67:H68),"0")</f>
        <v>0</v>
      </c>
      <c r="Y70" s="43">
        <f>IFERROR(SUMPRODUCT(Y67:Y68*H67:H68),"0")</f>
        <v>0</v>
      </c>
      <c r="Z70" s="42"/>
      <c r="AA70" s="67"/>
      <c r="AB70" s="67"/>
      <c r="AC70" s="67"/>
    </row>
    <row r="71" spans="1:68" ht="16.5" customHeight="1" x14ac:dyDescent="0.25">
      <c r="A71" s="392" t="s">
        <v>164</v>
      </c>
      <c r="B71" s="392"/>
      <c r="C71" s="392"/>
      <c r="D71" s="392"/>
      <c r="E71" s="392"/>
      <c r="F71" s="392"/>
      <c r="G71" s="392"/>
      <c r="H71" s="392"/>
      <c r="I71" s="392"/>
      <c r="J71" s="392"/>
      <c r="K71" s="392"/>
      <c r="L71" s="392"/>
      <c r="M71" s="392"/>
      <c r="N71" s="392"/>
      <c r="O71" s="392"/>
      <c r="P71" s="392"/>
      <c r="Q71" s="392"/>
      <c r="R71" s="392"/>
      <c r="S71" s="392"/>
      <c r="T71" s="392"/>
      <c r="U71" s="392"/>
      <c r="V71" s="392"/>
      <c r="W71" s="392"/>
      <c r="X71" s="392"/>
      <c r="Y71" s="392"/>
      <c r="Z71" s="392"/>
      <c r="AA71" s="65"/>
      <c r="AB71" s="65"/>
      <c r="AC71" s="82"/>
    </row>
    <row r="72" spans="1:68" ht="14.25" customHeight="1" x14ac:dyDescent="0.25">
      <c r="A72" s="393" t="s">
        <v>151</v>
      </c>
      <c r="B72" s="393"/>
      <c r="C72" s="393"/>
      <c r="D72" s="393"/>
      <c r="E72" s="393"/>
      <c r="F72" s="393"/>
      <c r="G72" s="393"/>
      <c r="H72" s="393"/>
      <c r="I72" s="393"/>
      <c r="J72" s="393"/>
      <c r="K72" s="393"/>
      <c r="L72" s="393"/>
      <c r="M72" s="393"/>
      <c r="N72" s="393"/>
      <c r="O72" s="393"/>
      <c r="P72" s="393"/>
      <c r="Q72" s="393"/>
      <c r="R72" s="393"/>
      <c r="S72" s="393"/>
      <c r="T72" s="393"/>
      <c r="U72" s="393"/>
      <c r="V72" s="393"/>
      <c r="W72" s="393"/>
      <c r="X72" s="393"/>
      <c r="Y72" s="393"/>
      <c r="Z72" s="393"/>
      <c r="AA72" s="66"/>
      <c r="AB72" s="66"/>
      <c r="AC72" s="83"/>
    </row>
    <row r="73" spans="1:68" ht="27" customHeight="1" x14ac:dyDescent="0.25">
      <c r="A73" s="63" t="s">
        <v>165</v>
      </c>
      <c r="B73" s="63" t="s">
        <v>166</v>
      </c>
      <c r="C73" s="36">
        <v>4301135569</v>
      </c>
      <c r="D73" s="394">
        <v>4607111033628</v>
      </c>
      <c r="E73" s="394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97</v>
      </c>
      <c r="L73" s="37" t="s">
        <v>103</v>
      </c>
      <c r="M73" s="38" t="s">
        <v>86</v>
      </c>
      <c r="N73" s="38"/>
      <c r="O73" s="37">
        <v>180</v>
      </c>
      <c r="P73" s="424" t="s">
        <v>167</v>
      </c>
      <c r="Q73" s="396"/>
      <c r="R73" s="396"/>
      <c r="S73" s="396"/>
      <c r="T73" s="397"/>
      <c r="U73" s="39" t="s">
        <v>46</v>
      </c>
      <c r="V73" s="39" t="s">
        <v>46</v>
      </c>
      <c r="W73" s="40" t="s">
        <v>39</v>
      </c>
      <c r="X73" s="58">
        <v>0</v>
      </c>
      <c r="Y73" s="55">
        <f t="shared" ref="Y73:Y78" si="6">IFERROR(IF(X73="","",X73),"")</f>
        <v>0</v>
      </c>
      <c r="Z73" s="41">
        <f t="shared" ref="Z73:Z78" si="7">IFERROR(IF(X73="","",X73*0.01788),"")</f>
        <v>0</v>
      </c>
      <c r="AA73" s="68" t="s">
        <v>46</v>
      </c>
      <c r="AB73" s="69" t="s">
        <v>46</v>
      </c>
      <c r="AC73" s="133" t="s">
        <v>155</v>
      </c>
      <c r="AG73" s="81"/>
      <c r="AJ73" s="87" t="s">
        <v>104</v>
      </c>
      <c r="AK73" s="87">
        <v>14</v>
      </c>
      <c r="BB73" s="134" t="s">
        <v>96</v>
      </c>
      <c r="BM73" s="81">
        <f t="shared" ref="BM73:BM78" si="8">IFERROR(X73*I73,"0")</f>
        <v>0</v>
      </c>
      <c r="BN73" s="81">
        <f t="shared" ref="BN73:BN78" si="9">IFERROR(Y73*I73,"0")</f>
        <v>0</v>
      </c>
      <c r="BO73" s="81">
        <f t="shared" ref="BO73:BO78" si="10">IFERROR(X73/J73,"0")</f>
        <v>0</v>
      </c>
      <c r="BP73" s="81">
        <f t="shared" ref="BP73:BP78" si="11">IFERROR(Y73/J73,"0")</f>
        <v>0</v>
      </c>
    </row>
    <row r="74" spans="1:68" ht="27" customHeight="1" x14ac:dyDescent="0.25">
      <c r="A74" s="63" t="s">
        <v>168</v>
      </c>
      <c r="B74" s="63" t="s">
        <v>169</v>
      </c>
      <c r="C74" s="36">
        <v>4301135565</v>
      </c>
      <c r="D74" s="394">
        <v>4607111033451</v>
      </c>
      <c r="E74" s="394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97</v>
      </c>
      <c r="L74" s="37" t="s">
        <v>126</v>
      </c>
      <c r="M74" s="38" t="s">
        <v>86</v>
      </c>
      <c r="N74" s="38"/>
      <c r="O74" s="37">
        <v>180</v>
      </c>
      <c r="P74" s="42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96"/>
      <c r="R74" s="396"/>
      <c r="S74" s="396"/>
      <c r="T74" s="397"/>
      <c r="U74" s="39" t="s">
        <v>46</v>
      </c>
      <c r="V74" s="39" t="s">
        <v>46</v>
      </c>
      <c r="W74" s="40" t="s">
        <v>39</v>
      </c>
      <c r="X74" s="58">
        <v>0</v>
      </c>
      <c r="Y74" s="55">
        <f t="shared" si="6"/>
        <v>0</v>
      </c>
      <c r="Z74" s="41">
        <f t="shared" si="7"/>
        <v>0</v>
      </c>
      <c r="AA74" s="68" t="s">
        <v>46</v>
      </c>
      <c r="AB74" s="69" t="s">
        <v>46</v>
      </c>
      <c r="AC74" s="135" t="s">
        <v>155</v>
      </c>
      <c r="AG74" s="81"/>
      <c r="AJ74" s="87" t="s">
        <v>127</v>
      </c>
      <c r="AK74" s="87">
        <v>70</v>
      </c>
      <c r="BB74" s="136" t="s">
        <v>96</v>
      </c>
      <c r="BM74" s="81">
        <f t="shared" si="8"/>
        <v>0</v>
      </c>
      <c r="BN74" s="81">
        <f t="shared" si="9"/>
        <v>0</v>
      </c>
      <c r="BO74" s="81">
        <f t="shared" si="10"/>
        <v>0</v>
      </c>
      <c r="BP74" s="81">
        <f t="shared" si="11"/>
        <v>0</v>
      </c>
    </row>
    <row r="75" spans="1:68" ht="27" customHeight="1" x14ac:dyDescent="0.25">
      <c r="A75" s="63" t="s">
        <v>170</v>
      </c>
      <c r="B75" s="63" t="s">
        <v>171</v>
      </c>
      <c r="C75" s="36">
        <v>4301135575</v>
      </c>
      <c r="D75" s="394">
        <v>4607111035141</v>
      </c>
      <c r="E75" s="394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97</v>
      </c>
      <c r="L75" s="37" t="s">
        <v>103</v>
      </c>
      <c r="M75" s="38" t="s">
        <v>86</v>
      </c>
      <c r="N75" s="38"/>
      <c r="O75" s="37">
        <v>180</v>
      </c>
      <c r="P75" s="426" t="s">
        <v>172</v>
      </c>
      <c r="Q75" s="396"/>
      <c r="R75" s="396"/>
      <c r="S75" s="396"/>
      <c r="T75" s="397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si="6"/>
        <v>0</v>
      </c>
      <c r="Z75" s="41">
        <f t="shared" si="7"/>
        <v>0</v>
      </c>
      <c r="AA75" s="68" t="s">
        <v>46</v>
      </c>
      <c r="AB75" s="69" t="s">
        <v>46</v>
      </c>
      <c r="AC75" s="137" t="s">
        <v>173</v>
      </c>
      <c r="AG75" s="81"/>
      <c r="AJ75" s="87" t="s">
        <v>104</v>
      </c>
      <c r="AK75" s="87">
        <v>14</v>
      </c>
      <c r="BB75" s="138" t="s">
        <v>96</v>
      </c>
      <c r="BM75" s="81">
        <f t="shared" si="8"/>
        <v>0</v>
      </c>
      <c r="BN75" s="81">
        <f t="shared" si="9"/>
        <v>0</v>
      </c>
      <c r="BO75" s="81">
        <f t="shared" si="10"/>
        <v>0</v>
      </c>
      <c r="BP75" s="81">
        <f t="shared" si="11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4301135578</v>
      </c>
      <c r="D76" s="394">
        <v>4607111033444</v>
      </c>
      <c r="E76" s="394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97</v>
      </c>
      <c r="L76" s="37" t="s">
        <v>126</v>
      </c>
      <c r="M76" s="38" t="s">
        <v>86</v>
      </c>
      <c r="N76" s="38"/>
      <c r="O76" s="37">
        <v>180</v>
      </c>
      <c r="P76" s="42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96"/>
      <c r="R76" s="396"/>
      <c r="S76" s="396"/>
      <c r="T76" s="397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155</v>
      </c>
      <c r="AG76" s="81"/>
      <c r="AJ76" s="87" t="s">
        <v>127</v>
      </c>
      <c r="AK76" s="87">
        <v>70</v>
      </c>
      <c r="BB76" s="140" t="s">
        <v>96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176</v>
      </c>
      <c r="B77" s="63" t="s">
        <v>177</v>
      </c>
      <c r="C77" s="36">
        <v>4301135290</v>
      </c>
      <c r="D77" s="394">
        <v>4607111035028</v>
      </c>
      <c r="E77" s="394"/>
      <c r="F77" s="62">
        <v>0.48</v>
      </c>
      <c r="G77" s="37">
        <v>8</v>
      </c>
      <c r="H77" s="62">
        <v>3.84</v>
      </c>
      <c r="I77" s="62">
        <v>4.4488000000000003</v>
      </c>
      <c r="J77" s="37">
        <v>70</v>
      </c>
      <c r="K77" s="37" t="s">
        <v>97</v>
      </c>
      <c r="L77" s="37" t="s">
        <v>103</v>
      </c>
      <c r="M77" s="38" t="s">
        <v>86</v>
      </c>
      <c r="N77" s="38"/>
      <c r="O77" s="37">
        <v>180</v>
      </c>
      <c r="P77" s="4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96"/>
      <c r="R77" s="396"/>
      <c r="S77" s="396"/>
      <c r="T77" s="397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173</v>
      </c>
      <c r="AG77" s="81"/>
      <c r="AJ77" s="87" t="s">
        <v>104</v>
      </c>
      <c r="AK77" s="87">
        <v>14</v>
      </c>
      <c r="BB77" s="142" t="s">
        <v>96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ht="27" customHeight="1" x14ac:dyDescent="0.25">
      <c r="A78" s="63" t="s">
        <v>178</v>
      </c>
      <c r="B78" s="63" t="s">
        <v>179</v>
      </c>
      <c r="C78" s="36">
        <v>4301135285</v>
      </c>
      <c r="D78" s="394">
        <v>4607111036407</v>
      </c>
      <c r="E78" s="394"/>
      <c r="F78" s="62">
        <v>0.3</v>
      </c>
      <c r="G78" s="37">
        <v>14</v>
      </c>
      <c r="H78" s="62">
        <v>4.2</v>
      </c>
      <c r="I78" s="62">
        <v>4.5292000000000003</v>
      </c>
      <c r="J78" s="37">
        <v>70</v>
      </c>
      <c r="K78" s="37" t="s">
        <v>97</v>
      </c>
      <c r="L78" s="37" t="s">
        <v>103</v>
      </c>
      <c r="M78" s="38" t="s">
        <v>86</v>
      </c>
      <c r="N78" s="38"/>
      <c r="O78" s="37">
        <v>180</v>
      </c>
      <c r="P78" s="42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96"/>
      <c r="R78" s="396"/>
      <c r="S78" s="396"/>
      <c r="T78" s="397"/>
      <c r="U78" s="39" t="s">
        <v>46</v>
      </c>
      <c r="V78" s="39" t="s">
        <v>46</v>
      </c>
      <c r="W78" s="40" t="s">
        <v>39</v>
      </c>
      <c r="X78" s="58">
        <v>0</v>
      </c>
      <c r="Y78" s="55">
        <f t="shared" si="6"/>
        <v>0</v>
      </c>
      <c r="Z78" s="41">
        <f t="shared" si="7"/>
        <v>0</v>
      </c>
      <c r="AA78" s="68" t="s">
        <v>46</v>
      </c>
      <c r="AB78" s="69" t="s">
        <v>46</v>
      </c>
      <c r="AC78" s="143" t="s">
        <v>180</v>
      </c>
      <c r="AG78" s="81"/>
      <c r="AJ78" s="87" t="s">
        <v>104</v>
      </c>
      <c r="AK78" s="87">
        <v>14</v>
      </c>
      <c r="BB78" s="144" t="s">
        <v>96</v>
      </c>
      <c r="BM78" s="81">
        <f t="shared" si="8"/>
        <v>0</v>
      </c>
      <c r="BN78" s="81">
        <f t="shared" si="9"/>
        <v>0</v>
      </c>
      <c r="BO78" s="81">
        <f t="shared" si="10"/>
        <v>0</v>
      </c>
      <c r="BP78" s="81">
        <f t="shared" si="11"/>
        <v>0</v>
      </c>
    </row>
    <row r="79" spans="1:68" x14ac:dyDescent="0.2">
      <c r="A79" s="401"/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2"/>
      <c r="P79" s="398" t="s">
        <v>40</v>
      </c>
      <c r="Q79" s="399"/>
      <c r="R79" s="399"/>
      <c r="S79" s="399"/>
      <c r="T79" s="399"/>
      <c r="U79" s="399"/>
      <c r="V79" s="400"/>
      <c r="W79" s="42" t="s">
        <v>39</v>
      </c>
      <c r="X79" s="43">
        <f>IFERROR(SUM(X73:X78),"0")</f>
        <v>0</v>
      </c>
      <c r="Y79" s="43">
        <f>IFERROR(SUM(Y73:Y78),"0")</f>
        <v>0</v>
      </c>
      <c r="Z79" s="43">
        <f>IFERROR(IF(Z73="",0,Z73),"0")+IFERROR(IF(Z74="",0,Z74),"0")+IFERROR(IF(Z75="",0,Z75),"0")+IFERROR(IF(Z76="",0,Z76),"0")+IFERROR(IF(Z77="",0,Z77),"0")+IFERROR(IF(Z78="",0,Z78),"0")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401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98" t="s">
        <v>40</v>
      </c>
      <c r="Q80" s="399"/>
      <c r="R80" s="399"/>
      <c r="S80" s="399"/>
      <c r="T80" s="399"/>
      <c r="U80" s="399"/>
      <c r="V80" s="400"/>
      <c r="W80" s="42" t="s">
        <v>0</v>
      </c>
      <c r="X80" s="43">
        <f>IFERROR(SUMPRODUCT(X73:X78*H73:H78),"0")</f>
        <v>0</v>
      </c>
      <c r="Y80" s="43">
        <f>IFERROR(SUMPRODUCT(Y73:Y78*H73:H78),"0")</f>
        <v>0</v>
      </c>
      <c r="Z80" s="42"/>
      <c r="AA80" s="67"/>
      <c r="AB80" s="67"/>
      <c r="AC80" s="67"/>
    </row>
    <row r="81" spans="1:68" ht="16.5" customHeight="1" x14ac:dyDescent="0.25">
      <c r="A81" s="392" t="s">
        <v>181</v>
      </c>
      <c r="B81" s="392"/>
      <c r="C81" s="392"/>
      <c r="D81" s="392"/>
      <c r="E81" s="392"/>
      <c r="F81" s="392"/>
      <c r="G81" s="392"/>
      <c r="H81" s="392"/>
      <c r="I81" s="392"/>
      <c r="J81" s="392"/>
      <c r="K81" s="392"/>
      <c r="L81" s="392"/>
      <c r="M81" s="392"/>
      <c r="N81" s="392"/>
      <c r="O81" s="392"/>
      <c r="P81" s="392"/>
      <c r="Q81" s="392"/>
      <c r="R81" s="392"/>
      <c r="S81" s="392"/>
      <c r="T81" s="392"/>
      <c r="U81" s="392"/>
      <c r="V81" s="392"/>
      <c r="W81" s="392"/>
      <c r="X81" s="392"/>
      <c r="Y81" s="392"/>
      <c r="Z81" s="392"/>
      <c r="AA81" s="65"/>
      <c r="AB81" s="65"/>
      <c r="AC81" s="82"/>
    </row>
    <row r="82" spans="1:68" ht="14.25" customHeight="1" x14ac:dyDescent="0.25">
      <c r="A82" s="393" t="s">
        <v>182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66"/>
      <c r="AB82" s="66"/>
      <c r="AC82" s="83"/>
    </row>
    <row r="83" spans="1:68" ht="27" customHeight="1" x14ac:dyDescent="0.25">
      <c r="A83" s="63" t="s">
        <v>183</v>
      </c>
      <c r="B83" s="63" t="s">
        <v>184</v>
      </c>
      <c r="C83" s="36">
        <v>4301136040</v>
      </c>
      <c r="D83" s="394">
        <v>4607025784319</v>
      </c>
      <c r="E83" s="394"/>
      <c r="F83" s="62">
        <v>0.36</v>
      </c>
      <c r="G83" s="37">
        <v>10</v>
      </c>
      <c r="H83" s="62">
        <v>3.6</v>
      </c>
      <c r="I83" s="62">
        <v>4.2439999999999998</v>
      </c>
      <c r="J83" s="37">
        <v>70</v>
      </c>
      <c r="K83" s="37" t="s">
        <v>97</v>
      </c>
      <c r="L83" s="37" t="s">
        <v>103</v>
      </c>
      <c r="M83" s="38" t="s">
        <v>86</v>
      </c>
      <c r="N83" s="38"/>
      <c r="O83" s="37">
        <v>180</v>
      </c>
      <c r="P83" s="43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96"/>
      <c r="R83" s="396"/>
      <c r="S83" s="396"/>
      <c r="T83" s="397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45" t="s">
        <v>185</v>
      </c>
      <c r="AG83" s="81"/>
      <c r="AJ83" s="87" t="s">
        <v>104</v>
      </c>
      <c r="AK83" s="87">
        <v>14</v>
      </c>
      <c r="BB83" s="146" t="s">
        <v>96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ht="27" customHeight="1" x14ac:dyDescent="0.25">
      <c r="A84" s="63" t="s">
        <v>186</v>
      </c>
      <c r="B84" s="63" t="s">
        <v>187</v>
      </c>
      <c r="C84" s="36">
        <v>4301136042</v>
      </c>
      <c r="D84" s="394">
        <v>4607025784012</v>
      </c>
      <c r="E84" s="394"/>
      <c r="F84" s="62">
        <v>0.09</v>
      </c>
      <c r="G84" s="37">
        <v>24</v>
      </c>
      <c r="H84" s="62">
        <v>2.16</v>
      </c>
      <c r="I84" s="62">
        <v>2.4912000000000001</v>
      </c>
      <c r="J84" s="37">
        <v>126</v>
      </c>
      <c r="K84" s="37" t="s">
        <v>97</v>
      </c>
      <c r="L84" s="37" t="s">
        <v>103</v>
      </c>
      <c r="M84" s="38" t="s">
        <v>86</v>
      </c>
      <c r="N84" s="38"/>
      <c r="O84" s="37">
        <v>180</v>
      </c>
      <c r="P84" s="4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96"/>
      <c r="R84" s="396"/>
      <c r="S84" s="396"/>
      <c r="T84" s="397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IFERROR(IF(X84="","",X84*0.00936),"")</f>
        <v>0</v>
      </c>
      <c r="AA84" s="68" t="s">
        <v>46</v>
      </c>
      <c r="AB84" s="69" t="s">
        <v>46</v>
      </c>
      <c r="AC84" s="147" t="s">
        <v>188</v>
      </c>
      <c r="AG84" s="81"/>
      <c r="AJ84" s="87" t="s">
        <v>104</v>
      </c>
      <c r="AK84" s="87">
        <v>14</v>
      </c>
      <c r="BB84" s="148" t="s">
        <v>96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16.5" customHeight="1" x14ac:dyDescent="0.25">
      <c r="A85" s="63" t="s">
        <v>189</v>
      </c>
      <c r="B85" s="63" t="s">
        <v>190</v>
      </c>
      <c r="C85" s="36">
        <v>4301136039</v>
      </c>
      <c r="D85" s="394">
        <v>4607111035370</v>
      </c>
      <c r="E85" s="394"/>
      <c r="F85" s="62">
        <v>0.14000000000000001</v>
      </c>
      <c r="G85" s="37">
        <v>22</v>
      </c>
      <c r="H85" s="62">
        <v>3.08</v>
      </c>
      <c r="I85" s="62">
        <v>3.464</v>
      </c>
      <c r="J85" s="37">
        <v>84</v>
      </c>
      <c r="K85" s="37" t="s">
        <v>87</v>
      </c>
      <c r="L85" s="37" t="s">
        <v>103</v>
      </c>
      <c r="M85" s="38" t="s">
        <v>86</v>
      </c>
      <c r="N85" s="38"/>
      <c r="O85" s="37">
        <v>180</v>
      </c>
      <c r="P85" s="43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96"/>
      <c r="R85" s="396"/>
      <c r="S85" s="396"/>
      <c r="T85" s="397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IFERROR(IF(X85="","",X85*0.0155),"")</f>
        <v>0</v>
      </c>
      <c r="AA85" s="68" t="s">
        <v>46</v>
      </c>
      <c r="AB85" s="69" t="s">
        <v>46</v>
      </c>
      <c r="AC85" s="149" t="s">
        <v>191</v>
      </c>
      <c r="AG85" s="81"/>
      <c r="AJ85" s="87" t="s">
        <v>104</v>
      </c>
      <c r="AK85" s="87">
        <v>12</v>
      </c>
      <c r="BB85" s="150" t="s">
        <v>96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01"/>
      <c r="B86" s="401"/>
      <c r="C86" s="401"/>
      <c r="D86" s="401"/>
      <c r="E86" s="401"/>
      <c r="F86" s="401"/>
      <c r="G86" s="401"/>
      <c r="H86" s="401"/>
      <c r="I86" s="401"/>
      <c r="J86" s="401"/>
      <c r="K86" s="401"/>
      <c r="L86" s="401"/>
      <c r="M86" s="401"/>
      <c r="N86" s="401"/>
      <c r="O86" s="402"/>
      <c r="P86" s="398" t="s">
        <v>40</v>
      </c>
      <c r="Q86" s="399"/>
      <c r="R86" s="399"/>
      <c r="S86" s="399"/>
      <c r="T86" s="399"/>
      <c r="U86" s="399"/>
      <c r="V86" s="400"/>
      <c r="W86" s="42" t="s">
        <v>39</v>
      </c>
      <c r="X86" s="43">
        <f>IFERROR(SUM(X83:X85),"0")</f>
        <v>0</v>
      </c>
      <c r="Y86" s="43">
        <f>IFERROR(SUM(Y83:Y85),"0")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1"/>
      <c r="B87" s="401"/>
      <c r="C87" s="401"/>
      <c r="D87" s="401"/>
      <c r="E87" s="401"/>
      <c r="F87" s="401"/>
      <c r="G87" s="401"/>
      <c r="H87" s="401"/>
      <c r="I87" s="401"/>
      <c r="J87" s="401"/>
      <c r="K87" s="401"/>
      <c r="L87" s="401"/>
      <c r="M87" s="401"/>
      <c r="N87" s="401"/>
      <c r="O87" s="402"/>
      <c r="P87" s="398" t="s">
        <v>40</v>
      </c>
      <c r="Q87" s="399"/>
      <c r="R87" s="399"/>
      <c r="S87" s="399"/>
      <c r="T87" s="399"/>
      <c r="U87" s="399"/>
      <c r="V87" s="400"/>
      <c r="W87" s="42" t="s">
        <v>0</v>
      </c>
      <c r="X87" s="43">
        <f>IFERROR(SUMPRODUCT(X83:X85*H83:H85),"0")</f>
        <v>0</v>
      </c>
      <c r="Y87" s="43">
        <f>IFERROR(SUMPRODUCT(Y83:Y85*H83:H85),"0")</f>
        <v>0</v>
      </c>
      <c r="Z87" s="42"/>
      <c r="AA87" s="67"/>
      <c r="AB87" s="67"/>
      <c r="AC87" s="67"/>
    </row>
    <row r="88" spans="1:68" ht="16.5" customHeight="1" x14ac:dyDescent="0.25">
      <c r="A88" s="392" t="s">
        <v>192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65"/>
      <c r="AB88" s="65"/>
      <c r="AC88" s="82"/>
    </row>
    <row r="89" spans="1:68" ht="14.25" customHeight="1" x14ac:dyDescent="0.25">
      <c r="A89" s="393" t="s">
        <v>82</v>
      </c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3"/>
      <c r="AA89" s="66"/>
      <c r="AB89" s="66"/>
      <c r="AC89" s="83"/>
    </row>
    <row r="90" spans="1:68" ht="27" customHeight="1" x14ac:dyDescent="0.25">
      <c r="A90" s="63" t="s">
        <v>193</v>
      </c>
      <c r="B90" s="63" t="s">
        <v>194</v>
      </c>
      <c r="C90" s="36">
        <v>4301071051</v>
      </c>
      <c r="D90" s="394">
        <v>4607111039262</v>
      </c>
      <c r="E90" s="394"/>
      <c r="F90" s="62">
        <v>0.4</v>
      </c>
      <c r="G90" s="37">
        <v>16</v>
      </c>
      <c r="H90" s="62">
        <v>6.4</v>
      </c>
      <c r="I90" s="62">
        <v>6.7195999999999998</v>
      </c>
      <c r="J90" s="37">
        <v>84</v>
      </c>
      <c r="K90" s="37" t="s">
        <v>87</v>
      </c>
      <c r="L90" s="37" t="s">
        <v>103</v>
      </c>
      <c r="M90" s="38" t="s">
        <v>86</v>
      </c>
      <c r="N90" s="38"/>
      <c r="O90" s="37">
        <v>180</v>
      </c>
      <c r="P90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96"/>
      <c r="R90" s="396"/>
      <c r="S90" s="396"/>
      <c r="T90" s="397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IFERROR(IF(X90="","",X90*0.0155),"")</f>
        <v>0</v>
      </c>
      <c r="AA90" s="68" t="s">
        <v>46</v>
      </c>
      <c r="AB90" s="69" t="s">
        <v>46</v>
      </c>
      <c r="AC90" s="151" t="s">
        <v>146</v>
      </c>
      <c r="AG90" s="81"/>
      <c r="AJ90" s="87" t="s">
        <v>104</v>
      </c>
      <c r="AK90" s="87">
        <v>12</v>
      </c>
      <c r="BB90" s="152" t="s">
        <v>70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195</v>
      </c>
      <c r="B91" s="63" t="s">
        <v>196</v>
      </c>
      <c r="C91" s="36">
        <v>4301071038</v>
      </c>
      <c r="D91" s="394">
        <v>4607111039248</v>
      </c>
      <c r="E91" s="394"/>
      <c r="F91" s="62">
        <v>0.7</v>
      </c>
      <c r="G91" s="37">
        <v>10</v>
      </c>
      <c r="H91" s="62">
        <v>7</v>
      </c>
      <c r="I91" s="62">
        <v>7.3</v>
      </c>
      <c r="J91" s="37">
        <v>84</v>
      </c>
      <c r="K91" s="37" t="s">
        <v>87</v>
      </c>
      <c r="L91" s="37" t="s">
        <v>126</v>
      </c>
      <c r="M91" s="38" t="s">
        <v>86</v>
      </c>
      <c r="N91" s="38"/>
      <c r="O91" s="37">
        <v>180</v>
      </c>
      <c r="P91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1" s="396"/>
      <c r="R91" s="396"/>
      <c r="S91" s="396"/>
      <c r="T91" s="397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IFERROR(IF(X91="","",X91*0.0155),"")</f>
        <v>0</v>
      </c>
      <c r="AA91" s="68" t="s">
        <v>46</v>
      </c>
      <c r="AB91" s="69" t="s">
        <v>46</v>
      </c>
      <c r="AC91" s="153" t="s">
        <v>146</v>
      </c>
      <c r="AG91" s="81"/>
      <c r="AJ91" s="87" t="s">
        <v>127</v>
      </c>
      <c r="AK91" s="87">
        <v>84</v>
      </c>
      <c r="BB91" s="154" t="s">
        <v>70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27" customHeight="1" x14ac:dyDescent="0.25">
      <c r="A92" s="63" t="s">
        <v>197</v>
      </c>
      <c r="B92" s="63" t="s">
        <v>198</v>
      </c>
      <c r="C92" s="36">
        <v>4301070976</v>
      </c>
      <c r="D92" s="394">
        <v>4607111034144</v>
      </c>
      <c r="E92" s="394"/>
      <c r="F92" s="62">
        <v>0.9</v>
      </c>
      <c r="G92" s="37">
        <v>8</v>
      </c>
      <c r="H92" s="62">
        <v>7.2</v>
      </c>
      <c r="I92" s="62">
        <v>7.4859999999999998</v>
      </c>
      <c r="J92" s="37">
        <v>84</v>
      </c>
      <c r="K92" s="37" t="s">
        <v>87</v>
      </c>
      <c r="L92" s="37" t="s">
        <v>126</v>
      </c>
      <c r="M92" s="38" t="s">
        <v>86</v>
      </c>
      <c r="N92" s="38"/>
      <c r="O92" s="37">
        <v>180</v>
      </c>
      <c r="P92" s="4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2" s="396"/>
      <c r="R92" s="396"/>
      <c r="S92" s="396"/>
      <c r="T92" s="397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146</v>
      </c>
      <c r="AG92" s="81"/>
      <c r="AJ92" s="87" t="s">
        <v>127</v>
      </c>
      <c r="AK92" s="87">
        <v>84</v>
      </c>
      <c r="BB92" s="156" t="s">
        <v>70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ht="27" customHeight="1" x14ac:dyDescent="0.25">
      <c r="A93" s="63" t="s">
        <v>199</v>
      </c>
      <c r="B93" s="63" t="s">
        <v>200</v>
      </c>
      <c r="C93" s="36">
        <v>4301071049</v>
      </c>
      <c r="D93" s="394">
        <v>4607111039293</v>
      </c>
      <c r="E93" s="394"/>
      <c r="F93" s="62">
        <v>0.4</v>
      </c>
      <c r="G93" s="37">
        <v>16</v>
      </c>
      <c r="H93" s="62">
        <v>6.4</v>
      </c>
      <c r="I93" s="62">
        <v>6.7195999999999998</v>
      </c>
      <c r="J93" s="37">
        <v>84</v>
      </c>
      <c r="K93" s="37" t="s">
        <v>87</v>
      </c>
      <c r="L93" s="37" t="s">
        <v>103</v>
      </c>
      <c r="M93" s="38" t="s">
        <v>86</v>
      </c>
      <c r="N93" s="38"/>
      <c r="O93" s="37">
        <v>180</v>
      </c>
      <c r="P93" s="43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96"/>
      <c r="R93" s="396"/>
      <c r="S93" s="396"/>
      <c r="T93" s="397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IFERROR(IF(X93="","",X93*0.0155),"")</f>
        <v>0</v>
      </c>
      <c r="AA93" s="68" t="s">
        <v>46</v>
      </c>
      <c r="AB93" s="69" t="s">
        <v>46</v>
      </c>
      <c r="AC93" s="157" t="s">
        <v>146</v>
      </c>
      <c r="AG93" s="81"/>
      <c r="AJ93" s="87" t="s">
        <v>104</v>
      </c>
      <c r="AK93" s="87">
        <v>12</v>
      </c>
      <c r="BB93" s="158" t="s">
        <v>70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ht="27" customHeight="1" x14ac:dyDescent="0.25">
      <c r="A94" s="63" t="s">
        <v>201</v>
      </c>
      <c r="B94" s="63" t="s">
        <v>202</v>
      </c>
      <c r="C94" s="36">
        <v>4301071039</v>
      </c>
      <c r="D94" s="394">
        <v>4607111039279</v>
      </c>
      <c r="E94" s="394"/>
      <c r="F94" s="62">
        <v>0.7</v>
      </c>
      <c r="G94" s="37">
        <v>10</v>
      </c>
      <c r="H94" s="62">
        <v>7</v>
      </c>
      <c r="I94" s="62">
        <v>7.3</v>
      </c>
      <c r="J94" s="37">
        <v>84</v>
      </c>
      <c r="K94" s="37" t="s">
        <v>87</v>
      </c>
      <c r="L94" s="37" t="s">
        <v>126</v>
      </c>
      <c r="M94" s="38" t="s">
        <v>86</v>
      </c>
      <c r="N94" s="38"/>
      <c r="O94" s="37">
        <v>180</v>
      </c>
      <c r="P94" s="4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96"/>
      <c r="R94" s="396"/>
      <c r="S94" s="396"/>
      <c r="T94" s="397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IFERROR(IF(X94="","",X94*0.0155),"")</f>
        <v>0</v>
      </c>
      <c r="AA94" s="68" t="s">
        <v>46</v>
      </c>
      <c r="AB94" s="69" t="s">
        <v>46</v>
      </c>
      <c r="AC94" s="159" t="s">
        <v>146</v>
      </c>
      <c r="AG94" s="81"/>
      <c r="AJ94" s="87" t="s">
        <v>127</v>
      </c>
      <c r="AK94" s="87">
        <v>84</v>
      </c>
      <c r="BB94" s="160" t="s">
        <v>70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98" t="s">
        <v>40</v>
      </c>
      <c r="Q95" s="399"/>
      <c r="R95" s="399"/>
      <c r="S95" s="399"/>
      <c r="T95" s="399"/>
      <c r="U95" s="399"/>
      <c r="V95" s="400"/>
      <c r="W95" s="42" t="s">
        <v>39</v>
      </c>
      <c r="X95" s="43">
        <f>IFERROR(SUM(X90:X94),"0")</f>
        <v>0</v>
      </c>
      <c r="Y95" s="43">
        <f>IFERROR(SUM(Y90:Y94),"0")</f>
        <v>0</v>
      </c>
      <c r="Z95" s="43">
        <f>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401"/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2"/>
      <c r="P96" s="398" t="s">
        <v>40</v>
      </c>
      <c r="Q96" s="399"/>
      <c r="R96" s="399"/>
      <c r="S96" s="399"/>
      <c r="T96" s="399"/>
      <c r="U96" s="399"/>
      <c r="V96" s="400"/>
      <c r="W96" s="42" t="s">
        <v>0</v>
      </c>
      <c r="X96" s="43">
        <f>IFERROR(SUMPRODUCT(X90:X94*H90:H94),"0")</f>
        <v>0</v>
      </c>
      <c r="Y96" s="43">
        <f>IFERROR(SUMPRODUCT(Y90:Y94*H90:H94),"0")</f>
        <v>0</v>
      </c>
      <c r="Z96" s="42"/>
      <c r="AA96" s="67"/>
      <c r="AB96" s="67"/>
      <c r="AC96" s="67"/>
    </row>
    <row r="97" spans="1:68" ht="16.5" customHeight="1" x14ac:dyDescent="0.25">
      <c r="A97" s="392" t="s">
        <v>203</v>
      </c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2"/>
      <c r="P97" s="392"/>
      <c r="Q97" s="392"/>
      <c r="R97" s="392"/>
      <c r="S97" s="392"/>
      <c r="T97" s="392"/>
      <c r="U97" s="392"/>
      <c r="V97" s="392"/>
      <c r="W97" s="392"/>
      <c r="X97" s="392"/>
      <c r="Y97" s="392"/>
      <c r="Z97" s="392"/>
      <c r="AA97" s="65"/>
      <c r="AB97" s="65"/>
      <c r="AC97" s="82"/>
    </row>
    <row r="98" spans="1:68" ht="14.25" customHeight="1" x14ac:dyDescent="0.25">
      <c r="A98" s="393" t="s">
        <v>151</v>
      </c>
      <c r="B98" s="393"/>
      <c r="C98" s="393"/>
      <c r="D98" s="393"/>
      <c r="E98" s="393"/>
      <c r="F98" s="393"/>
      <c r="G98" s="393"/>
      <c r="H98" s="393"/>
      <c r="I98" s="393"/>
      <c r="J98" s="393"/>
      <c r="K98" s="393"/>
      <c r="L98" s="393"/>
      <c r="M98" s="393"/>
      <c r="N98" s="393"/>
      <c r="O98" s="393"/>
      <c r="P98" s="393"/>
      <c r="Q98" s="393"/>
      <c r="R98" s="393"/>
      <c r="S98" s="393"/>
      <c r="T98" s="393"/>
      <c r="U98" s="393"/>
      <c r="V98" s="393"/>
      <c r="W98" s="393"/>
      <c r="X98" s="393"/>
      <c r="Y98" s="393"/>
      <c r="Z98" s="393"/>
      <c r="AA98" s="66"/>
      <c r="AB98" s="66"/>
      <c r="AC98" s="83"/>
    </row>
    <row r="99" spans="1:68" ht="27" customHeight="1" x14ac:dyDescent="0.25">
      <c r="A99" s="63" t="s">
        <v>204</v>
      </c>
      <c r="B99" s="63" t="s">
        <v>205</v>
      </c>
      <c r="C99" s="36">
        <v>4301135533</v>
      </c>
      <c r="D99" s="394">
        <v>4607111034014</v>
      </c>
      <c r="E99" s="394"/>
      <c r="F99" s="62">
        <v>0.25</v>
      </c>
      <c r="G99" s="37">
        <v>12</v>
      </c>
      <c r="H99" s="62">
        <v>3</v>
      </c>
      <c r="I99" s="62">
        <v>3.7035999999999998</v>
      </c>
      <c r="J99" s="37">
        <v>70</v>
      </c>
      <c r="K99" s="37" t="s">
        <v>97</v>
      </c>
      <c r="L99" s="37" t="s">
        <v>126</v>
      </c>
      <c r="M99" s="38" t="s">
        <v>86</v>
      </c>
      <c r="N99" s="38"/>
      <c r="O99" s="37">
        <v>180</v>
      </c>
      <c r="P99" s="43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99" s="396"/>
      <c r="R99" s="396"/>
      <c r="S99" s="396"/>
      <c r="T99" s="397"/>
      <c r="U99" s="39" t="s">
        <v>46</v>
      </c>
      <c r="V99" s="39" t="s">
        <v>46</v>
      </c>
      <c r="W99" s="40" t="s">
        <v>39</v>
      </c>
      <c r="X99" s="58">
        <v>0</v>
      </c>
      <c r="Y99" s="55">
        <f>IFERROR(IF(X99="","",X99),"")</f>
        <v>0</v>
      </c>
      <c r="Z99" s="41">
        <f>IFERROR(IF(X99="","",X99*0.01788),"")</f>
        <v>0</v>
      </c>
      <c r="AA99" s="68" t="s">
        <v>46</v>
      </c>
      <c r="AB99" s="69" t="s">
        <v>46</v>
      </c>
      <c r="AC99" s="161" t="s">
        <v>206</v>
      </c>
      <c r="AG99" s="81"/>
      <c r="AJ99" s="87" t="s">
        <v>127</v>
      </c>
      <c r="AK99" s="87">
        <v>70</v>
      </c>
      <c r="BB99" s="162" t="s">
        <v>96</v>
      </c>
      <c r="BM99" s="81">
        <f>IFERROR(X99*I99,"0")</f>
        <v>0</v>
      </c>
      <c r="BN99" s="81">
        <f>IFERROR(Y99*I99,"0")</f>
        <v>0</v>
      </c>
      <c r="BO99" s="81">
        <f>IFERROR(X99/J99,"0")</f>
        <v>0</v>
      </c>
      <c r="BP99" s="81">
        <f>IFERROR(Y99/J99,"0")</f>
        <v>0</v>
      </c>
    </row>
    <row r="100" spans="1:68" ht="27" customHeight="1" x14ac:dyDescent="0.25">
      <c r="A100" s="63" t="s">
        <v>207</v>
      </c>
      <c r="B100" s="63" t="s">
        <v>208</v>
      </c>
      <c r="C100" s="36">
        <v>4301135532</v>
      </c>
      <c r="D100" s="394">
        <v>4607111033994</v>
      </c>
      <c r="E100" s="394"/>
      <c r="F100" s="62">
        <v>0.25</v>
      </c>
      <c r="G100" s="37">
        <v>12</v>
      </c>
      <c r="H100" s="62">
        <v>3</v>
      </c>
      <c r="I100" s="62">
        <v>3.7035999999999998</v>
      </c>
      <c r="J100" s="37">
        <v>70</v>
      </c>
      <c r="K100" s="37" t="s">
        <v>97</v>
      </c>
      <c r="L100" s="37" t="s">
        <v>126</v>
      </c>
      <c r="M100" s="38" t="s">
        <v>86</v>
      </c>
      <c r="N100" s="38"/>
      <c r="O100" s="37">
        <v>180</v>
      </c>
      <c r="P100" s="43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0" s="396"/>
      <c r="R100" s="396"/>
      <c r="S100" s="396"/>
      <c r="T100" s="397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IFERROR(IF(X100="","",X100*0.01788),"")</f>
        <v>0</v>
      </c>
      <c r="AA100" s="68" t="s">
        <v>46</v>
      </c>
      <c r="AB100" s="69" t="s">
        <v>46</v>
      </c>
      <c r="AC100" s="163" t="s">
        <v>155</v>
      </c>
      <c r="AG100" s="81"/>
      <c r="AJ100" s="87" t="s">
        <v>127</v>
      </c>
      <c r="AK100" s="87">
        <v>70</v>
      </c>
      <c r="BB100" s="164" t="s">
        <v>96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98" t="s">
        <v>40</v>
      </c>
      <c r="Q101" s="399"/>
      <c r="R101" s="399"/>
      <c r="S101" s="399"/>
      <c r="T101" s="399"/>
      <c r="U101" s="399"/>
      <c r="V101" s="400"/>
      <c r="W101" s="42" t="s">
        <v>39</v>
      </c>
      <c r="X101" s="43">
        <f>IFERROR(SUM(X99:X100),"0")</f>
        <v>0</v>
      </c>
      <c r="Y101" s="43">
        <f>IFERROR(SUM(Y99:Y100),"0")</f>
        <v>0</v>
      </c>
      <c r="Z101" s="43">
        <f>IFERROR(IF(Z99="",0,Z99),"0")+IFERROR(IF(Z100="",0,Z100),"0")</f>
        <v>0</v>
      </c>
      <c r="AA101" s="67"/>
      <c r="AB101" s="67"/>
      <c r="AC101" s="67"/>
    </row>
    <row r="102" spans="1:68" x14ac:dyDescent="0.2">
      <c r="A102" s="401"/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2"/>
      <c r="P102" s="398" t="s">
        <v>40</v>
      </c>
      <c r="Q102" s="399"/>
      <c r="R102" s="399"/>
      <c r="S102" s="399"/>
      <c r="T102" s="399"/>
      <c r="U102" s="399"/>
      <c r="V102" s="400"/>
      <c r="W102" s="42" t="s">
        <v>0</v>
      </c>
      <c r="X102" s="43">
        <f>IFERROR(SUMPRODUCT(X99:X100*H99:H100),"0")</f>
        <v>0</v>
      </c>
      <c r="Y102" s="43">
        <f>IFERROR(SUMPRODUCT(Y99:Y100*H99:H100),"0")</f>
        <v>0</v>
      </c>
      <c r="Z102" s="42"/>
      <c r="AA102" s="67"/>
      <c r="AB102" s="67"/>
      <c r="AC102" s="67"/>
    </row>
    <row r="103" spans="1:68" ht="16.5" customHeight="1" x14ac:dyDescent="0.25">
      <c r="A103" s="392" t="s">
        <v>209</v>
      </c>
      <c r="B103" s="392"/>
      <c r="C103" s="392"/>
      <c r="D103" s="392"/>
      <c r="E103" s="392"/>
      <c r="F103" s="392"/>
      <c r="G103" s="392"/>
      <c r="H103" s="392"/>
      <c r="I103" s="392"/>
      <c r="J103" s="392"/>
      <c r="K103" s="392"/>
      <c r="L103" s="392"/>
      <c r="M103" s="392"/>
      <c r="N103" s="392"/>
      <c r="O103" s="392"/>
      <c r="P103" s="392"/>
      <c r="Q103" s="392"/>
      <c r="R103" s="392"/>
      <c r="S103" s="392"/>
      <c r="T103" s="392"/>
      <c r="U103" s="392"/>
      <c r="V103" s="392"/>
      <c r="W103" s="392"/>
      <c r="X103" s="392"/>
      <c r="Y103" s="392"/>
      <c r="Z103" s="392"/>
      <c r="AA103" s="65"/>
      <c r="AB103" s="65"/>
      <c r="AC103" s="82"/>
    </row>
    <row r="104" spans="1:68" ht="14.25" customHeight="1" x14ac:dyDescent="0.25">
      <c r="A104" s="393" t="s">
        <v>151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66"/>
      <c r="AB104" s="66"/>
      <c r="AC104" s="83"/>
    </row>
    <row r="105" spans="1:68" ht="27" customHeight="1" x14ac:dyDescent="0.25">
      <c r="A105" s="63" t="s">
        <v>210</v>
      </c>
      <c r="B105" s="63" t="s">
        <v>211</v>
      </c>
      <c r="C105" s="36">
        <v>4301135311</v>
      </c>
      <c r="D105" s="394">
        <v>4607111039095</v>
      </c>
      <c r="E105" s="394"/>
      <c r="F105" s="62">
        <v>0.25</v>
      </c>
      <c r="G105" s="37">
        <v>12</v>
      </c>
      <c r="H105" s="62">
        <v>3</v>
      </c>
      <c r="I105" s="62">
        <v>3.7480000000000002</v>
      </c>
      <c r="J105" s="37">
        <v>70</v>
      </c>
      <c r="K105" s="37" t="s">
        <v>97</v>
      </c>
      <c r="L105" s="37" t="s">
        <v>103</v>
      </c>
      <c r="M105" s="38" t="s">
        <v>86</v>
      </c>
      <c r="N105" s="38"/>
      <c r="O105" s="37">
        <v>180</v>
      </c>
      <c r="P105" s="44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5" s="396"/>
      <c r="R105" s="396"/>
      <c r="S105" s="396"/>
      <c r="T105" s="397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65" t="s">
        <v>212</v>
      </c>
      <c r="AG105" s="81"/>
      <c r="AJ105" s="87" t="s">
        <v>104</v>
      </c>
      <c r="AK105" s="87">
        <v>14</v>
      </c>
      <c r="BB105" s="166" t="s">
        <v>96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16.5" customHeight="1" x14ac:dyDescent="0.25">
      <c r="A106" s="63" t="s">
        <v>213</v>
      </c>
      <c r="B106" s="63" t="s">
        <v>214</v>
      </c>
      <c r="C106" s="36">
        <v>4301135534</v>
      </c>
      <c r="D106" s="394">
        <v>4607111034199</v>
      </c>
      <c r="E106" s="394"/>
      <c r="F106" s="62">
        <v>0.25</v>
      </c>
      <c r="G106" s="37">
        <v>12</v>
      </c>
      <c r="H106" s="62">
        <v>3</v>
      </c>
      <c r="I106" s="62">
        <v>3.7035999999999998</v>
      </c>
      <c r="J106" s="37">
        <v>70</v>
      </c>
      <c r="K106" s="37" t="s">
        <v>97</v>
      </c>
      <c r="L106" s="37" t="s">
        <v>88</v>
      </c>
      <c r="M106" s="38" t="s">
        <v>86</v>
      </c>
      <c r="N106" s="38"/>
      <c r="O106" s="37">
        <v>180</v>
      </c>
      <c r="P106" s="44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6" s="396"/>
      <c r="R106" s="396"/>
      <c r="S106" s="396"/>
      <c r="T106" s="397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67" t="s">
        <v>215</v>
      </c>
      <c r="AG106" s="81"/>
      <c r="AJ106" s="87" t="s">
        <v>89</v>
      </c>
      <c r="AK106" s="87">
        <v>1</v>
      </c>
      <c r="BB106" s="168" t="s">
        <v>96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x14ac:dyDescent="0.2">
      <c r="A107" s="401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98" t="s">
        <v>40</v>
      </c>
      <c r="Q107" s="399"/>
      <c r="R107" s="399"/>
      <c r="S107" s="399"/>
      <c r="T107" s="399"/>
      <c r="U107" s="399"/>
      <c r="V107" s="400"/>
      <c r="W107" s="42" t="s">
        <v>39</v>
      </c>
      <c r="X107" s="43">
        <f>IFERROR(SUM(X105:X106),"0")</f>
        <v>0</v>
      </c>
      <c r="Y107" s="43">
        <f>IFERROR(SUM(Y105:Y106),"0")</f>
        <v>0</v>
      </c>
      <c r="Z107" s="43">
        <f>IFERROR(IF(Z105="",0,Z105),"0")+IFERROR(IF(Z106="",0,Z106),"0")</f>
        <v>0</v>
      </c>
      <c r="AA107" s="67"/>
      <c r="AB107" s="67"/>
      <c r="AC107" s="67"/>
    </row>
    <row r="108" spans="1:68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98" t="s">
        <v>40</v>
      </c>
      <c r="Q108" s="399"/>
      <c r="R108" s="399"/>
      <c r="S108" s="399"/>
      <c r="T108" s="399"/>
      <c r="U108" s="399"/>
      <c r="V108" s="400"/>
      <c r="W108" s="42" t="s">
        <v>0</v>
      </c>
      <c r="X108" s="43">
        <f>IFERROR(SUMPRODUCT(X105:X106*H105:H106),"0")</f>
        <v>0</v>
      </c>
      <c r="Y108" s="43">
        <f>IFERROR(SUMPRODUCT(Y105:Y106*H105:H106),"0")</f>
        <v>0</v>
      </c>
      <c r="Z108" s="42"/>
      <c r="AA108" s="67"/>
      <c r="AB108" s="67"/>
      <c r="AC108" s="67"/>
    </row>
    <row r="109" spans="1:68" ht="16.5" customHeight="1" x14ac:dyDescent="0.25">
      <c r="A109" s="392" t="s">
        <v>216</v>
      </c>
      <c r="B109" s="392"/>
      <c r="C109" s="392"/>
      <c r="D109" s="392"/>
      <c r="E109" s="392"/>
      <c r="F109" s="392"/>
      <c r="G109" s="392"/>
      <c r="H109" s="392"/>
      <c r="I109" s="392"/>
      <c r="J109" s="392"/>
      <c r="K109" s="392"/>
      <c r="L109" s="392"/>
      <c r="M109" s="392"/>
      <c r="N109" s="392"/>
      <c r="O109" s="392"/>
      <c r="P109" s="392"/>
      <c r="Q109" s="392"/>
      <c r="R109" s="392"/>
      <c r="S109" s="392"/>
      <c r="T109" s="392"/>
      <c r="U109" s="392"/>
      <c r="V109" s="392"/>
      <c r="W109" s="392"/>
      <c r="X109" s="392"/>
      <c r="Y109" s="392"/>
      <c r="Z109" s="392"/>
      <c r="AA109" s="65"/>
      <c r="AB109" s="65"/>
      <c r="AC109" s="82"/>
    </row>
    <row r="110" spans="1:68" ht="14.25" customHeight="1" x14ac:dyDescent="0.25">
      <c r="A110" s="393" t="s">
        <v>151</v>
      </c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393"/>
      <c r="P110" s="393"/>
      <c r="Q110" s="393"/>
      <c r="R110" s="393"/>
      <c r="S110" s="393"/>
      <c r="T110" s="393"/>
      <c r="U110" s="393"/>
      <c r="V110" s="393"/>
      <c r="W110" s="393"/>
      <c r="X110" s="393"/>
      <c r="Y110" s="393"/>
      <c r="Z110" s="393"/>
      <c r="AA110" s="66"/>
      <c r="AB110" s="66"/>
      <c r="AC110" s="83"/>
    </row>
    <row r="111" spans="1:68" ht="27" customHeight="1" x14ac:dyDescent="0.25">
      <c r="A111" s="63" t="s">
        <v>217</v>
      </c>
      <c r="B111" s="63" t="s">
        <v>218</v>
      </c>
      <c r="C111" s="36">
        <v>4301135275</v>
      </c>
      <c r="D111" s="394">
        <v>4607111034380</v>
      </c>
      <c r="E111" s="394"/>
      <c r="F111" s="62">
        <v>0.25</v>
      </c>
      <c r="G111" s="37">
        <v>12</v>
      </c>
      <c r="H111" s="62">
        <v>3</v>
      </c>
      <c r="I111" s="62">
        <v>3.28</v>
      </c>
      <c r="J111" s="37">
        <v>70</v>
      </c>
      <c r="K111" s="37" t="s">
        <v>97</v>
      </c>
      <c r="L111" s="37" t="s">
        <v>103</v>
      </c>
      <c r="M111" s="38" t="s">
        <v>86</v>
      </c>
      <c r="N111" s="38"/>
      <c r="O111" s="37">
        <v>180</v>
      </c>
      <c r="P111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1" s="396"/>
      <c r="R111" s="396"/>
      <c r="S111" s="396"/>
      <c r="T111" s="397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69" t="s">
        <v>219</v>
      </c>
      <c r="AG111" s="81"/>
      <c r="AJ111" s="87" t="s">
        <v>104</v>
      </c>
      <c r="AK111" s="87">
        <v>14</v>
      </c>
      <c r="BB111" s="170" t="s">
        <v>96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27" customHeight="1" x14ac:dyDescent="0.25">
      <c r="A112" s="63" t="s">
        <v>220</v>
      </c>
      <c r="B112" s="63" t="s">
        <v>221</v>
      </c>
      <c r="C112" s="36">
        <v>4301135277</v>
      </c>
      <c r="D112" s="394">
        <v>4607111034397</v>
      </c>
      <c r="E112" s="394"/>
      <c r="F112" s="62">
        <v>0.25</v>
      </c>
      <c r="G112" s="37">
        <v>12</v>
      </c>
      <c r="H112" s="62">
        <v>3</v>
      </c>
      <c r="I112" s="62">
        <v>3.28</v>
      </c>
      <c r="J112" s="37">
        <v>70</v>
      </c>
      <c r="K112" s="37" t="s">
        <v>97</v>
      </c>
      <c r="L112" s="37" t="s">
        <v>103</v>
      </c>
      <c r="M112" s="38" t="s">
        <v>86</v>
      </c>
      <c r="N112" s="38"/>
      <c r="O112" s="37">
        <v>180</v>
      </c>
      <c r="P112" s="44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2" s="396"/>
      <c r="R112" s="396"/>
      <c r="S112" s="396"/>
      <c r="T112" s="397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1" t="s">
        <v>206</v>
      </c>
      <c r="AG112" s="81"/>
      <c r="AJ112" s="87" t="s">
        <v>104</v>
      </c>
      <c r="AK112" s="87">
        <v>14</v>
      </c>
      <c r="BB112" s="172" t="s">
        <v>96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401"/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2"/>
      <c r="P113" s="398" t="s">
        <v>40</v>
      </c>
      <c r="Q113" s="399"/>
      <c r="R113" s="399"/>
      <c r="S113" s="399"/>
      <c r="T113" s="399"/>
      <c r="U113" s="399"/>
      <c r="V113" s="400"/>
      <c r="W113" s="42" t="s">
        <v>39</v>
      </c>
      <c r="X113" s="43">
        <f>IFERROR(SUM(X111:X112),"0")</f>
        <v>0</v>
      </c>
      <c r="Y113" s="43">
        <f>IFERROR(SUM(Y111:Y112),"0")</f>
        <v>0</v>
      </c>
      <c r="Z113" s="43">
        <f>IFERROR(IF(Z111="",0,Z111),"0")+IFERROR(IF(Z112="",0,Z112),"0")</f>
        <v>0</v>
      </c>
      <c r="AA113" s="67"/>
      <c r="AB113" s="67"/>
      <c r="AC113" s="67"/>
    </row>
    <row r="114" spans="1:68" x14ac:dyDescent="0.2">
      <c r="A114" s="401"/>
      <c r="B114" s="401"/>
      <c r="C114" s="401"/>
      <c r="D114" s="401"/>
      <c r="E114" s="401"/>
      <c r="F114" s="401"/>
      <c r="G114" s="401"/>
      <c r="H114" s="401"/>
      <c r="I114" s="401"/>
      <c r="J114" s="401"/>
      <c r="K114" s="401"/>
      <c r="L114" s="401"/>
      <c r="M114" s="401"/>
      <c r="N114" s="401"/>
      <c r="O114" s="402"/>
      <c r="P114" s="398" t="s">
        <v>40</v>
      </c>
      <c r="Q114" s="399"/>
      <c r="R114" s="399"/>
      <c r="S114" s="399"/>
      <c r="T114" s="399"/>
      <c r="U114" s="399"/>
      <c r="V114" s="400"/>
      <c r="W114" s="42" t="s">
        <v>0</v>
      </c>
      <c r="X114" s="43">
        <f>IFERROR(SUMPRODUCT(X111:X112*H111:H112),"0")</f>
        <v>0</v>
      </c>
      <c r="Y114" s="43">
        <f>IFERROR(SUMPRODUCT(Y111:Y112*H111:H112),"0")</f>
        <v>0</v>
      </c>
      <c r="Z114" s="42"/>
      <c r="AA114" s="67"/>
      <c r="AB114" s="67"/>
      <c r="AC114" s="67"/>
    </row>
    <row r="115" spans="1:68" ht="16.5" customHeight="1" x14ac:dyDescent="0.25">
      <c r="A115" s="392" t="s">
        <v>222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65"/>
      <c r="AB115" s="65"/>
      <c r="AC115" s="82"/>
    </row>
    <row r="116" spans="1:68" ht="14.25" customHeight="1" x14ac:dyDescent="0.25">
      <c r="A116" s="393" t="s">
        <v>151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66"/>
      <c r="AB116" s="66"/>
      <c r="AC116" s="83"/>
    </row>
    <row r="117" spans="1:68" ht="27" customHeight="1" x14ac:dyDescent="0.25">
      <c r="A117" s="63" t="s">
        <v>223</v>
      </c>
      <c r="B117" s="63" t="s">
        <v>224</v>
      </c>
      <c r="C117" s="36">
        <v>4301135570</v>
      </c>
      <c r="D117" s="394">
        <v>4607111035806</v>
      </c>
      <c r="E117" s="394"/>
      <c r="F117" s="62">
        <v>0.25</v>
      </c>
      <c r="G117" s="37">
        <v>12</v>
      </c>
      <c r="H117" s="62">
        <v>3</v>
      </c>
      <c r="I117" s="62">
        <v>3.7035999999999998</v>
      </c>
      <c r="J117" s="37">
        <v>70</v>
      </c>
      <c r="K117" s="37" t="s">
        <v>97</v>
      </c>
      <c r="L117" s="37" t="s">
        <v>103</v>
      </c>
      <c r="M117" s="38" t="s">
        <v>86</v>
      </c>
      <c r="N117" s="38"/>
      <c r="O117" s="37">
        <v>180</v>
      </c>
      <c r="P117" s="444" t="s">
        <v>225</v>
      </c>
      <c r="Q117" s="396"/>
      <c r="R117" s="396"/>
      <c r="S117" s="396"/>
      <c r="T117" s="397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73" t="s">
        <v>226</v>
      </c>
      <c r="AG117" s="81"/>
      <c r="AJ117" s="87" t="s">
        <v>104</v>
      </c>
      <c r="AK117" s="87">
        <v>14</v>
      </c>
      <c r="BB117" s="174" t="s">
        <v>96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401"/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2"/>
      <c r="P118" s="398" t="s">
        <v>40</v>
      </c>
      <c r="Q118" s="399"/>
      <c r="R118" s="399"/>
      <c r="S118" s="399"/>
      <c r="T118" s="399"/>
      <c r="U118" s="399"/>
      <c r="V118" s="400"/>
      <c r="W118" s="42" t="s">
        <v>39</v>
      </c>
      <c r="X118" s="43">
        <f>IFERROR(SUM(X117:X117),"0")</f>
        <v>0</v>
      </c>
      <c r="Y118" s="43">
        <f>IFERROR(SUM(Y117:Y117),"0")</f>
        <v>0</v>
      </c>
      <c r="Z118" s="43">
        <f>IFERROR(IF(Z117="",0,Z117),"0")</f>
        <v>0</v>
      </c>
      <c r="AA118" s="67"/>
      <c r="AB118" s="67"/>
      <c r="AC118" s="67"/>
    </row>
    <row r="119" spans="1:68" x14ac:dyDescent="0.2">
      <c r="A119" s="401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02"/>
      <c r="P119" s="398" t="s">
        <v>40</v>
      </c>
      <c r="Q119" s="399"/>
      <c r="R119" s="399"/>
      <c r="S119" s="399"/>
      <c r="T119" s="399"/>
      <c r="U119" s="399"/>
      <c r="V119" s="400"/>
      <c r="W119" s="42" t="s">
        <v>0</v>
      </c>
      <c r="X119" s="43">
        <f>IFERROR(SUMPRODUCT(X117:X117*H117:H117),"0")</f>
        <v>0</v>
      </c>
      <c r="Y119" s="43">
        <f>IFERROR(SUMPRODUCT(Y117:Y117*H117:H117),"0")</f>
        <v>0</v>
      </c>
      <c r="Z119" s="42"/>
      <c r="AA119" s="67"/>
      <c r="AB119" s="67"/>
      <c r="AC119" s="67"/>
    </row>
    <row r="120" spans="1:68" ht="16.5" customHeight="1" x14ac:dyDescent="0.25">
      <c r="A120" s="392" t="s">
        <v>227</v>
      </c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  <c r="L120" s="392"/>
      <c r="M120" s="392"/>
      <c r="N120" s="392"/>
      <c r="O120" s="392"/>
      <c r="P120" s="392"/>
      <c r="Q120" s="392"/>
      <c r="R120" s="392"/>
      <c r="S120" s="392"/>
      <c r="T120" s="392"/>
      <c r="U120" s="392"/>
      <c r="V120" s="392"/>
      <c r="W120" s="392"/>
      <c r="X120" s="392"/>
      <c r="Y120" s="392"/>
      <c r="Z120" s="392"/>
      <c r="AA120" s="65"/>
      <c r="AB120" s="65"/>
      <c r="AC120" s="82"/>
    </row>
    <row r="121" spans="1:68" ht="14.25" customHeight="1" x14ac:dyDescent="0.25">
      <c r="A121" s="393" t="s">
        <v>151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66"/>
      <c r="AB121" s="66"/>
      <c r="AC121" s="83"/>
    </row>
    <row r="122" spans="1:68" ht="16.5" customHeight="1" x14ac:dyDescent="0.25">
      <c r="A122" s="63" t="s">
        <v>228</v>
      </c>
      <c r="B122" s="63" t="s">
        <v>229</v>
      </c>
      <c r="C122" s="36">
        <v>4301135596</v>
      </c>
      <c r="D122" s="394">
        <v>4607111039613</v>
      </c>
      <c r="E122" s="394"/>
      <c r="F122" s="62">
        <v>0.09</v>
      </c>
      <c r="G122" s="37">
        <v>30</v>
      </c>
      <c r="H122" s="62">
        <v>2.7</v>
      </c>
      <c r="I122" s="62">
        <v>3.09</v>
      </c>
      <c r="J122" s="37">
        <v>126</v>
      </c>
      <c r="K122" s="37" t="s">
        <v>97</v>
      </c>
      <c r="L122" s="37" t="s">
        <v>103</v>
      </c>
      <c r="M122" s="38" t="s">
        <v>86</v>
      </c>
      <c r="N122" s="38"/>
      <c r="O122" s="37">
        <v>180</v>
      </c>
      <c r="P122" s="44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2" s="396"/>
      <c r="R122" s="396"/>
      <c r="S122" s="396"/>
      <c r="T122" s="397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IFERROR(IF(X122="","",X122*0.00936),"")</f>
        <v>0</v>
      </c>
      <c r="AA122" s="68" t="s">
        <v>46</v>
      </c>
      <c r="AB122" s="69" t="s">
        <v>46</v>
      </c>
      <c r="AC122" s="175" t="s">
        <v>212</v>
      </c>
      <c r="AG122" s="81"/>
      <c r="AJ122" s="87" t="s">
        <v>104</v>
      </c>
      <c r="AK122" s="87">
        <v>14</v>
      </c>
      <c r="BB122" s="176" t="s">
        <v>96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401"/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2"/>
      <c r="P123" s="398" t="s">
        <v>40</v>
      </c>
      <c r="Q123" s="399"/>
      <c r="R123" s="399"/>
      <c r="S123" s="399"/>
      <c r="T123" s="399"/>
      <c r="U123" s="399"/>
      <c r="V123" s="400"/>
      <c r="W123" s="42" t="s">
        <v>39</v>
      </c>
      <c r="X123" s="43">
        <f>IFERROR(SUM(X122:X122),"0")</f>
        <v>0</v>
      </c>
      <c r="Y123" s="43">
        <f>IFERROR(SUM(Y122:Y122),"0")</f>
        <v>0</v>
      </c>
      <c r="Z123" s="43">
        <f>IFERROR(IF(Z122="",0,Z122),"0")</f>
        <v>0</v>
      </c>
      <c r="AA123" s="67"/>
      <c r="AB123" s="67"/>
      <c r="AC123" s="67"/>
    </row>
    <row r="124" spans="1:68" x14ac:dyDescent="0.2">
      <c r="A124" s="401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98" t="s">
        <v>40</v>
      </c>
      <c r="Q124" s="399"/>
      <c r="R124" s="399"/>
      <c r="S124" s="399"/>
      <c r="T124" s="399"/>
      <c r="U124" s="399"/>
      <c r="V124" s="400"/>
      <c r="W124" s="42" t="s">
        <v>0</v>
      </c>
      <c r="X124" s="43">
        <f>IFERROR(SUMPRODUCT(X122:X122*H122:H122),"0")</f>
        <v>0</v>
      </c>
      <c r="Y124" s="43">
        <f>IFERROR(SUMPRODUCT(Y122:Y122*H122:H122),"0")</f>
        <v>0</v>
      </c>
      <c r="Z124" s="42"/>
      <c r="AA124" s="67"/>
      <c r="AB124" s="67"/>
      <c r="AC124" s="67"/>
    </row>
    <row r="125" spans="1:68" ht="16.5" customHeight="1" x14ac:dyDescent="0.25">
      <c r="A125" s="392" t="s">
        <v>230</v>
      </c>
      <c r="B125" s="392"/>
      <c r="C125" s="392"/>
      <c r="D125" s="392"/>
      <c r="E125" s="392"/>
      <c r="F125" s="392"/>
      <c r="G125" s="392"/>
      <c r="H125" s="392"/>
      <c r="I125" s="392"/>
      <c r="J125" s="392"/>
      <c r="K125" s="392"/>
      <c r="L125" s="392"/>
      <c r="M125" s="392"/>
      <c r="N125" s="392"/>
      <c r="O125" s="392"/>
      <c r="P125" s="392"/>
      <c r="Q125" s="392"/>
      <c r="R125" s="392"/>
      <c r="S125" s="392"/>
      <c r="T125" s="392"/>
      <c r="U125" s="392"/>
      <c r="V125" s="392"/>
      <c r="W125" s="392"/>
      <c r="X125" s="392"/>
      <c r="Y125" s="392"/>
      <c r="Z125" s="392"/>
      <c r="AA125" s="65"/>
      <c r="AB125" s="65"/>
      <c r="AC125" s="82"/>
    </row>
    <row r="126" spans="1:68" ht="14.25" customHeight="1" x14ac:dyDescent="0.25">
      <c r="A126" s="393" t="s">
        <v>231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66"/>
      <c r="AB126" s="66"/>
      <c r="AC126" s="83"/>
    </row>
    <row r="127" spans="1:68" ht="27" customHeight="1" x14ac:dyDescent="0.25">
      <c r="A127" s="63" t="s">
        <v>232</v>
      </c>
      <c r="B127" s="63" t="s">
        <v>233</v>
      </c>
      <c r="C127" s="36">
        <v>4301071054</v>
      </c>
      <c r="D127" s="394">
        <v>4607111035639</v>
      </c>
      <c r="E127" s="394"/>
      <c r="F127" s="62">
        <v>0.2</v>
      </c>
      <c r="G127" s="37">
        <v>8</v>
      </c>
      <c r="H127" s="62">
        <v>1.6</v>
      </c>
      <c r="I127" s="62">
        <v>2.12</v>
      </c>
      <c r="J127" s="37">
        <v>72</v>
      </c>
      <c r="K127" s="37" t="s">
        <v>235</v>
      </c>
      <c r="L127" s="37" t="s">
        <v>103</v>
      </c>
      <c r="M127" s="38" t="s">
        <v>86</v>
      </c>
      <c r="N127" s="38"/>
      <c r="O127" s="37">
        <v>180</v>
      </c>
      <c r="P127" s="44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7" s="396"/>
      <c r="R127" s="396"/>
      <c r="S127" s="396"/>
      <c r="T127" s="397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IFERROR(IF(X127="","",X127*0.01157),"")</f>
        <v>0</v>
      </c>
      <c r="AA127" s="68" t="s">
        <v>46</v>
      </c>
      <c r="AB127" s="69" t="s">
        <v>46</v>
      </c>
      <c r="AC127" s="177" t="s">
        <v>234</v>
      </c>
      <c r="AG127" s="81"/>
      <c r="AJ127" s="87" t="s">
        <v>104</v>
      </c>
      <c r="AK127" s="87">
        <v>6</v>
      </c>
      <c r="BB127" s="178" t="s">
        <v>96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236</v>
      </c>
      <c r="B128" s="63" t="s">
        <v>237</v>
      </c>
      <c r="C128" s="36">
        <v>4301135540</v>
      </c>
      <c r="D128" s="394">
        <v>4607111035646</v>
      </c>
      <c r="E128" s="394"/>
      <c r="F128" s="62">
        <v>0.2</v>
      </c>
      <c r="G128" s="37">
        <v>8</v>
      </c>
      <c r="H128" s="62">
        <v>1.6</v>
      </c>
      <c r="I128" s="62">
        <v>2.12</v>
      </c>
      <c r="J128" s="37">
        <v>72</v>
      </c>
      <c r="K128" s="37" t="s">
        <v>235</v>
      </c>
      <c r="L128" s="37" t="s">
        <v>103</v>
      </c>
      <c r="M128" s="38" t="s">
        <v>86</v>
      </c>
      <c r="N128" s="38"/>
      <c r="O128" s="37">
        <v>180</v>
      </c>
      <c r="P128" s="44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8" s="396"/>
      <c r="R128" s="396"/>
      <c r="S128" s="396"/>
      <c r="T128" s="397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IFERROR(IF(X128="","",X128*0.01157),"")</f>
        <v>0</v>
      </c>
      <c r="AA128" s="68" t="s">
        <v>46</v>
      </c>
      <c r="AB128" s="69" t="s">
        <v>46</v>
      </c>
      <c r="AC128" s="179" t="s">
        <v>234</v>
      </c>
      <c r="AG128" s="81"/>
      <c r="AJ128" s="87" t="s">
        <v>104</v>
      </c>
      <c r="AK128" s="87">
        <v>6</v>
      </c>
      <c r="BB128" s="180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2"/>
      <c r="P129" s="398" t="s">
        <v>40</v>
      </c>
      <c r="Q129" s="399"/>
      <c r="R129" s="399"/>
      <c r="S129" s="399"/>
      <c r="T129" s="399"/>
      <c r="U129" s="399"/>
      <c r="V129" s="400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401"/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2"/>
      <c r="P130" s="398" t="s">
        <v>40</v>
      </c>
      <c r="Q130" s="399"/>
      <c r="R130" s="399"/>
      <c r="S130" s="399"/>
      <c r="T130" s="399"/>
      <c r="U130" s="399"/>
      <c r="V130" s="400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392" t="s">
        <v>238</v>
      </c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2"/>
      <c r="O131" s="392"/>
      <c r="P131" s="392"/>
      <c r="Q131" s="392"/>
      <c r="R131" s="392"/>
      <c r="S131" s="392"/>
      <c r="T131" s="392"/>
      <c r="U131" s="392"/>
      <c r="V131" s="392"/>
      <c r="W131" s="392"/>
      <c r="X131" s="392"/>
      <c r="Y131" s="392"/>
      <c r="Z131" s="392"/>
      <c r="AA131" s="65"/>
      <c r="AB131" s="65"/>
      <c r="AC131" s="82"/>
    </row>
    <row r="132" spans="1:68" ht="14.25" customHeight="1" x14ac:dyDescent="0.25">
      <c r="A132" s="393" t="s">
        <v>151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93"/>
      <c r="AA132" s="66"/>
      <c r="AB132" s="66"/>
      <c r="AC132" s="83"/>
    </row>
    <row r="133" spans="1:68" ht="27" customHeight="1" x14ac:dyDescent="0.25">
      <c r="A133" s="63" t="s">
        <v>239</v>
      </c>
      <c r="B133" s="63" t="s">
        <v>240</v>
      </c>
      <c r="C133" s="36">
        <v>4301135281</v>
      </c>
      <c r="D133" s="394">
        <v>4607111036568</v>
      </c>
      <c r="E133" s="394"/>
      <c r="F133" s="62">
        <v>0.28000000000000003</v>
      </c>
      <c r="G133" s="37">
        <v>6</v>
      </c>
      <c r="H133" s="62">
        <v>1.68</v>
      </c>
      <c r="I133" s="62">
        <v>2.1017999999999999</v>
      </c>
      <c r="J133" s="37">
        <v>140</v>
      </c>
      <c r="K133" s="37" t="s">
        <v>97</v>
      </c>
      <c r="L133" s="37" t="s">
        <v>103</v>
      </c>
      <c r="M133" s="38" t="s">
        <v>86</v>
      </c>
      <c r="N133" s="38"/>
      <c r="O133" s="37">
        <v>180</v>
      </c>
      <c r="P133" s="44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3" s="396"/>
      <c r="R133" s="396"/>
      <c r="S133" s="396"/>
      <c r="T133" s="397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IFERROR(IF(X133="","",X133*0.00941),"")</f>
        <v>0</v>
      </c>
      <c r="AA133" s="68" t="s">
        <v>46</v>
      </c>
      <c r="AB133" s="69" t="s">
        <v>46</v>
      </c>
      <c r="AC133" s="181" t="s">
        <v>241</v>
      </c>
      <c r="AG133" s="81"/>
      <c r="AJ133" s="87" t="s">
        <v>104</v>
      </c>
      <c r="AK133" s="87">
        <v>14</v>
      </c>
      <c r="BB133" s="182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01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2"/>
      <c r="P134" s="398" t="s">
        <v>40</v>
      </c>
      <c r="Q134" s="399"/>
      <c r="R134" s="399"/>
      <c r="S134" s="399"/>
      <c r="T134" s="399"/>
      <c r="U134" s="399"/>
      <c r="V134" s="400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x14ac:dyDescent="0.2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2"/>
      <c r="P135" s="398" t="s">
        <v>40</v>
      </c>
      <c r="Q135" s="399"/>
      <c r="R135" s="399"/>
      <c r="S135" s="399"/>
      <c r="T135" s="399"/>
      <c r="U135" s="399"/>
      <c r="V135" s="400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27.75" customHeight="1" x14ac:dyDescent="0.2">
      <c r="A136" s="391" t="s">
        <v>242</v>
      </c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1"/>
      <c r="P136" s="391"/>
      <c r="Q136" s="391"/>
      <c r="R136" s="391"/>
      <c r="S136" s="391"/>
      <c r="T136" s="391"/>
      <c r="U136" s="391"/>
      <c r="V136" s="391"/>
      <c r="W136" s="391"/>
      <c r="X136" s="391"/>
      <c r="Y136" s="391"/>
      <c r="Z136" s="391"/>
      <c r="AA136" s="54"/>
      <c r="AB136" s="54"/>
      <c r="AC136" s="54"/>
    </row>
    <row r="137" spans="1:68" ht="16.5" customHeight="1" x14ac:dyDescent="0.25">
      <c r="A137" s="392" t="s">
        <v>243</v>
      </c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2"/>
      <c r="P137" s="392"/>
      <c r="Q137" s="392"/>
      <c r="R137" s="392"/>
      <c r="S137" s="392"/>
      <c r="T137" s="392"/>
      <c r="U137" s="392"/>
      <c r="V137" s="392"/>
      <c r="W137" s="392"/>
      <c r="X137" s="392"/>
      <c r="Y137" s="392"/>
      <c r="Z137" s="392"/>
      <c r="AA137" s="65"/>
      <c r="AB137" s="65"/>
      <c r="AC137" s="82"/>
    </row>
    <row r="138" spans="1:68" ht="14.25" customHeight="1" x14ac:dyDescent="0.25">
      <c r="A138" s="393" t="s">
        <v>151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66"/>
      <c r="AB138" s="66"/>
      <c r="AC138" s="83"/>
    </row>
    <row r="139" spans="1:68" ht="27" customHeight="1" x14ac:dyDescent="0.25">
      <c r="A139" s="63" t="s">
        <v>244</v>
      </c>
      <c r="B139" s="63" t="s">
        <v>245</v>
      </c>
      <c r="C139" s="36">
        <v>4301135317</v>
      </c>
      <c r="D139" s="394">
        <v>4607111039057</v>
      </c>
      <c r="E139" s="394"/>
      <c r="F139" s="62">
        <v>1.8</v>
      </c>
      <c r="G139" s="37">
        <v>1</v>
      </c>
      <c r="H139" s="62">
        <v>1.8</v>
      </c>
      <c r="I139" s="62">
        <v>1.9</v>
      </c>
      <c r="J139" s="37">
        <v>234</v>
      </c>
      <c r="K139" s="37" t="s">
        <v>147</v>
      </c>
      <c r="L139" s="37" t="s">
        <v>88</v>
      </c>
      <c r="M139" s="38" t="s">
        <v>86</v>
      </c>
      <c r="N139" s="38"/>
      <c r="O139" s="37">
        <v>180</v>
      </c>
      <c r="P139" s="449" t="s">
        <v>246</v>
      </c>
      <c r="Q139" s="396"/>
      <c r="R139" s="396"/>
      <c r="S139" s="396"/>
      <c r="T139" s="397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IFERROR(IF(X139="","",X139*0.00502),"")</f>
        <v>0</v>
      </c>
      <c r="AA139" s="68" t="s">
        <v>46</v>
      </c>
      <c r="AB139" s="69" t="s">
        <v>46</v>
      </c>
      <c r="AC139" s="183" t="s">
        <v>212</v>
      </c>
      <c r="AG139" s="81"/>
      <c r="AJ139" s="87" t="s">
        <v>89</v>
      </c>
      <c r="AK139" s="87">
        <v>1</v>
      </c>
      <c r="BB139" s="184" t="s">
        <v>96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01"/>
      <c r="B140" s="401"/>
      <c r="C140" s="401"/>
      <c r="D140" s="401"/>
      <c r="E140" s="401"/>
      <c r="F140" s="401"/>
      <c r="G140" s="401"/>
      <c r="H140" s="401"/>
      <c r="I140" s="401"/>
      <c r="J140" s="401"/>
      <c r="K140" s="401"/>
      <c r="L140" s="401"/>
      <c r="M140" s="401"/>
      <c r="N140" s="401"/>
      <c r="O140" s="402"/>
      <c r="P140" s="398" t="s">
        <v>40</v>
      </c>
      <c r="Q140" s="399"/>
      <c r="R140" s="399"/>
      <c r="S140" s="399"/>
      <c r="T140" s="399"/>
      <c r="U140" s="399"/>
      <c r="V140" s="400"/>
      <c r="W140" s="42" t="s">
        <v>39</v>
      </c>
      <c r="X140" s="43">
        <f>IFERROR(SUM(X139:X139),"0")</f>
        <v>0</v>
      </c>
      <c r="Y140" s="43">
        <f>IFERROR(SUM(Y139:Y139),"0")</f>
        <v>0</v>
      </c>
      <c r="Z140" s="43">
        <f>IFERROR(IF(Z139="",0,Z139),"0")</f>
        <v>0</v>
      </c>
      <c r="AA140" s="67"/>
      <c r="AB140" s="67"/>
      <c r="AC140" s="67"/>
    </row>
    <row r="141" spans="1:68" x14ac:dyDescent="0.2">
      <c r="A141" s="401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98" t="s">
        <v>40</v>
      </c>
      <c r="Q141" s="399"/>
      <c r="R141" s="399"/>
      <c r="S141" s="399"/>
      <c r="T141" s="399"/>
      <c r="U141" s="399"/>
      <c r="V141" s="400"/>
      <c r="W141" s="42" t="s">
        <v>0</v>
      </c>
      <c r="X141" s="43">
        <f>IFERROR(SUMPRODUCT(X139:X139*H139:H139),"0")</f>
        <v>0</v>
      </c>
      <c r="Y141" s="43">
        <f>IFERROR(SUMPRODUCT(Y139:Y139*H139:H139),"0")</f>
        <v>0</v>
      </c>
      <c r="Z141" s="42"/>
      <c r="AA141" s="67"/>
      <c r="AB141" s="67"/>
      <c r="AC141" s="67"/>
    </row>
    <row r="142" spans="1:68" ht="16.5" customHeight="1" x14ac:dyDescent="0.25">
      <c r="A142" s="392" t="s">
        <v>247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92"/>
      <c r="AA142" s="65"/>
      <c r="AB142" s="65"/>
      <c r="AC142" s="82"/>
    </row>
    <row r="143" spans="1:68" ht="14.25" customHeight="1" x14ac:dyDescent="0.25">
      <c r="A143" s="393" t="s">
        <v>82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66"/>
      <c r="AB143" s="66"/>
      <c r="AC143" s="83"/>
    </row>
    <row r="144" spans="1:68" ht="16.5" customHeight="1" x14ac:dyDescent="0.25">
      <c r="A144" s="63" t="s">
        <v>248</v>
      </c>
      <c r="B144" s="63" t="s">
        <v>249</v>
      </c>
      <c r="C144" s="36">
        <v>4301071062</v>
      </c>
      <c r="D144" s="394">
        <v>4607111036384</v>
      </c>
      <c r="E144" s="394"/>
      <c r="F144" s="62">
        <v>5</v>
      </c>
      <c r="G144" s="37">
        <v>1</v>
      </c>
      <c r="H144" s="62">
        <v>5</v>
      </c>
      <c r="I144" s="62">
        <v>5.2106000000000003</v>
      </c>
      <c r="J144" s="37">
        <v>144</v>
      </c>
      <c r="K144" s="37" t="s">
        <v>87</v>
      </c>
      <c r="L144" s="37" t="s">
        <v>88</v>
      </c>
      <c r="M144" s="38" t="s">
        <v>86</v>
      </c>
      <c r="N144" s="38"/>
      <c r="O144" s="37">
        <v>180</v>
      </c>
      <c r="P144" s="450" t="s">
        <v>250</v>
      </c>
      <c r="Q144" s="396"/>
      <c r="R144" s="396"/>
      <c r="S144" s="396"/>
      <c r="T144" s="397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IFERROR(IF(X144="","",X144*0.00866),"")</f>
        <v>0</v>
      </c>
      <c r="AA144" s="68" t="s">
        <v>46</v>
      </c>
      <c r="AB144" s="69" t="s">
        <v>46</v>
      </c>
      <c r="AC144" s="185" t="s">
        <v>251</v>
      </c>
      <c r="AG144" s="81"/>
      <c r="AJ144" s="87" t="s">
        <v>89</v>
      </c>
      <c r="AK144" s="87">
        <v>1</v>
      </c>
      <c r="BB144" s="186" t="s">
        <v>70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ht="16.5" customHeight="1" x14ac:dyDescent="0.25">
      <c r="A145" s="63" t="s">
        <v>252</v>
      </c>
      <c r="B145" s="63" t="s">
        <v>253</v>
      </c>
      <c r="C145" s="36">
        <v>4301071056</v>
      </c>
      <c r="D145" s="394">
        <v>4640242180250</v>
      </c>
      <c r="E145" s="394"/>
      <c r="F145" s="62">
        <v>5</v>
      </c>
      <c r="G145" s="37">
        <v>1</v>
      </c>
      <c r="H145" s="62">
        <v>5</v>
      </c>
      <c r="I145" s="62">
        <v>5.2131999999999996</v>
      </c>
      <c r="J145" s="37">
        <v>144</v>
      </c>
      <c r="K145" s="37" t="s">
        <v>87</v>
      </c>
      <c r="L145" s="37" t="s">
        <v>88</v>
      </c>
      <c r="M145" s="38" t="s">
        <v>86</v>
      </c>
      <c r="N145" s="38"/>
      <c r="O145" s="37">
        <v>180</v>
      </c>
      <c r="P145" s="451" t="s">
        <v>254</v>
      </c>
      <c r="Q145" s="396"/>
      <c r="R145" s="396"/>
      <c r="S145" s="396"/>
      <c r="T145" s="397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IFERROR(IF(X145="","",X145*0.00866),"")</f>
        <v>0</v>
      </c>
      <c r="AA145" s="68" t="s">
        <v>46</v>
      </c>
      <c r="AB145" s="69" t="s">
        <v>46</v>
      </c>
      <c r="AC145" s="187" t="s">
        <v>255</v>
      </c>
      <c r="AG145" s="81"/>
      <c r="AJ145" s="87" t="s">
        <v>89</v>
      </c>
      <c r="AK145" s="87">
        <v>1</v>
      </c>
      <c r="BB145" s="188" t="s">
        <v>70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ht="27" customHeight="1" x14ac:dyDescent="0.25">
      <c r="A146" s="63" t="s">
        <v>256</v>
      </c>
      <c r="B146" s="63" t="s">
        <v>257</v>
      </c>
      <c r="C146" s="36">
        <v>4301071050</v>
      </c>
      <c r="D146" s="394">
        <v>4607111036216</v>
      </c>
      <c r="E146" s="394"/>
      <c r="F146" s="62">
        <v>5</v>
      </c>
      <c r="G146" s="37">
        <v>1</v>
      </c>
      <c r="H146" s="62">
        <v>5</v>
      </c>
      <c r="I146" s="62">
        <v>5.2131999999999996</v>
      </c>
      <c r="J146" s="37">
        <v>144</v>
      </c>
      <c r="K146" s="37" t="s">
        <v>87</v>
      </c>
      <c r="L146" s="37" t="s">
        <v>126</v>
      </c>
      <c r="M146" s="38" t="s">
        <v>86</v>
      </c>
      <c r="N146" s="38"/>
      <c r="O146" s="37">
        <v>180</v>
      </c>
      <c r="P146" s="45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6" s="396"/>
      <c r="R146" s="396"/>
      <c r="S146" s="396"/>
      <c r="T146" s="397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IFERROR(IF(X146="","",X146*0.00866),"")</f>
        <v>0</v>
      </c>
      <c r="AA146" s="68" t="s">
        <v>46</v>
      </c>
      <c r="AB146" s="69" t="s">
        <v>46</v>
      </c>
      <c r="AC146" s="189" t="s">
        <v>258</v>
      </c>
      <c r="AG146" s="81"/>
      <c r="AJ146" s="87" t="s">
        <v>127</v>
      </c>
      <c r="AK146" s="87">
        <v>144</v>
      </c>
      <c r="BB146" s="190" t="s">
        <v>70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ht="27" customHeight="1" x14ac:dyDescent="0.25">
      <c r="A147" s="63" t="s">
        <v>259</v>
      </c>
      <c r="B147" s="63" t="s">
        <v>260</v>
      </c>
      <c r="C147" s="36">
        <v>4301071061</v>
      </c>
      <c r="D147" s="394">
        <v>4607111036278</v>
      </c>
      <c r="E147" s="394"/>
      <c r="F147" s="62">
        <v>5</v>
      </c>
      <c r="G147" s="37">
        <v>1</v>
      </c>
      <c r="H147" s="62">
        <v>5</v>
      </c>
      <c r="I147" s="62">
        <v>5.2405999999999997</v>
      </c>
      <c r="J147" s="37">
        <v>84</v>
      </c>
      <c r="K147" s="37" t="s">
        <v>87</v>
      </c>
      <c r="L147" s="37" t="s">
        <v>126</v>
      </c>
      <c r="M147" s="38" t="s">
        <v>86</v>
      </c>
      <c r="N147" s="38"/>
      <c r="O147" s="37">
        <v>180</v>
      </c>
      <c r="P147" s="45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7" s="396"/>
      <c r="R147" s="396"/>
      <c r="S147" s="396"/>
      <c r="T147" s="397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IFERROR(IF(X147="","",X147*0.0155),"")</f>
        <v>0</v>
      </c>
      <c r="AA147" s="68" t="s">
        <v>46</v>
      </c>
      <c r="AB147" s="69" t="s">
        <v>46</v>
      </c>
      <c r="AC147" s="191" t="s">
        <v>261</v>
      </c>
      <c r="AG147" s="81"/>
      <c r="AJ147" s="87" t="s">
        <v>127</v>
      </c>
      <c r="AK147" s="87">
        <v>84</v>
      </c>
      <c r="BB147" s="192" t="s">
        <v>70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01"/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2"/>
      <c r="P148" s="398" t="s">
        <v>40</v>
      </c>
      <c r="Q148" s="399"/>
      <c r="R148" s="399"/>
      <c r="S148" s="399"/>
      <c r="T148" s="399"/>
      <c r="U148" s="399"/>
      <c r="V148" s="400"/>
      <c r="W148" s="42" t="s">
        <v>39</v>
      </c>
      <c r="X148" s="43">
        <f>IFERROR(SUM(X144:X147),"0")</f>
        <v>0</v>
      </c>
      <c r="Y148" s="43">
        <f>IFERROR(SUM(Y144:Y147),"0")</f>
        <v>0</v>
      </c>
      <c r="Z148" s="43">
        <f>IFERROR(IF(Z144="",0,Z144),"0")+IFERROR(IF(Z145="",0,Z145),"0")+IFERROR(IF(Z146="",0,Z146),"0")+IFERROR(IF(Z147="",0,Z147),"0")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401"/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2"/>
      <c r="P149" s="398" t="s">
        <v>40</v>
      </c>
      <c r="Q149" s="399"/>
      <c r="R149" s="399"/>
      <c r="S149" s="399"/>
      <c r="T149" s="399"/>
      <c r="U149" s="399"/>
      <c r="V149" s="400"/>
      <c r="W149" s="42" t="s">
        <v>0</v>
      </c>
      <c r="X149" s="43">
        <f>IFERROR(SUMPRODUCT(X144:X147*H144:H147),"0")</f>
        <v>0</v>
      </c>
      <c r="Y149" s="43">
        <f>IFERROR(SUMPRODUCT(Y144:Y147*H144:H147),"0")</f>
        <v>0</v>
      </c>
      <c r="Z149" s="42"/>
      <c r="AA149" s="67"/>
      <c r="AB149" s="67"/>
      <c r="AC149" s="67"/>
    </row>
    <row r="150" spans="1:68" ht="14.25" customHeight="1" x14ac:dyDescent="0.25">
      <c r="A150" s="393" t="s">
        <v>262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93"/>
      <c r="AA150" s="66"/>
      <c r="AB150" s="66"/>
      <c r="AC150" s="83"/>
    </row>
    <row r="151" spans="1:68" ht="27" customHeight="1" x14ac:dyDescent="0.25">
      <c r="A151" s="63" t="s">
        <v>263</v>
      </c>
      <c r="B151" s="63" t="s">
        <v>264</v>
      </c>
      <c r="C151" s="36">
        <v>4301080153</v>
      </c>
      <c r="D151" s="394">
        <v>4607111036827</v>
      </c>
      <c r="E151" s="394"/>
      <c r="F151" s="62">
        <v>1</v>
      </c>
      <c r="G151" s="37">
        <v>5</v>
      </c>
      <c r="H151" s="62">
        <v>5</v>
      </c>
      <c r="I151" s="62">
        <v>5.2</v>
      </c>
      <c r="J151" s="37">
        <v>144</v>
      </c>
      <c r="K151" s="37" t="s">
        <v>87</v>
      </c>
      <c r="L151" s="37" t="s">
        <v>88</v>
      </c>
      <c r="M151" s="38" t="s">
        <v>86</v>
      </c>
      <c r="N151" s="38"/>
      <c r="O151" s="37">
        <v>90</v>
      </c>
      <c r="P151" s="45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1" s="396"/>
      <c r="R151" s="396"/>
      <c r="S151" s="396"/>
      <c r="T151" s="397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3" t="s">
        <v>265</v>
      </c>
      <c r="AG151" s="81"/>
      <c r="AJ151" s="87" t="s">
        <v>89</v>
      </c>
      <c r="AK151" s="87">
        <v>1</v>
      </c>
      <c r="BB151" s="194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27" customHeight="1" x14ac:dyDescent="0.25">
      <c r="A152" s="63" t="s">
        <v>266</v>
      </c>
      <c r="B152" s="63" t="s">
        <v>267</v>
      </c>
      <c r="C152" s="36">
        <v>4301080154</v>
      </c>
      <c r="D152" s="394">
        <v>4607111036834</v>
      </c>
      <c r="E152" s="394"/>
      <c r="F152" s="62">
        <v>1</v>
      </c>
      <c r="G152" s="37">
        <v>5</v>
      </c>
      <c r="H152" s="62">
        <v>5</v>
      </c>
      <c r="I152" s="62">
        <v>5.2530000000000001</v>
      </c>
      <c r="J152" s="37">
        <v>144</v>
      </c>
      <c r="K152" s="37" t="s">
        <v>87</v>
      </c>
      <c r="L152" s="37" t="s">
        <v>103</v>
      </c>
      <c r="M152" s="38" t="s">
        <v>86</v>
      </c>
      <c r="N152" s="38"/>
      <c r="O152" s="37">
        <v>90</v>
      </c>
      <c r="P152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2" s="396"/>
      <c r="R152" s="396"/>
      <c r="S152" s="396"/>
      <c r="T152" s="397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195" t="s">
        <v>265</v>
      </c>
      <c r="AG152" s="81"/>
      <c r="AJ152" s="87" t="s">
        <v>104</v>
      </c>
      <c r="AK152" s="87">
        <v>12</v>
      </c>
      <c r="BB152" s="196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98" t="s">
        <v>40</v>
      </c>
      <c r="Q153" s="399"/>
      <c r="R153" s="399"/>
      <c r="S153" s="399"/>
      <c r="T153" s="399"/>
      <c r="U153" s="399"/>
      <c r="V153" s="400"/>
      <c r="W153" s="42" t="s">
        <v>39</v>
      </c>
      <c r="X153" s="43">
        <f>IFERROR(SUM(X151:X152),"0")</f>
        <v>0</v>
      </c>
      <c r="Y153" s="43">
        <f>IFERROR(SUM(Y151:Y152),"0")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401"/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2"/>
      <c r="P154" s="398" t="s">
        <v>40</v>
      </c>
      <c r="Q154" s="399"/>
      <c r="R154" s="399"/>
      <c r="S154" s="399"/>
      <c r="T154" s="399"/>
      <c r="U154" s="399"/>
      <c r="V154" s="400"/>
      <c r="W154" s="42" t="s">
        <v>0</v>
      </c>
      <c r="X154" s="43">
        <f>IFERROR(SUMPRODUCT(X151:X152*H151:H152),"0")</f>
        <v>0</v>
      </c>
      <c r="Y154" s="43">
        <f>IFERROR(SUMPRODUCT(Y151:Y152*H151:H152),"0")</f>
        <v>0</v>
      </c>
      <c r="Z154" s="42"/>
      <c r="AA154" s="67"/>
      <c r="AB154" s="67"/>
      <c r="AC154" s="67"/>
    </row>
    <row r="155" spans="1:68" ht="27.75" customHeight="1" x14ac:dyDescent="0.2">
      <c r="A155" s="391" t="s">
        <v>268</v>
      </c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1"/>
      <c r="P155" s="391"/>
      <c r="Q155" s="391"/>
      <c r="R155" s="391"/>
      <c r="S155" s="391"/>
      <c r="T155" s="391"/>
      <c r="U155" s="391"/>
      <c r="V155" s="391"/>
      <c r="W155" s="391"/>
      <c r="X155" s="391"/>
      <c r="Y155" s="391"/>
      <c r="Z155" s="391"/>
      <c r="AA155" s="54"/>
      <c r="AB155" s="54"/>
      <c r="AC155" s="54"/>
    </row>
    <row r="156" spans="1:68" ht="16.5" customHeight="1" x14ac:dyDescent="0.25">
      <c r="A156" s="392" t="s">
        <v>269</v>
      </c>
      <c r="B156" s="392"/>
      <c r="C156" s="392"/>
      <c r="D156" s="392"/>
      <c r="E156" s="392"/>
      <c r="F156" s="392"/>
      <c r="G156" s="392"/>
      <c r="H156" s="392"/>
      <c r="I156" s="392"/>
      <c r="J156" s="392"/>
      <c r="K156" s="392"/>
      <c r="L156" s="392"/>
      <c r="M156" s="392"/>
      <c r="N156" s="392"/>
      <c r="O156" s="392"/>
      <c r="P156" s="392"/>
      <c r="Q156" s="392"/>
      <c r="R156" s="392"/>
      <c r="S156" s="392"/>
      <c r="T156" s="392"/>
      <c r="U156" s="392"/>
      <c r="V156" s="392"/>
      <c r="W156" s="392"/>
      <c r="X156" s="392"/>
      <c r="Y156" s="392"/>
      <c r="Z156" s="392"/>
      <c r="AA156" s="65"/>
      <c r="AB156" s="65"/>
      <c r="AC156" s="82"/>
    </row>
    <row r="157" spans="1:68" ht="14.25" customHeight="1" x14ac:dyDescent="0.25">
      <c r="A157" s="393" t="s">
        <v>91</v>
      </c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393"/>
      <c r="P157" s="393"/>
      <c r="Q157" s="393"/>
      <c r="R157" s="393"/>
      <c r="S157" s="393"/>
      <c r="T157" s="393"/>
      <c r="U157" s="393"/>
      <c r="V157" s="393"/>
      <c r="W157" s="393"/>
      <c r="X157" s="393"/>
      <c r="Y157" s="393"/>
      <c r="Z157" s="393"/>
      <c r="AA157" s="66"/>
      <c r="AB157" s="66"/>
      <c r="AC157" s="83"/>
    </row>
    <row r="158" spans="1:68" ht="27" customHeight="1" x14ac:dyDescent="0.25">
      <c r="A158" s="63" t="s">
        <v>270</v>
      </c>
      <c r="B158" s="63" t="s">
        <v>271</v>
      </c>
      <c r="C158" s="36">
        <v>4301132097</v>
      </c>
      <c r="D158" s="394">
        <v>4607111035721</v>
      </c>
      <c r="E158" s="394"/>
      <c r="F158" s="62">
        <v>0.25</v>
      </c>
      <c r="G158" s="37">
        <v>12</v>
      </c>
      <c r="H158" s="62">
        <v>3</v>
      </c>
      <c r="I158" s="62">
        <v>3.3879999999999999</v>
      </c>
      <c r="J158" s="37">
        <v>70</v>
      </c>
      <c r="K158" s="37" t="s">
        <v>97</v>
      </c>
      <c r="L158" s="37" t="s">
        <v>126</v>
      </c>
      <c r="M158" s="38" t="s">
        <v>86</v>
      </c>
      <c r="N158" s="38"/>
      <c r="O158" s="37">
        <v>365</v>
      </c>
      <c r="P158" s="45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8" s="396"/>
      <c r="R158" s="396"/>
      <c r="S158" s="396"/>
      <c r="T158" s="397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IFERROR(IF(X158="","",X158*0.01788),"")</f>
        <v>0</v>
      </c>
      <c r="AA158" s="68" t="s">
        <v>46</v>
      </c>
      <c r="AB158" s="69" t="s">
        <v>46</v>
      </c>
      <c r="AC158" s="197" t="s">
        <v>272</v>
      </c>
      <c r="AG158" s="81"/>
      <c r="AJ158" s="87" t="s">
        <v>127</v>
      </c>
      <c r="AK158" s="87">
        <v>70</v>
      </c>
      <c r="BB158" s="198" t="s">
        <v>96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273</v>
      </c>
      <c r="B159" s="63" t="s">
        <v>274</v>
      </c>
      <c r="C159" s="36">
        <v>4301132100</v>
      </c>
      <c r="D159" s="394">
        <v>4607111035691</v>
      </c>
      <c r="E159" s="394"/>
      <c r="F159" s="62">
        <v>0.25</v>
      </c>
      <c r="G159" s="37">
        <v>12</v>
      </c>
      <c r="H159" s="62">
        <v>3</v>
      </c>
      <c r="I159" s="62">
        <v>3.3879999999999999</v>
      </c>
      <c r="J159" s="37">
        <v>70</v>
      </c>
      <c r="K159" s="37" t="s">
        <v>97</v>
      </c>
      <c r="L159" s="37" t="s">
        <v>126</v>
      </c>
      <c r="M159" s="38" t="s">
        <v>86</v>
      </c>
      <c r="N159" s="38"/>
      <c r="O159" s="37">
        <v>365</v>
      </c>
      <c r="P159" s="45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59" s="396"/>
      <c r="R159" s="396"/>
      <c r="S159" s="396"/>
      <c r="T159" s="397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IFERROR(IF(X159="","",X159*0.01788),"")</f>
        <v>0</v>
      </c>
      <c r="AA159" s="68" t="s">
        <v>46</v>
      </c>
      <c r="AB159" s="69" t="s">
        <v>46</v>
      </c>
      <c r="AC159" s="199" t="s">
        <v>275</v>
      </c>
      <c r="AG159" s="81"/>
      <c r="AJ159" s="87" t="s">
        <v>127</v>
      </c>
      <c r="AK159" s="87">
        <v>70</v>
      </c>
      <c r="BB159" s="200" t="s">
        <v>96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276</v>
      </c>
      <c r="B160" s="63" t="s">
        <v>277</v>
      </c>
      <c r="C160" s="36">
        <v>4301132079</v>
      </c>
      <c r="D160" s="394">
        <v>4607111038487</v>
      </c>
      <c r="E160" s="394"/>
      <c r="F160" s="62">
        <v>0.25</v>
      </c>
      <c r="G160" s="37">
        <v>12</v>
      </c>
      <c r="H160" s="62">
        <v>3</v>
      </c>
      <c r="I160" s="62">
        <v>3.7360000000000002</v>
      </c>
      <c r="J160" s="37">
        <v>70</v>
      </c>
      <c r="K160" s="37" t="s">
        <v>97</v>
      </c>
      <c r="L160" s="37" t="s">
        <v>103</v>
      </c>
      <c r="M160" s="38" t="s">
        <v>86</v>
      </c>
      <c r="N160" s="38"/>
      <c r="O160" s="37">
        <v>180</v>
      </c>
      <c r="P160" s="45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0" s="396"/>
      <c r="R160" s="396"/>
      <c r="S160" s="396"/>
      <c r="T160" s="397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IFERROR(IF(X160="","",X160*0.01788),"")</f>
        <v>0</v>
      </c>
      <c r="AA160" s="68" t="s">
        <v>46</v>
      </c>
      <c r="AB160" s="69" t="s">
        <v>46</v>
      </c>
      <c r="AC160" s="201" t="s">
        <v>278</v>
      </c>
      <c r="AG160" s="81"/>
      <c r="AJ160" s="87" t="s">
        <v>104</v>
      </c>
      <c r="AK160" s="87">
        <v>14</v>
      </c>
      <c r="BB160" s="202" t="s">
        <v>96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01"/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2"/>
      <c r="P161" s="398" t="s">
        <v>40</v>
      </c>
      <c r="Q161" s="399"/>
      <c r="R161" s="399"/>
      <c r="S161" s="399"/>
      <c r="T161" s="399"/>
      <c r="U161" s="399"/>
      <c r="V161" s="400"/>
      <c r="W161" s="42" t="s">
        <v>39</v>
      </c>
      <c r="X161" s="43">
        <f>IFERROR(SUM(X158:X160),"0")</f>
        <v>0</v>
      </c>
      <c r="Y161" s="43">
        <f>IFERROR(SUM(Y158:Y160),"0")</f>
        <v>0</v>
      </c>
      <c r="Z161" s="43">
        <f>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401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98" t="s">
        <v>40</v>
      </c>
      <c r="Q162" s="399"/>
      <c r="R162" s="399"/>
      <c r="S162" s="399"/>
      <c r="T162" s="399"/>
      <c r="U162" s="399"/>
      <c r="V162" s="400"/>
      <c r="W162" s="42" t="s">
        <v>0</v>
      </c>
      <c r="X162" s="43">
        <f>IFERROR(SUMPRODUCT(X158:X160*H158:H160),"0")</f>
        <v>0</v>
      </c>
      <c r="Y162" s="43">
        <f>IFERROR(SUMPRODUCT(Y158:Y160*H158:H160),"0")</f>
        <v>0</v>
      </c>
      <c r="Z162" s="42"/>
      <c r="AA162" s="67"/>
      <c r="AB162" s="67"/>
      <c r="AC162" s="67"/>
    </row>
    <row r="163" spans="1:68" ht="14.25" customHeight="1" x14ac:dyDescent="0.25">
      <c r="A163" s="393" t="s">
        <v>279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66"/>
      <c r="AB163" s="66"/>
      <c r="AC163" s="83"/>
    </row>
    <row r="164" spans="1:68" ht="27" customHeight="1" x14ac:dyDescent="0.25">
      <c r="A164" s="63" t="s">
        <v>280</v>
      </c>
      <c r="B164" s="63" t="s">
        <v>281</v>
      </c>
      <c r="C164" s="36">
        <v>4301051855</v>
      </c>
      <c r="D164" s="394">
        <v>4680115885875</v>
      </c>
      <c r="E164" s="394"/>
      <c r="F164" s="62">
        <v>1</v>
      </c>
      <c r="G164" s="37">
        <v>9</v>
      </c>
      <c r="H164" s="62">
        <v>9</v>
      </c>
      <c r="I164" s="62">
        <v>9.4350000000000005</v>
      </c>
      <c r="J164" s="37">
        <v>64</v>
      </c>
      <c r="K164" s="37" t="s">
        <v>286</v>
      </c>
      <c r="L164" s="37" t="s">
        <v>88</v>
      </c>
      <c r="M164" s="38" t="s">
        <v>285</v>
      </c>
      <c r="N164" s="38"/>
      <c r="O164" s="37">
        <v>365</v>
      </c>
      <c r="P164" s="459" t="s">
        <v>282</v>
      </c>
      <c r="Q164" s="396"/>
      <c r="R164" s="396"/>
      <c r="S164" s="396"/>
      <c r="T164" s="397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IFERROR(IF(X164="","",X164*0.01898),"")</f>
        <v>0</v>
      </c>
      <c r="AA164" s="68" t="s">
        <v>46</v>
      </c>
      <c r="AB164" s="69" t="s">
        <v>46</v>
      </c>
      <c r="AC164" s="203" t="s">
        <v>283</v>
      </c>
      <c r="AG164" s="81"/>
      <c r="AJ164" s="87" t="s">
        <v>89</v>
      </c>
      <c r="AK164" s="87">
        <v>1</v>
      </c>
      <c r="BB164" s="204" t="s">
        <v>284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2"/>
      <c r="P165" s="398" t="s">
        <v>40</v>
      </c>
      <c r="Q165" s="399"/>
      <c r="R165" s="399"/>
      <c r="S165" s="399"/>
      <c r="T165" s="399"/>
      <c r="U165" s="399"/>
      <c r="V165" s="400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401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2"/>
      <c r="P166" s="398" t="s">
        <v>40</v>
      </c>
      <c r="Q166" s="399"/>
      <c r="R166" s="399"/>
      <c r="S166" s="399"/>
      <c r="T166" s="399"/>
      <c r="U166" s="399"/>
      <c r="V166" s="400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customHeight="1" x14ac:dyDescent="0.25">
      <c r="A167" s="392" t="s">
        <v>287</v>
      </c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2"/>
      <c r="O167" s="392"/>
      <c r="P167" s="392"/>
      <c r="Q167" s="392"/>
      <c r="R167" s="392"/>
      <c r="S167" s="392"/>
      <c r="T167" s="392"/>
      <c r="U167" s="392"/>
      <c r="V167" s="392"/>
      <c r="W167" s="392"/>
      <c r="X167" s="392"/>
      <c r="Y167" s="392"/>
      <c r="Z167" s="392"/>
      <c r="AA167" s="65"/>
      <c r="AB167" s="65"/>
      <c r="AC167" s="82"/>
    </row>
    <row r="168" spans="1:68" ht="14.25" customHeight="1" x14ac:dyDescent="0.25">
      <c r="A168" s="393" t="s">
        <v>287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66"/>
      <c r="AB168" s="66"/>
      <c r="AC168" s="83"/>
    </row>
    <row r="169" spans="1:68" ht="27" customHeight="1" x14ac:dyDescent="0.25">
      <c r="A169" s="63" t="s">
        <v>288</v>
      </c>
      <c r="B169" s="63" t="s">
        <v>289</v>
      </c>
      <c r="C169" s="36">
        <v>4301133002</v>
      </c>
      <c r="D169" s="394">
        <v>4607111035783</v>
      </c>
      <c r="E169" s="394"/>
      <c r="F169" s="62">
        <v>0.2</v>
      </c>
      <c r="G169" s="37">
        <v>8</v>
      </c>
      <c r="H169" s="62">
        <v>1.6</v>
      </c>
      <c r="I169" s="62">
        <v>2.12</v>
      </c>
      <c r="J169" s="37">
        <v>72</v>
      </c>
      <c r="K169" s="37" t="s">
        <v>235</v>
      </c>
      <c r="L169" s="37" t="s">
        <v>103</v>
      </c>
      <c r="M169" s="38" t="s">
        <v>86</v>
      </c>
      <c r="N169" s="38"/>
      <c r="O169" s="37">
        <v>180</v>
      </c>
      <c r="P169" s="46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69" s="396"/>
      <c r="R169" s="396"/>
      <c r="S169" s="396"/>
      <c r="T169" s="397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IFERROR(IF(X169="","",X169*0.01157),"")</f>
        <v>0</v>
      </c>
      <c r="AA169" s="68" t="s">
        <v>46</v>
      </c>
      <c r="AB169" s="69" t="s">
        <v>46</v>
      </c>
      <c r="AC169" s="205" t="s">
        <v>290</v>
      </c>
      <c r="AG169" s="81"/>
      <c r="AJ169" s="87" t="s">
        <v>104</v>
      </c>
      <c r="AK169" s="87">
        <v>6</v>
      </c>
      <c r="BB169" s="206" t="s">
        <v>96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98" t="s">
        <v>40</v>
      </c>
      <c r="Q170" s="399"/>
      <c r="R170" s="399"/>
      <c r="S170" s="399"/>
      <c r="T170" s="399"/>
      <c r="U170" s="399"/>
      <c r="V170" s="400"/>
      <c r="W170" s="42" t="s">
        <v>39</v>
      </c>
      <c r="X170" s="43">
        <f>IFERROR(SUM(X169:X169),"0")</f>
        <v>0</v>
      </c>
      <c r="Y170" s="43">
        <f>IFERROR(SUM(Y169:Y169),"0")</f>
        <v>0</v>
      </c>
      <c r="Z170" s="43">
        <f>IFERROR(IF(Z169="",0,Z169),"0")</f>
        <v>0</v>
      </c>
      <c r="AA170" s="67"/>
      <c r="AB170" s="67"/>
      <c r="AC170" s="67"/>
    </row>
    <row r="171" spans="1:68" x14ac:dyDescent="0.2">
      <c r="A171" s="401"/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2"/>
      <c r="P171" s="398" t="s">
        <v>40</v>
      </c>
      <c r="Q171" s="399"/>
      <c r="R171" s="399"/>
      <c r="S171" s="399"/>
      <c r="T171" s="399"/>
      <c r="U171" s="399"/>
      <c r="V171" s="400"/>
      <c r="W171" s="42" t="s">
        <v>0</v>
      </c>
      <c r="X171" s="43">
        <f>IFERROR(SUMPRODUCT(X169:X169*H169:H169),"0")</f>
        <v>0</v>
      </c>
      <c r="Y171" s="43">
        <f>IFERROR(SUMPRODUCT(Y169:Y169*H169:H169),"0")</f>
        <v>0</v>
      </c>
      <c r="Z171" s="42"/>
      <c r="AA171" s="67"/>
      <c r="AB171" s="67"/>
      <c r="AC171" s="67"/>
    </row>
    <row r="172" spans="1:68" ht="27.75" customHeight="1" x14ac:dyDescent="0.2">
      <c r="A172" s="391" t="s">
        <v>291</v>
      </c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1"/>
      <c r="P172" s="391"/>
      <c r="Q172" s="391"/>
      <c r="R172" s="391"/>
      <c r="S172" s="391"/>
      <c r="T172" s="391"/>
      <c r="U172" s="391"/>
      <c r="V172" s="391"/>
      <c r="W172" s="391"/>
      <c r="X172" s="391"/>
      <c r="Y172" s="391"/>
      <c r="Z172" s="391"/>
      <c r="AA172" s="54"/>
      <c r="AB172" s="54"/>
      <c r="AC172" s="54"/>
    </row>
    <row r="173" spans="1:68" ht="16.5" customHeight="1" x14ac:dyDescent="0.25">
      <c r="A173" s="392" t="s">
        <v>292</v>
      </c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  <c r="Z173" s="392"/>
      <c r="AA173" s="65"/>
      <c r="AB173" s="65"/>
      <c r="AC173" s="82"/>
    </row>
    <row r="174" spans="1:68" ht="14.25" customHeight="1" x14ac:dyDescent="0.25">
      <c r="A174" s="393" t="s">
        <v>151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66"/>
      <c r="AB174" s="66"/>
      <c r="AC174" s="83"/>
    </row>
    <row r="175" spans="1:68" ht="27" customHeight="1" x14ac:dyDescent="0.25">
      <c r="A175" s="63" t="s">
        <v>293</v>
      </c>
      <c r="B175" s="63" t="s">
        <v>294</v>
      </c>
      <c r="C175" s="36">
        <v>4301135707</v>
      </c>
      <c r="D175" s="394">
        <v>4620207490198</v>
      </c>
      <c r="E175" s="394"/>
      <c r="F175" s="62">
        <v>0.2</v>
      </c>
      <c r="G175" s="37">
        <v>12</v>
      </c>
      <c r="H175" s="62">
        <v>2.4</v>
      </c>
      <c r="I175" s="62">
        <v>3.1036000000000001</v>
      </c>
      <c r="J175" s="37">
        <v>70</v>
      </c>
      <c r="K175" s="37" t="s">
        <v>97</v>
      </c>
      <c r="L175" s="37" t="s">
        <v>103</v>
      </c>
      <c r="M175" s="38" t="s">
        <v>86</v>
      </c>
      <c r="N175" s="38"/>
      <c r="O175" s="37">
        <v>180</v>
      </c>
      <c r="P175" s="4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5" s="396"/>
      <c r="R175" s="396"/>
      <c r="S175" s="396"/>
      <c r="T175" s="397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07" t="s">
        <v>295</v>
      </c>
      <c r="AG175" s="81"/>
      <c r="AJ175" s="87" t="s">
        <v>104</v>
      </c>
      <c r="AK175" s="87">
        <v>14</v>
      </c>
      <c r="BB175" s="208" t="s">
        <v>96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296</v>
      </c>
      <c r="B176" s="63" t="s">
        <v>297</v>
      </c>
      <c r="C176" s="36">
        <v>4301135719</v>
      </c>
      <c r="D176" s="394">
        <v>4620207490235</v>
      </c>
      <c r="E176" s="394"/>
      <c r="F176" s="62">
        <v>0.2</v>
      </c>
      <c r="G176" s="37">
        <v>12</v>
      </c>
      <c r="H176" s="62">
        <v>2.4</v>
      </c>
      <c r="I176" s="62">
        <v>3.1036000000000001</v>
      </c>
      <c r="J176" s="37">
        <v>70</v>
      </c>
      <c r="K176" s="37" t="s">
        <v>97</v>
      </c>
      <c r="L176" s="37" t="s">
        <v>103</v>
      </c>
      <c r="M176" s="38" t="s">
        <v>86</v>
      </c>
      <c r="N176" s="38"/>
      <c r="O176" s="37">
        <v>180</v>
      </c>
      <c r="P176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6" s="396"/>
      <c r="R176" s="396"/>
      <c r="S176" s="396"/>
      <c r="T176" s="397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09" t="s">
        <v>298</v>
      </c>
      <c r="AG176" s="81"/>
      <c r="AJ176" s="87" t="s">
        <v>104</v>
      </c>
      <c r="AK176" s="87">
        <v>14</v>
      </c>
      <c r="BB176" s="210" t="s">
        <v>96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299</v>
      </c>
      <c r="B177" s="63" t="s">
        <v>300</v>
      </c>
      <c r="C177" s="36">
        <v>4301135697</v>
      </c>
      <c r="D177" s="394">
        <v>4620207490259</v>
      </c>
      <c r="E177" s="394"/>
      <c r="F177" s="62">
        <v>0.2</v>
      </c>
      <c r="G177" s="37">
        <v>12</v>
      </c>
      <c r="H177" s="62">
        <v>2.4</v>
      </c>
      <c r="I177" s="62">
        <v>3.1036000000000001</v>
      </c>
      <c r="J177" s="37">
        <v>70</v>
      </c>
      <c r="K177" s="37" t="s">
        <v>97</v>
      </c>
      <c r="L177" s="37" t="s">
        <v>103</v>
      </c>
      <c r="M177" s="38" t="s">
        <v>86</v>
      </c>
      <c r="N177" s="38"/>
      <c r="O177" s="37">
        <v>180</v>
      </c>
      <c r="P177" s="46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7" s="396"/>
      <c r="R177" s="396"/>
      <c r="S177" s="396"/>
      <c r="T177" s="397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211" t="s">
        <v>295</v>
      </c>
      <c r="AG177" s="81"/>
      <c r="AJ177" s="87" t="s">
        <v>104</v>
      </c>
      <c r="AK177" s="87">
        <v>14</v>
      </c>
      <c r="BB177" s="212" t="s">
        <v>96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301</v>
      </c>
      <c r="B178" s="63" t="s">
        <v>302</v>
      </c>
      <c r="C178" s="36">
        <v>4301135681</v>
      </c>
      <c r="D178" s="394">
        <v>4620207490143</v>
      </c>
      <c r="E178" s="394"/>
      <c r="F178" s="62">
        <v>0.22</v>
      </c>
      <c r="G178" s="37">
        <v>12</v>
      </c>
      <c r="H178" s="62">
        <v>2.64</v>
      </c>
      <c r="I178" s="62">
        <v>3.3435999999999999</v>
      </c>
      <c r="J178" s="37">
        <v>70</v>
      </c>
      <c r="K178" s="37" t="s">
        <v>97</v>
      </c>
      <c r="L178" s="37" t="s">
        <v>88</v>
      </c>
      <c r="M178" s="38" t="s">
        <v>86</v>
      </c>
      <c r="N178" s="38"/>
      <c r="O178" s="37">
        <v>180</v>
      </c>
      <c r="P178" s="464" t="s">
        <v>303</v>
      </c>
      <c r="Q178" s="396"/>
      <c r="R178" s="396"/>
      <c r="S178" s="396"/>
      <c r="T178" s="397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213" t="s">
        <v>304</v>
      </c>
      <c r="AG178" s="81"/>
      <c r="AJ178" s="87" t="s">
        <v>89</v>
      </c>
      <c r="AK178" s="87">
        <v>1</v>
      </c>
      <c r="BB178" s="214" t="s">
        <v>96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401"/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2"/>
      <c r="P179" s="398" t="s">
        <v>40</v>
      </c>
      <c r="Q179" s="399"/>
      <c r="R179" s="399"/>
      <c r="S179" s="399"/>
      <c r="T179" s="399"/>
      <c r="U179" s="399"/>
      <c r="V179" s="400"/>
      <c r="W179" s="42" t="s">
        <v>39</v>
      </c>
      <c r="X179" s="43">
        <f>IFERROR(SUM(X175:X178),"0")</f>
        <v>0</v>
      </c>
      <c r="Y179" s="43">
        <f>IFERROR(SUM(Y175:Y178),"0")</f>
        <v>0</v>
      </c>
      <c r="Z179" s="43">
        <f>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401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2"/>
      <c r="P180" s="398" t="s">
        <v>40</v>
      </c>
      <c r="Q180" s="399"/>
      <c r="R180" s="399"/>
      <c r="S180" s="399"/>
      <c r="T180" s="399"/>
      <c r="U180" s="399"/>
      <c r="V180" s="400"/>
      <c r="W180" s="42" t="s">
        <v>0</v>
      </c>
      <c r="X180" s="43">
        <f>IFERROR(SUMPRODUCT(X175:X178*H175:H178),"0")</f>
        <v>0</v>
      </c>
      <c r="Y180" s="43">
        <f>IFERROR(SUMPRODUCT(Y175:Y178*H175:H178),"0")</f>
        <v>0</v>
      </c>
      <c r="Z180" s="42"/>
      <c r="AA180" s="67"/>
      <c r="AB180" s="67"/>
      <c r="AC180" s="67"/>
    </row>
    <row r="181" spans="1:68" ht="16.5" customHeight="1" x14ac:dyDescent="0.25">
      <c r="A181" s="392" t="s">
        <v>305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65"/>
      <c r="AB181" s="65"/>
      <c r="AC181" s="82"/>
    </row>
    <row r="182" spans="1:68" ht="14.25" customHeight="1" x14ac:dyDescent="0.25">
      <c r="A182" s="393" t="s">
        <v>82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66"/>
      <c r="AB182" s="66"/>
      <c r="AC182" s="83"/>
    </row>
    <row r="183" spans="1:68" ht="16.5" customHeight="1" x14ac:dyDescent="0.25">
      <c r="A183" s="63" t="s">
        <v>306</v>
      </c>
      <c r="B183" s="63" t="s">
        <v>307</v>
      </c>
      <c r="C183" s="36">
        <v>4301070948</v>
      </c>
      <c r="D183" s="394">
        <v>4607111037022</v>
      </c>
      <c r="E183" s="394"/>
      <c r="F183" s="62">
        <v>0.7</v>
      </c>
      <c r="G183" s="37">
        <v>8</v>
      </c>
      <c r="H183" s="62">
        <v>5.6</v>
      </c>
      <c r="I183" s="62">
        <v>5.87</v>
      </c>
      <c r="J183" s="37">
        <v>84</v>
      </c>
      <c r="K183" s="37" t="s">
        <v>87</v>
      </c>
      <c r="L183" s="37" t="s">
        <v>103</v>
      </c>
      <c r="M183" s="38" t="s">
        <v>86</v>
      </c>
      <c r="N183" s="38"/>
      <c r="O183" s="37">
        <v>180</v>
      </c>
      <c r="P183" s="4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96"/>
      <c r="R183" s="396"/>
      <c r="S183" s="396"/>
      <c r="T183" s="397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IFERROR(IF(X183="","",X183*0.0155),"")</f>
        <v>0</v>
      </c>
      <c r="AA183" s="68" t="s">
        <v>46</v>
      </c>
      <c r="AB183" s="69" t="s">
        <v>46</v>
      </c>
      <c r="AC183" s="215" t="s">
        <v>308</v>
      </c>
      <c r="AG183" s="81"/>
      <c r="AJ183" s="87" t="s">
        <v>104</v>
      </c>
      <c r="AK183" s="87">
        <v>12</v>
      </c>
      <c r="BB183" s="216" t="s">
        <v>70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309</v>
      </c>
      <c r="B184" s="63" t="s">
        <v>310</v>
      </c>
      <c r="C184" s="36">
        <v>4301070990</v>
      </c>
      <c r="D184" s="394">
        <v>4607111038494</v>
      </c>
      <c r="E184" s="394"/>
      <c r="F184" s="62">
        <v>0.7</v>
      </c>
      <c r="G184" s="37">
        <v>8</v>
      </c>
      <c r="H184" s="62">
        <v>5.6</v>
      </c>
      <c r="I184" s="62">
        <v>5.87</v>
      </c>
      <c r="J184" s="37">
        <v>84</v>
      </c>
      <c r="K184" s="37" t="s">
        <v>87</v>
      </c>
      <c r="L184" s="37" t="s">
        <v>103</v>
      </c>
      <c r="M184" s="38" t="s">
        <v>86</v>
      </c>
      <c r="N184" s="38"/>
      <c r="O184" s="37">
        <v>180</v>
      </c>
      <c r="P184" s="4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96"/>
      <c r="R184" s="396"/>
      <c r="S184" s="396"/>
      <c r="T184" s="397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IFERROR(IF(X184="","",X184*0.0155),"")</f>
        <v>0</v>
      </c>
      <c r="AA184" s="68" t="s">
        <v>46</v>
      </c>
      <c r="AB184" s="69" t="s">
        <v>46</v>
      </c>
      <c r="AC184" s="217" t="s">
        <v>311</v>
      </c>
      <c r="AG184" s="81"/>
      <c r="AJ184" s="87" t="s">
        <v>104</v>
      </c>
      <c r="AK184" s="87">
        <v>12</v>
      </c>
      <c r="BB184" s="218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312</v>
      </c>
      <c r="B185" s="63" t="s">
        <v>313</v>
      </c>
      <c r="C185" s="36">
        <v>4301070966</v>
      </c>
      <c r="D185" s="394">
        <v>4607111038135</v>
      </c>
      <c r="E185" s="394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87</v>
      </c>
      <c r="L185" s="37" t="s">
        <v>103</v>
      </c>
      <c r="M185" s="38" t="s">
        <v>86</v>
      </c>
      <c r="N185" s="38"/>
      <c r="O185" s="37">
        <v>180</v>
      </c>
      <c r="P185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96"/>
      <c r="R185" s="396"/>
      <c r="S185" s="396"/>
      <c r="T185" s="397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19" t="s">
        <v>314</v>
      </c>
      <c r="AG185" s="81"/>
      <c r="AJ185" s="87" t="s">
        <v>104</v>
      </c>
      <c r="AK185" s="87">
        <v>12</v>
      </c>
      <c r="BB185" s="220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01"/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2"/>
      <c r="P186" s="398" t="s">
        <v>40</v>
      </c>
      <c r="Q186" s="399"/>
      <c r="R186" s="399"/>
      <c r="S186" s="399"/>
      <c r="T186" s="399"/>
      <c r="U186" s="399"/>
      <c r="V186" s="400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01"/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2"/>
      <c r="P187" s="398" t="s">
        <v>40</v>
      </c>
      <c r="Q187" s="399"/>
      <c r="R187" s="399"/>
      <c r="S187" s="399"/>
      <c r="T187" s="399"/>
      <c r="U187" s="399"/>
      <c r="V187" s="400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6.5" customHeight="1" x14ac:dyDescent="0.25">
      <c r="A188" s="392" t="s">
        <v>315</v>
      </c>
      <c r="B188" s="392"/>
      <c r="C188" s="392"/>
      <c r="D188" s="392"/>
      <c r="E188" s="392"/>
      <c r="F188" s="392"/>
      <c r="G188" s="392"/>
      <c r="H188" s="392"/>
      <c r="I188" s="392"/>
      <c r="J188" s="392"/>
      <c r="K188" s="392"/>
      <c r="L188" s="392"/>
      <c r="M188" s="392"/>
      <c r="N188" s="392"/>
      <c r="O188" s="392"/>
      <c r="P188" s="392"/>
      <c r="Q188" s="392"/>
      <c r="R188" s="392"/>
      <c r="S188" s="392"/>
      <c r="T188" s="392"/>
      <c r="U188" s="392"/>
      <c r="V188" s="392"/>
      <c r="W188" s="392"/>
      <c r="X188" s="392"/>
      <c r="Y188" s="392"/>
      <c r="Z188" s="392"/>
      <c r="AA188" s="65"/>
      <c r="AB188" s="65"/>
      <c r="AC188" s="82"/>
    </row>
    <row r="189" spans="1:68" ht="14.25" customHeight="1" x14ac:dyDescent="0.25">
      <c r="A189" s="393" t="s">
        <v>82</v>
      </c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393"/>
      <c r="P189" s="393"/>
      <c r="Q189" s="393"/>
      <c r="R189" s="393"/>
      <c r="S189" s="393"/>
      <c r="T189" s="393"/>
      <c r="U189" s="393"/>
      <c r="V189" s="393"/>
      <c r="W189" s="393"/>
      <c r="X189" s="393"/>
      <c r="Y189" s="393"/>
      <c r="Z189" s="393"/>
      <c r="AA189" s="66"/>
      <c r="AB189" s="66"/>
      <c r="AC189" s="83"/>
    </row>
    <row r="190" spans="1:68" ht="27" customHeight="1" x14ac:dyDescent="0.25">
      <c r="A190" s="63" t="s">
        <v>316</v>
      </c>
      <c r="B190" s="63" t="s">
        <v>317</v>
      </c>
      <c r="C190" s="36">
        <v>4301070996</v>
      </c>
      <c r="D190" s="394">
        <v>4607111038654</v>
      </c>
      <c r="E190" s="394"/>
      <c r="F190" s="62">
        <v>0.4</v>
      </c>
      <c r="G190" s="37">
        <v>16</v>
      </c>
      <c r="H190" s="62">
        <v>6.4</v>
      </c>
      <c r="I190" s="62">
        <v>6.63</v>
      </c>
      <c r="J190" s="37">
        <v>84</v>
      </c>
      <c r="K190" s="37" t="s">
        <v>87</v>
      </c>
      <c r="L190" s="37" t="s">
        <v>103</v>
      </c>
      <c r="M190" s="38" t="s">
        <v>86</v>
      </c>
      <c r="N190" s="38"/>
      <c r="O190" s="37">
        <v>180</v>
      </c>
      <c r="P190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96"/>
      <c r="R190" s="396"/>
      <c r="S190" s="396"/>
      <c r="T190" s="397"/>
      <c r="U190" s="39" t="s">
        <v>46</v>
      </c>
      <c r="V190" s="39" t="s">
        <v>46</v>
      </c>
      <c r="W190" s="40" t="s">
        <v>39</v>
      </c>
      <c r="X190" s="58">
        <v>0</v>
      </c>
      <c r="Y190" s="55">
        <f t="shared" ref="Y190:Y195" si="12">IFERROR(IF(X190="","",X190),"")</f>
        <v>0</v>
      </c>
      <c r="Z190" s="41">
        <f t="shared" ref="Z190:Z195" si="13">IFERROR(IF(X190="","",X190*0.0155),"")</f>
        <v>0</v>
      </c>
      <c r="AA190" s="68" t="s">
        <v>46</v>
      </c>
      <c r="AB190" s="69" t="s">
        <v>46</v>
      </c>
      <c r="AC190" s="221" t="s">
        <v>318</v>
      </c>
      <c r="AG190" s="81"/>
      <c r="AJ190" s="87" t="s">
        <v>104</v>
      </c>
      <c r="AK190" s="87">
        <v>12</v>
      </c>
      <c r="BB190" s="222" t="s">
        <v>70</v>
      </c>
      <c r="BM190" s="81">
        <f t="shared" ref="BM190:BM195" si="14">IFERROR(X190*I190,"0")</f>
        <v>0</v>
      </c>
      <c r="BN190" s="81">
        <f t="shared" ref="BN190:BN195" si="15">IFERROR(Y190*I190,"0")</f>
        <v>0</v>
      </c>
      <c r="BO190" s="81">
        <f t="shared" ref="BO190:BO195" si="16">IFERROR(X190/J190,"0")</f>
        <v>0</v>
      </c>
      <c r="BP190" s="81">
        <f t="shared" ref="BP190:BP195" si="17">IFERROR(Y190/J190,"0")</f>
        <v>0</v>
      </c>
    </row>
    <row r="191" spans="1:68" ht="27" customHeight="1" x14ac:dyDescent="0.25">
      <c r="A191" s="63" t="s">
        <v>319</v>
      </c>
      <c r="B191" s="63" t="s">
        <v>320</v>
      </c>
      <c r="C191" s="36">
        <v>4301070997</v>
      </c>
      <c r="D191" s="394">
        <v>4607111038586</v>
      </c>
      <c r="E191" s="394"/>
      <c r="F191" s="62">
        <v>0.7</v>
      </c>
      <c r="G191" s="37">
        <v>8</v>
      </c>
      <c r="H191" s="62">
        <v>5.6</v>
      </c>
      <c r="I191" s="62">
        <v>5.83</v>
      </c>
      <c r="J191" s="37">
        <v>84</v>
      </c>
      <c r="K191" s="37" t="s">
        <v>87</v>
      </c>
      <c r="L191" s="37" t="s">
        <v>103</v>
      </c>
      <c r="M191" s="38" t="s">
        <v>86</v>
      </c>
      <c r="N191" s="38"/>
      <c r="O191" s="37">
        <v>180</v>
      </c>
      <c r="P191" s="4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96"/>
      <c r="R191" s="396"/>
      <c r="S191" s="396"/>
      <c r="T191" s="397"/>
      <c r="U191" s="39" t="s">
        <v>46</v>
      </c>
      <c r="V191" s="39" t="s">
        <v>46</v>
      </c>
      <c r="W191" s="40" t="s">
        <v>39</v>
      </c>
      <c r="X191" s="58">
        <v>0</v>
      </c>
      <c r="Y191" s="55">
        <f t="shared" si="12"/>
        <v>0</v>
      </c>
      <c r="Z191" s="41">
        <f t="shared" si="13"/>
        <v>0</v>
      </c>
      <c r="AA191" s="68" t="s">
        <v>46</v>
      </c>
      <c r="AB191" s="69" t="s">
        <v>46</v>
      </c>
      <c r="AC191" s="223" t="s">
        <v>318</v>
      </c>
      <c r="AG191" s="81"/>
      <c r="AJ191" s="87" t="s">
        <v>104</v>
      </c>
      <c r="AK191" s="87">
        <v>12</v>
      </c>
      <c r="BB191" s="224" t="s">
        <v>70</v>
      </c>
      <c r="BM191" s="81">
        <f t="shared" si="14"/>
        <v>0</v>
      </c>
      <c r="BN191" s="81">
        <f t="shared" si="15"/>
        <v>0</v>
      </c>
      <c r="BO191" s="81">
        <f t="shared" si="16"/>
        <v>0</v>
      </c>
      <c r="BP191" s="81">
        <f t="shared" si="17"/>
        <v>0</v>
      </c>
    </row>
    <row r="192" spans="1:68" ht="27" customHeight="1" x14ac:dyDescent="0.25">
      <c r="A192" s="63" t="s">
        <v>321</v>
      </c>
      <c r="B192" s="63" t="s">
        <v>322</v>
      </c>
      <c r="C192" s="36">
        <v>4301070962</v>
      </c>
      <c r="D192" s="394">
        <v>4607111038609</v>
      </c>
      <c r="E192" s="394"/>
      <c r="F192" s="62">
        <v>0.4</v>
      </c>
      <c r="G192" s="37">
        <v>16</v>
      </c>
      <c r="H192" s="62">
        <v>6.4</v>
      </c>
      <c r="I192" s="62">
        <v>6.71</v>
      </c>
      <c r="J192" s="37">
        <v>84</v>
      </c>
      <c r="K192" s="37" t="s">
        <v>87</v>
      </c>
      <c r="L192" s="37" t="s">
        <v>103</v>
      </c>
      <c r="M192" s="38" t="s">
        <v>86</v>
      </c>
      <c r="N192" s="38"/>
      <c r="O192" s="37">
        <v>180</v>
      </c>
      <c r="P192" s="4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96"/>
      <c r="R192" s="396"/>
      <c r="S192" s="396"/>
      <c r="T192" s="397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si="12"/>
        <v>0</v>
      </c>
      <c r="Z192" s="41">
        <f t="shared" si="13"/>
        <v>0</v>
      </c>
      <c r="AA192" s="68" t="s">
        <v>46</v>
      </c>
      <c r="AB192" s="69" t="s">
        <v>46</v>
      </c>
      <c r="AC192" s="225" t="s">
        <v>323</v>
      </c>
      <c r="AG192" s="81"/>
      <c r="AJ192" s="87" t="s">
        <v>104</v>
      </c>
      <c r="AK192" s="87">
        <v>12</v>
      </c>
      <c r="BB192" s="226" t="s">
        <v>70</v>
      </c>
      <c r="BM192" s="81">
        <f t="shared" si="14"/>
        <v>0</v>
      </c>
      <c r="BN192" s="81">
        <f t="shared" si="15"/>
        <v>0</v>
      </c>
      <c r="BO192" s="81">
        <f t="shared" si="16"/>
        <v>0</v>
      </c>
      <c r="BP192" s="81">
        <f t="shared" si="17"/>
        <v>0</v>
      </c>
    </row>
    <row r="193" spans="1:68" ht="27" customHeight="1" x14ac:dyDescent="0.25">
      <c r="A193" s="63" t="s">
        <v>324</v>
      </c>
      <c r="B193" s="63" t="s">
        <v>325</v>
      </c>
      <c r="C193" s="36">
        <v>4301070963</v>
      </c>
      <c r="D193" s="394">
        <v>4607111038630</v>
      </c>
      <c r="E193" s="394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87</v>
      </c>
      <c r="L193" s="37" t="s">
        <v>103</v>
      </c>
      <c r="M193" s="38" t="s">
        <v>86</v>
      </c>
      <c r="N193" s="38"/>
      <c r="O193" s="37">
        <v>180</v>
      </c>
      <c r="P193" s="47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96"/>
      <c r="R193" s="396"/>
      <c r="S193" s="396"/>
      <c r="T193" s="397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2"/>
        <v>0</v>
      </c>
      <c r="Z193" s="41">
        <f t="shared" si="13"/>
        <v>0</v>
      </c>
      <c r="AA193" s="68" t="s">
        <v>46</v>
      </c>
      <c r="AB193" s="69" t="s">
        <v>46</v>
      </c>
      <c r="AC193" s="227" t="s">
        <v>323</v>
      </c>
      <c r="AG193" s="81"/>
      <c r="AJ193" s="87" t="s">
        <v>104</v>
      </c>
      <c r="AK193" s="87">
        <v>12</v>
      </c>
      <c r="BB193" s="228" t="s">
        <v>70</v>
      </c>
      <c r="BM193" s="81">
        <f t="shared" si="14"/>
        <v>0</v>
      </c>
      <c r="BN193" s="81">
        <f t="shared" si="15"/>
        <v>0</v>
      </c>
      <c r="BO193" s="81">
        <f t="shared" si="16"/>
        <v>0</v>
      </c>
      <c r="BP193" s="81">
        <f t="shared" si="17"/>
        <v>0</v>
      </c>
    </row>
    <row r="194" spans="1:68" ht="27" customHeight="1" x14ac:dyDescent="0.25">
      <c r="A194" s="63" t="s">
        <v>326</v>
      </c>
      <c r="B194" s="63" t="s">
        <v>327</v>
      </c>
      <c r="C194" s="36">
        <v>4301070959</v>
      </c>
      <c r="D194" s="394">
        <v>4607111038616</v>
      </c>
      <c r="E194" s="394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87</v>
      </c>
      <c r="L194" s="37" t="s">
        <v>103</v>
      </c>
      <c r="M194" s="38" t="s">
        <v>86</v>
      </c>
      <c r="N194" s="38"/>
      <c r="O194" s="37">
        <v>180</v>
      </c>
      <c r="P194" s="47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96"/>
      <c r="R194" s="396"/>
      <c r="S194" s="396"/>
      <c r="T194" s="397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2"/>
        <v>0</v>
      </c>
      <c r="Z194" s="41">
        <f t="shared" si="13"/>
        <v>0</v>
      </c>
      <c r="AA194" s="68" t="s">
        <v>46</v>
      </c>
      <c r="AB194" s="69" t="s">
        <v>46</v>
      </c>
      <c r="AC194" s="229" t="s">
        <v>318</v>
      </c>
      <c r="AG194" s="81"/>
      <c r="AJ194" s="87" t="s">
        <v>104</v>
      </c>
      <c r="AK194" s="87">
        <v>12</v>
      </c>
      <c r="BB194" s="230" t="s">
        <v>70</v>
      </c>
      <c r="BM194" s="81">
        <f t="shared" si="14"/>
        <v>0</v>
      </c>
      <c r="BN194" s="81">
        <f t="shared" si="15"/>
        <v>0</v>
      </c>
      <c r="BO194" s="81">
        <f t="shared" si="16"/>
        <v>0</v>
      </c>
      <c r="BP194" s="81">
        <f t="shared" si="17"/>
        <v>0</v>
      </c>
    </row>
    <row r="195" spans="1:68" ht="27" customHeight="1" x14ac:dyDescent="0.25">
      <c r="A195" s="63" t="s">
        <v>328</v>
      </c>
      <c r="B195" s="63" t="s">
        <v>329</v>
      </c>
      <c r="C195" s="36">
        <v>4301070960</v>
      </c>
      <c r="D195" s="394">
        <v>4607111038623</v>
      </c>
      <c r="E195" s="394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87</v>
      </c>
      <c r="L195" s="37" t="s">
        <v>103</v>
      </c>
      <c r="M195" s="38" t="s">
        <v>86</v>
      </c>
      <c r="N195" s="38"/>
      <c r="O195" s="37">
        <v>180</v>
      </c>
      <c r="P195" s="47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96"/>
      <c r="R195" s="396"/>
      <c r="S195" s="396"/>
      <c r="T195" s="397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2"/>
        <v>0</v>
      </c>
      <c r="Z195" s="41">
        <f t="shared" si="13"/>
        <v>0</v>
      </c>
      <c r="AA195" s="68" t="s">
        <v>46</v>
      </c>
      <c r="AB195" s="69" t="s">
        <v>46</v>
      </c>
      <c r="AC195" s="231" t="s">
        <v>318</v>
      </c>
      <c r="AG195" s="81"/>
      <c r="AJ195" s="87" t="s">
        <v>104</v>
      </c>
      <c r="AK195" s="87">
        <v>12</v>
      </c>
      <c r="BB195" s="232" t="s">
        <v>70</v>
      </c>
      <c r="BM195" s="81">
        <f t="shared" si="14"/>
        <v>0</v>
      </c>
      <c r="BN195" s="81">
        <f t="shared" si="15"/>
        <v>0</v>
      </c>
      <c r="BO195" s="81">
        <f t="shared" si="16"/>
        <v>0</v>
      </c>
      <c r="BP195" s="81">
        <f t="shared" si="17"/>
        <v>0</v>
      </c>
    </row>
    <row r="196" spans="1:68" x14ac:dyDescent="0.2">
      <c r="A196" s="401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98" t="s">
        <v>40</v>
      </c>
      <c r="Q196" s="399"/>
      <c r="R196" s="399"/>
      <c r="S196" s="399"/>
      <c r="T196" s="399"/>
      <c r="U196" s="399"/>
      <c r="V196" s="400"/>
      <c r="W196" s="42" t="s">
        <v>39</v>
      </c>
      <c r="X196" s="43">
        <f>IFERROR(SUM(X190:X195),"0")</f>
        <v>0</v>
      </c>
      <c r="Y196" s="43">
        <f>IFERROR(SUM(Y190:Y195),"0")</f>
        <v>0</v>
      </c>
      <c r="Z196" s="43">
        <f>IFERROR(IF(Z190="",0,Z190),"0")+IFERROR(IF(Z191="",0,Z191),"0")+IFERROR(IF(Z192="",0,Z192),"0")+IFERROR(IF(Z193="",0,Z193),"0")+IFERROR(IF(Z194="",0,Z194),"0")+IFERROR(IF(Z195="",0,Z195),"0")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98" t="s">
        <v>40</v>
      </c>
      <c r="Q197" s="399"/>
      <c r="R197" s="399"/>
      <c r="S197" s="399"/>
      <c r="T197" s="399"/>
      <c r="U197" s="399"/>
      <c r="V197" s="400"/>
      <c r="W197" s="42" t="s">
        <v>0</v>
      </c>
      <c r="X197" s="43">
        <f>IFERROR(SUMPRODUCT(X190:X195*H190:H195),"0")</f>
        <v>0</v>
      </c>
      <c r="Y197" s="43">
        <f>IFERROR(SUMPRODUCT(Y190:Y195*H190:H195),"0")</f>
        <v>0</v>
      </c>
      <c r="Z197" s="42"/>
      <c r="AA197" s="67"/>
      <c r="AB197" s="67"/>
      <c r="AC197" s="67"/>
    </row>
    <row r="198" spans="1:68" ht="16.5" customHeight="1" x14ac:dyDescent="0.25">
      <c r="A198" s="392" t="s">
        <v>330</v>
      </c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2"/>
      <c r="P198" s="392"/>
      <c r="Q198" s="392"/>
      <c r="R198" s="392"/>
      <c r="S198" s="392"/>
      <c r="T198" s="392"/>
      <c r="U198" s="392"/>
      <c r="V198" s="392"/>
      <c r="W198" s="392"/>
      <c r="X198" s="392"/>
      <c r="Y198" s="392"/>
      <c r="Z198" s="392"/>
      <c r="AA198" s="65"/>
      <c r="AB198" s="65"/>
      <c r="AC198" s="82"/>
    </row>
    <row r="199" spans="1:68" ht="14.25" customHeight="1" x14ac:dyDescent="0.25">
      <c r="A199" s="393" t="s">
        <v>82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66"/>
      <c r="AB199" s="66"/>
      <c r="AC199" s="83"/>
    </row>
    <row r="200" spans="1:68" ht="27" customHeight="1" x14ac:dyDescent="0.25">
      <c r="A200" s="63" t="s">
        <v>331</v>
      </c>
      <c r="B200" s="63" t="s">
        <v>332</v>
      </c>
      <c r="C200" s="36">
        <v>4301070915</v>
      </c>
      <c r="D200" s="394">
        <v>4607111035882</v>
      </c>
      <c r="E200" s="394"/>
      <c r="F200" s="62">
        <v>0.43</v>
      </c>
      <c r="G200" s="37">
        <v>16</v>
      </c>
      <c r="H200" s="62">
        <v>6.88</v>
      </c>
      <c r="I200" s="62">
        <v>7.19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47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96"/>
      <c r="R200" s="396"/>
      <c r="S200" s="396"/>
      <c r="T200" s="397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33" t="s">
        <v>333</v>
      </c>
      <c r="AG200" s="81"/>
      <c r="AJ200" s="87" t="s">
        <v>89</v>
      </c>
      <c r="AK200" s="87">
        <v>1</v>
      </c>
      <c r="BB200" s="234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334</v>
      </c>
      <c r="B201" s="63" t="s">
        <v>335</v>
      </c>
      <c r="C201" s="36">
        <v>4301070921</v>
      </c>
      <c r="D201" s="394">
        <v>4607111035905</v>
      </c>
      <c r="E201" s="394"/>
      <c r="F201" s="62">
        <v>0.9</v>
      </c>
      <c r="G201" s="37">
        <v>8</v>
      </c>
      <c r="H201" s="62">
        <v>7.2</v>
      </c>
      <c r="I201" s="62">
        <v>7.47</v>
      </c>
      <c r="J201" s="37">
        <v>84</v>
      </c>
      <c r="K201" s="37" t="s">
        <v>87</v>
      </c>
      <c r="L201" s="37" t="s">
        <v>103</v>
      </c>
      <c r="M201" s="38" t="s">
        <v>86</v>
      </c>
      <c r="N201" s="38"/>
      <c r="O201" s="37">
        <v>180</v>
      </c>
      <c r="P201" s="47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96"/>
      <c r="R201" s="396"/>
      <c r="S201" s="396"/>
      <c r="T201" s="397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35" t="s">
        <v>333</v>
      </c>
      <c r="AG201" s="81"/>
      <c r="AJ201" s="87" t="s">
        <v>104</v>
      </c>
      <c r="AK201" s="87">
        <v>12</v>
      </c>
      <c r="BB201" s="23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336</v>
      </c>
      <c r="B202" s="63" t="s">
        <v>337</v>
      </c>
      <c r="C202" s="36">
        <v>4301070917</v>
      </c>
      <c r="D202" s="394">
        <v>4607111035912</v>
      </c>
      <c r="E202" s="394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96"/>
      <c r="R202" s="396"/>
      <c r="S202" s="396"/>
      <c r="T202" s="397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37" t="s">
        <v>338</v>
      </c>
      <c r="AG202" s="81"/>
      <c r="AJ202" s="87" t="s">
        <v>89</v>
      </c>
      <c r="AK202" s="87">
        <v>1</v>
      </c>
      <c r="BB202" s="23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339</v>
      </c>
      <c r="B203" s="63" t="s">
        <v>340</v>
      </c>
      <c r="C203" s="36">
        <v>4301070920</v>
      </c>
      <c r="D203" s="394">
        <v>4607111035929</v>
      </c>
      <c r="E203" s="394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87</v>
      </c>
      <c r="L203" s="37" t="s">
        <v>103</v>
      </c>
      <c r="M203" s="38" t="s">
        <v>86</v>
      </c>
      <c r="N203" s="38"/>
      <c r="O203" s="37">
        <v>180</v>
      </c>
      <c r="P203" s="47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96"/>
      <c r="R203" s="396"/>
      <c r="S203" s="396"/>
      <c r="T203" s="397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9" t="s">
        <v>338</v>
      </c>
      <c r="AG203" s="81"/>
      <c r="AJ203" s="87" t="s">
        <v>104</v>
      </c>
      <c r="AK203" s="87">
        <v>12</v>
      </c>
      <c r="BB203" s="24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401"/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2"/>
      <c r="P204" s="398" t="s">
        <v>40</v>
      </c>
      <c r="Q204" s="399"/>
      <c r="R204" s="399"/>
      <c r="S204" s="399"/>
      <c r="T204" s="399"/>
      <c r="U204" s="399"/>
      <c r="V204" s="400"/>
      <c r="W204" s="42" t="s">
        <v>39</v>
      </c>
      <c r="X204" s="43">
        <f>IFERROR(SUM(X200:X203),"0")</f>
        <v>0</v>
      </c>
      <c r="Y204" s="43">
        <f>IFERROR(SUM(Y200:Y203),"0")</f>
        <v>0</v>
      </c>
      <c r="Z204" s="43">
        <f>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401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01"/>
      <c r="O205" s="402"/>
      <c r="P205" s="398" t="s">
        <v>40</v>
      </c>
      <c r="Q205" s="399"/>
      <c r="R205" s="399"/>
      <c r="S205" s="399"/>
      <c r="T205" s="399"/>
      <c r="U205" s="399"/>
      <c r="V205" s="400"/>
      <c r="W205" s="42" t="s">
        <v>0</v>
      </c>
      <c r="X205" s="43">
        <f>IFERROR(SUMPRODUCT(X200:X203*H200:H203),"0")</f>
        <v>0</v>
      </c>
      <c r="Y205" s="43">
        <f>IFERROR(SUMPRODUCT(Y200:Y203*H200:H203),"0")</f>
        <v>0</v>
      </c>
      <c r="Z205" s="42"/>
      <c r="AA205" s="67"/>
      <c r="AB205" s="67"/>
      <c r="AC205" s="67"/>
    </row>
    <row r="206" spans="1:68" ht="16.5" customHeight="1" x14ac:dyDescent="0.25">
      <c r="A206" s="392" t="s">
        <v>341</v>
      </c>
      <c r="B206" s="392"/>
      <c r="C206" s="392"/>
      <c r="D206" s="392"/>
      <c r="E206" s="392"/>
      <c r="F206" s="392"/>
      <c r="G206" s="392"/>
      <c r="H206" s="392"/>
      <c r="I206" s="392"/>
      <c r="J206" s="392"/>
      <c r="K206" s="392"/>
      <c r="L206" s="392"/>
      <c r="M206" s="392"/>
      <c r="N206" s="392"/>
      <c r="O206" s="392"/>
      <c r="P206" s="392"/>
      <c r="Q206" s="392"/>
      <c r="R206" s="392"/>
      <c r="S206" s="392"/>
      <c r="T206" s="392"/>
      <c r="U206" s="392"/>
      <c r="V206" s="392"/>
      <c r="W206" s="392"/>
      <c r="X206" s="392"/>
      <c r="Y206" s="392"/>
      <c r="Z206" s="392"/>
      <c r="AA206" s="65"/>
      <c r="AB206" s="65"/>
      <c r="AC206" s="82"/>
    </row>
    <row r="207" spans="1:68" ht="14.25" customHeight="1" x14ac:dyDescent="0.25">
      <c r="A207" s="393" t="s">
        <v>82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66"/>
      <c r="AB207" s="66"/>
      <c r="AC207" s="83"/>
    </row>
    <row r="208" spans="1:68" ht="16.5" customHeight="1" x14ac:dyDescent="0.25">
      <c r="A208" s="63" t="s">
        <v>342</v>
      </c>
      <c r="B208" s="63" t="s">
        <v>343</v>
      </c>
      <c r="C208" s="36">
        <v>4301070912</v>
      </c>
      <c r="D208" s="394">
        <v>4607111037213</v>
      </c>
      <c r="E208" s="394"/>
      <c r="F208" s="62">
        <v>0.4</v>
      </c>
      <c r="G208" s="37">
        <v>8</v>
      </c>
      <c r="H208" s="62">
        <v>3.2</v>
      </c>
      <c r="I208" s="62">
        <v>3.44</v>
      </c>
      <c r="J208" s="37">
        <v>144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7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96"/>
      <c r="R208" s="396"/>
      <c r="S208" s="396"/>
      <c r="T208" s="39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IFERROR(IF(X208="","",X208*0.00866),"")</f>
        <v>0</v>
      </c>
      <c r="AA208" s="68" t="s">
        <v>46</v>
      </c>
      <c r="AB208" s="69" t="s">
        <v>46</v>
      </c>
      <c r="AC208" s="241" t="s">
        <v>344</v>
      </c>
      <c r="AG208" s="81"/>
      <c r="AJ208" s="87" t="s">
        <v>89</v>
      </c>
      <c r="AK208" s="87">
        <v>1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01"/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2"/>
      <c r="P209" s="398" t="s">
        <v>40</v>
      </c>
      <c r="Q209" s="399"/>
      <c r="R209" s="399"/>
      <c r="S209" s="399"/>
      <c r="T209" s="399"/>
      <c r="U209" s="399"/>
      <c r="V209" s="400"/>
      <c r="W209" s="42" t="s">
        <v>39</v>
      </c>
      <c r="X209" s="43">
        <f>IFERROR(SUM(X208:X208),"0")</f>
        <v>0</v>
      </c>
      <c r="Y209" s="43">
        <f>IFERROR(SUM(Y208:Y208),"0")</f>
        <v>0</v>
      </c>
      <c r="Z209" s="43">
        <f>IFERROR(IF(Z208="",0,Z208),"0")</f>
        <v>0</v>
      </c>
      <c r="AA209" s="67"/>
      <c r="AB209" s="67"/>
      <c r="AC209" s="67"/>
    </row>
    <row r="210" spans="1:68" x14ac:dyDescent="0.2">
      <c r="A210" s="401"/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01"/>
      <c r="O210" s="402"/>
      <c r="P210" s="398" t="s">
        <v>40</v>
      </c>
      <c r="Q210" s="399"/>
      <c r="R210" s="399"/>
      <c r="S210" s="399"/>
      <c r="T210" s="399"/>
      <c r="U210" s="399"/>
      <c r="V210" s="400"/>
      <c r="W210" s="42" t="s">
        <v>0</v>
      </c>
      <c r="X210" s="43">
        <f>IFERROR(SUMPRODUCT(X208:X208*H208:H208),"0")</f>
        <v>0</v>
      </c>
      <c r="Y210" s="43">
        <f>IFERROR(SUMPRODUCT(Y208:Y208*H208:H208),"0")</f>
        <v>0</v>
      </c>
      <c r="Z210" s="42"/>
      <c r="AA210" s="67"/>
      <c r="AB210" s="67"/>
      <c r="AC210" s="67"/>
    </row>
    <row r="211" spans="1:68" ht="16.5" customHeight="1" x14ac:dyDescent="0.25">
      <c r="A211" s="392" t="s">
        <v>345</v>
      </c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2"/>
      <c r="O211" s="392"/>
      <c r="P211" s="392"/>
      <c r="Q211" s="392"/>
      <c r="R211" s="392"/>
      <c r="S211" s="392"/>
      <c r="T211" s="392"/>
      <c r="U211" s="392"/>
      <c r="V211" s="392"/>
      <c r="W211" s="392"/>
      <c r="X211" s="392"/>
      <c r="Y211" s="392"/>
      <c r="Z211" s="392"/>
      <c r="AA211" s="65"/>
      <c r="AB211" s="65"/>
      <c r="AC211" s="82"/>
    </row>
    <row r="212" spans="1:68" ht="14.25" customHeight="1" x14ac:dyDescent="0.25">
      <c r="A212" s="393" t="s">
        <v>279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93"/>
      <c r="AA212" s="66"/>
      <c r="AB212" s="66"/>
      <c r="AC212" s="83"/>
    </row>
    <row r="213" spans="1:68" ht="27" customHeight="1" x14ac:dyDescent="0.25">
      <c r="A213" s="63" t="s">
        <v>346</v>
      </c>
      <c r="B213" s="63" t="s">
        <v>347</v>
      </c>
      <c r="C213" s="36">
        <v>4301051320</v>
      </c>
      <c r="D213" s="394">
        <v>4680115881334</v>
      </c>
      <c r="E213" s="394"/>
      <c r="F213" s="62">
        <v>0.33</v>
      </c>
      <c r="G213" s="37">
        <v>6</v>
      </c>
      <c r="H213" s="62">
        <v>1.98</v>
      </c>
      <c r="I213" s="62">
        <v>2.25</v>
      </c>
      <c r="J213" s="37">
        <v>182</v>
      </c>
      <c r="K213" s="37" t="s">
        <v>97</v>
      </c>
      <c r="L213" s="37" t="s">
        <v>88</v>
      </c>
      <c r="M213" s="38" t="s">
        <v>285</v>
      </c>
      <c r="N213" s="38"/>
      <c r="O213" s="37">
        <v>365</v>
      </c>
      <c r="P213" s="47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96"/>
      <c r="R213" s="396"/>
      <c r="S213" s="396"/>
      <c r="T213" s="397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IFERROR(IF(X213="","",X213*0.00651),"")</f>
        <v>0</v>
      </c>
      <c r="AA213" s="68" t="s">
        <v>46</v>
      </c>
      <c r="AB213" s="69" t="s">
        <v>46</v>
      </c>
      <c r="AC213" s="243" t="s">
        <v>348</v>
      </c>
      <c r="AG213" s="81"/>
      <c r="AJ213" s="87" t="s">
        <v>89</v>
      </c>
      <c r="AK213" s="87">
        <v>1</v>
      </c>
      <c r="BB213" s="244" t="s">
        <v>284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01"/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2"/>
      <c r="P214" s="398" t="s">
        <v>40</v>
      </c>
      <c r="Q214" s="399"/>
      <c r="R214" s="399"/>
      <c r="S214" s="399"/>
      <c r="T214" s="399"/>
      <c r="U214" s="399"/>
      <c r="V214" s="400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401"/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2"/>
      <c r="P215" s="398" t="s">
        <v>40</v>
      </c>
      <c r="Q215" s="399"/>
      <c r="R215" s="399"/>
      <c r="S215" s="399"/>
      <c r="T215" s="399"/>
      <c r="U215" s="399"/>
      <c r="V215" s="400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92" t="s">
        <v>349</v>
      </c>
      <c r="B216" s="392"/>
      <c r="C216" s="392"/>
      <c r="D216" s="392"/>
      <c r="E216" s="392"/>
      <c r="F216" s="392"/>
      <c r="G216" s="392"/>
      <c r="H216" s="392"/>
      <c r="I216" s="392"/>
      <c r="J216" s="392"/>
      <c r="K216" s="392"/>
      <c r="L216" s="392"/>
      <c r="M216" s="392"/>
      <c r="N216" s="392"/>
      <c r="O216" s="392"/>
      <c r="P216" s="392"/>
      <c r="Q216" s="392"/>
      <c r="R216" s="392"/>
      <c r="S216" s="392"/>
      <c r="T216" s="392"/>
      <c r="U216" s="392"/>
      <c r="V216" s="392"/>
      <c r="W216" s="392"/>
      <c r="X216" s="392"/>
      <c r="Y216" s="392"/>
      <c r="Z216" s="392"/>
      <c r="AA216" s="65"/>
      <c r="AB216" s="65"/>
      <c r="AC216" s="82"/>
    </row>
    <row r="217" spans="1:68" ht="14.25" customHeight="1" x14ac:dyDescent="0.25">
      <c r="A217" s="393" t="s">
        <v>82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66"/>
      <c r="AB217" s="66"/>
      <c r="AC217" s="83"/>
    </row>
    <row r="218" spans="1:68" ht="16.5" customHeight="1" x14ac:dyDescent="0.25">
      <c r="A218" s="63" t="s">
        <v>350</v>
      </c>
      <c r="B218" s="63" t="s">
        <v>351</v>
      </c>
      <c r="C218" s="36">
        <v>4301071063</v>
      </c>
      <c r="D218" s="394">
        <v>4607111039019</v>
      </c>
      <c r="E218" s="394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96"/>
      <c r="R218" s="396"/>
      <c r="S218" s="396"/>
      <c r="T218" s="397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45" t="s">
        <v>352</v>
      </c>
      <c r="AG218" s="81"/>
      <c r="AJ218" s="87" t="s">
        <v>89</v>
      </c>
      <c r="AK218" s="87">
        <v>1</v>
      </c>
      <c r="BB218" s="246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353</v>
      </c>
      <c r="B219" s="63" t="s">
        <v>354</v>
      </c>
      <c r="C219" s="36">
        <v>4301071000</v>
      </c>
      <c r="D219" s="394">
        <v>4607111038708</v>
      </c>
      <c r="E219" s="394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96"/>
      <c r="R219" s="396"/>
      <c r="S219" s="396"/>
      <c r="T219" s="397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47" t="s">
        <v>352</v>
      </c>
      <c r="AG219" s="81"/>
      <c r="AJ219" s="87" t="s">
        <v>89</v>
      </c>
      <c r="AK219" s="87">
        <v>1</v>
      </c>
      <c r="BB219" s="248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401"/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2"/>
      <c r="P220" s="398" t="s">
        <v>40</v>
      </c>
      <c r="Q220" s="399"/>
      <c r="R220" s="399"/>
      <c r="S220" s="399"/>
      <c r="T220" s="399"/>
      <c r="U220" s="399"/>
      <c r="V220" s="400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401"/>
      <c r="B221" s="401"/>
      <c r="C221" s="401"/>
      <c r="D221" s="401"/>
      <c r="E221" s="401"/>
      <c r="F221" s="401"/>
      <c r="G221" s="401"/>
      <c r="H221" s="401"/>
      <c r="I221" s="401"/>
      <c r="J221" s="401"/>
      <c r="K221" s="401"/>
      <c r="L221" s="401"/>
      <c r="M221" s="401"/>
      <c r="N221" s="401"/>
      <c r="O221" s="402"/>
      <c r="P221" s="398" t="s">
        <v>40</v>
      </c>
      <c r="Q221" s="399"/>
      <c r="R221" s="399"/>
      <c r="S221" s="399"/>
      <c r="T221" s="399"/>
      <c r="U221" s="399"/>
      <c r="V221" s="400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91" t="s">
        <v>355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91"/>
      <c r="AA222" s="54"/>
      <c r="AB222" s="54"/>
      <c r="AC222" s="54"/>
    </row>
    <row r="223" spans="1:68" ht="16.5" customHeight="1" x14ac:dyDescent="0.25">
      <c r="A223" s="392" t="s">
        <v>356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92"/>
      <c r="AA223" s="65"/>
      <c r="AB223" s="65"/>
      <c r="AC223" s="82"/>
    </row>
    <row r="224" spans="1:68" ht="14.25" customHeight="1" x14ac:dyDescent="0.25">
      <c r="A224" s="393" t="s">
        <v>82</v>
      </c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393"/>
      <c r="P224" s="393"/>
      <c r="Q224" s="393"/>
      <c r="R224" s="393"/>
      <c r="S224" s="393"/>
      <c r="T224" s="393"/>
      <c r="U224" s="393"/>
      <c r="V224" s="393"/>
      <c r="W224" s="393"/>
      <c r="X224" s="393"/>
      <c r="Y224" s="393"/>
      <c r="Z224" s="393"/>
      <c r="AA224" s="66"/>
      <c r="AB224" s="66"/>
      <c r="AC224" s="83"/>
    </row>
    <row r="225" spans="1:68" ht="27" customHeight="1" x14ac:dyDescent="0.25">
      <c r="A225" s="63" t="s">
        <v>357</v>
      </c>
      <c r="B225" s="63" t="s">
        <v>358</v>
      </c>
      <c r="C225" s="36">
        <v>4301071036</v>
      </c>
      <c r="D225" s="394">
        <v>4607111036162</v>
      </c>
      <c r="E225" s="394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90</v>
      </c>
      <c r="P225" s="48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96"/>
      <c r="R225" s="396"/>
      <c r="S225" s="396"/>
      <c r="T225" s="397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9" t="s">
        <v>359</v>
      </c>
      <c r="AG225" s="81"/>
      <c r="AJ225" s="87" t="s">
        <v>89</v>
      </c>
      <c r="AK225" s="87">
        <v>1</v>
      </c>
      <c r="BB225" s="250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01"/>
      <c r="B226" s="401"/>
      <c r="C226" s="401"/>
      <c r="D226" s="401"/>
      <c r="E226" s="401"/>
      <c r="F226" s="401"/>
      <c r="G226" s="401"/>
      <c r="H226" s="401"/>
      <c r="I226" s="401"/>
      <c r="J226" s="401"/>
      <c r="K226" s="401"/>
      <c r="L226" s="401"/>
      <c r="M226" s="401"/>
      <c r="N226" s="401"/>
      <c r="O226" s="402"/>
      <c r="P226" s="398" t="s">
        <v>40</v>
      </c>
      <c r="Q226" s="399"/>
      <c r="R226" s="399"/>
      <c r="S226" s="399"/>
      <c r="T226" s="399"/>
      <c r="U226" s="399"/>
      <c r="V226" s="400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401"/>
      <c r="B227" s="401"/>
      <c r="C227" s="401"/>
      <c r="D227" s="401"/>
      <c r="E227" s="401"/>
      <c r="F227" s="401"/>
      <c r="G227" s="401"/>
      <c r="H227" s="401"/>
      <c r="I227" s="401"/>
      <c r="J227" s="401"/>
      <c r="K227" s="401"/>
      <c r="L227" s="401"/>
      <c r="M227" s="401"/>
      <c r="N227" s="401"/>
      <c r="O227" s="402"/>
      <c r="P227" s="398" t="s">
        <v>40</v>
      </c>
      <c r="Q227" s="399"/>
      <c r="R227" s="399"/>
      <c r="S227" s="399"/>
      <c r="T227" s="399"/>
      <c r="U227" s="399"/>
      <c r="V227" s="400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91" t="s">
        <v>360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91"/>
      <c r="AA228" s="54"/>
      <c r="AB228" s="54"/>
      <c r="AC228" s="54"/>
    </row>
    <row r="229" spans="1:68" ht="16.5" customHeight="1" x14ac:dyDescent="0.25">
      <c r="A229" s="392" t="s">
        <v>361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65"/>
      <c r="AB229" s="65"/>
      <c r="AC229" s="82"/>
    </row>
    <row r="230" spans="1:68" ht="14.25" customHeight="1" x14ac:dyDescent="0.25">
      <c r="A230" s="393" t="s">
        <v>82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66"/>
      <c r="AB230" s="66"/>
      <c r="AC230" s="83"/>
    </row>
    <row r="231" spans="1:68" ht="27" customHeight="1" x14ac:dyDescent="0.25">
      <c r="A231" s="63" t="s">
        <v>362</v>
      </c>
      <c r="B231" s="63" t="s">
        <v>363</v>
      </c>
      <c r="C231" s="36">
        <v>4301071029</v>
      </c>
      <c r="D231" s="394">
        <v>4607111035899</v>
      </c>
      <c r="E231" s="394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87</v>
      </c>
      <c r="L231" s="37" t="s">
        <v>126</v>
      </c>
      <c r="M231" s="38" t="s">
        <v>86</v>
      </c>
      <c r="N231" s="38"/>
      <c r="O231" s="37">
        <v>180</v>
      </c>
      <c r="P231" s="4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96"/>
      <c r="R231" s="396"/>
      <c r="S231" s="396"/>
      <c r="T231" s="397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1" t="s">
        <v>258</v>
      </c>
      <c r="AG231" s="81"/>
      <c r="AJ231" s="87" t="s">
        <v>127</v>
      </c>
      <c r="AK231" s="87">
        <v>84</v>
      </c>
      <c r="BB231" s="252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364</v>
      </c>
      <c r="B232" s="63" t="s">
        <v>365</v>
      </c>
      <c r="C232" s="36">
        <v>4301070991</v>
      </c>
      <c r="D232" s="394">
        <v>4607111038180</v>
      </c>
      <c r="E232" s="394"/>
      <c r="F232" s="62">
        <v>0.4</v>
      </c>
      <c r="G232" s="37">
        <v>16</v>
      </c>
      <c r="H232" s="62">
        <v>6.4</v>
      </c>
      <c r="I232" s="62">
        <v>6.71</v>
      </c>
      <c r="J232" s="37">
        <v>84</v>
      </c>
      <c r="K232" s="37" t="s">
        <v>87</v>
      </c>
      <c r="L232" s="37" t="s">
        <v>88</v>
      </c>
      <c r="M232" s="38" t="s">
        <v>86</v>
      </c>
      <c r="N232" s="38"/>
      <c r="O232" s="37">
        <v>180</v>
      </c>
      <c r="P232" s="4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96"/>
      <c r="R232" s="396"/>
      <c r="S232" s="396"/>
      <c r="T232" s="397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366</v>
      </c>
      <c r="AG232" s="81"/>
      <c r="AJ232" s="87" t="s">
        <v>89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98" t="s">
        <v>40</v>
      </c>
      <c r="Q233" s="399"/>
      <c r="R233" s="399"/>
      <c r="S233" s="399"/>
      <c r="T233" s="399"/>
      <c r="U233" s="399"/>
      <c r="V233" s="400"/>
      <c r="W233" s="42" t="s">
        <v>39</v>
      </c>
      <c r="X233" s="43">
        <f>IFERROR(SUM(X231:X232),"0")</f>
        <v>0</v>
      </c>
      <c r="Y233" s="43">
        <f>IFERROR(SUM(Y231:Y232),"0")</f>
        <v>0</v>
      </c>
      <c r="Z233" s="43">
        <f>IFERROR(IF(Z231="",0,Z231),"0")+IFERROR(IF(Z232="",0,Z232),"0")</f>
        <v>0</v>
      </c>
      <c r="AA233" s="67"/>
      <c r="AB233" s="67"/>
      <c r="AC233" s="67"/>
    </row>
    <row r="234" spans="1:68" x14ac:dyDescent="0.2">
      <c r="A234" s="401"/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2"/>
      <c r="P234" s="398" t="s">
        <v>40</v>
      </c>
      <c r="Q234" s="399"/>
      <c r="R234" s="399"/>
      <c r="S234" s="399"/>
      <c r="T234" s="399"/>
      <c r="U234" s="399"/>
      <c r="V234" s="400"/>
      <c r="W234" s="42" t="s">
        <v>0</v>
      </c>
      <c r="X234" s="43">
        <f>IFERROR(SUMPRODUCT(X231:X232*H231:H232),"0")</f>
        <v>0</v>
      </c>
      <c r="Y234" s="43">
        <f>IFERROR(SUMPRODUCT(Y231:Y232*H231:H232),"0")</f>
        <v>0</v>
      </c>
      <c r="Z234" s="42"/>
      <c r="AA234" s="67"/>
      <c r="AB234" s="67"/>
      <c r="AC234" s="67"/>
    </row>
    <row r="235" spans="1:68" ht="16.5" customHeight="1" x14ac:dyDescent="0.25">
      <c r="A235" s="392" t="s">
        <v>367</v>
      </c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2"/>
      <c r="P235" s="392"/>
      <c r="Q235" s="392"/>
      <c r="R235" s="392"/>
      <c r="S235" s="392"/>
      <c r="T235" s="392"/>
      <c r="U235" s="392"/>
      <c r="V235" s="392"/>
      <c r="W235" s="392"/>
      <c r="X235" s="392"/>
      <c r="Y235" s="392"/>
      <c r="Z235" s="392"/>
      <c r="AA235" s="65"/>
      <c r="AB235" s="65"/>
      <c r="AC235" s="82"/>
    </row>
    <row r="236" spans="1:68" ht="14.25" customHeight="1" x14ac:dyDescent="0.25">
      <c r="A236" s="393" t="s">
        <v>82</v>
      </c>
      <c r="B236" s="393"/>
      <c r="C236" s="393"/>
      <c r="D236" s="393"/>
      <c r="E236" s="393"/>
      <c r="F236" s="393"/>
      <c r="G236" s="393"/>
      <c r="H236" s="393"/>
      <c r="I236" s="393"/>
      <c r="J236" s="393"/>
      <c r="K236" s="393"/>
      <c r="L236" s="393"/>
      <c r="M236" s="393"/>
      <c r="N236" s="393"/>
      <c r="O236" s="393"/>
      <c r="P236" s="393"/>
      <c r="Q236" s="393"/>
      <c r="R236" s="393"/>
      <c r="S236" s="393"/>
      <c r="T236" s="393"/>
      <c r="U236" s="393"/>
      <c r="V236" s="393"/>
      <c r="W236" s="393"/>
      <c r="X236" s="393"/>
      <c r="Y236" s="393"/>
      <c r="Z236" s="393"/>
      <c r="AA236" s="66"/>
      <c r="AB236" s="66"/>
      <c r="AC236" s="83"/>
    </row>
    <row r="237" spans="1:68" ht="27" customHeight="1" x14ac:dyDescent="0.25">
      <c r="A237" s="63" t="s">
        <v>368</v>
      </c>
      <c r="B237" s="63" t="s">
        <v>369</v>
      </c>
      <c r="C237" s="36">
        <v>4301070870</v>
      </c>
      <c r="D237" s="394">
        <v>4607111036711</v>
      </c>
      <c r="E237" s="394"/>
      <c r="F237" s="62">
        <v>0.8</v>
      </c>
      <c r="G237" s="37">
        <v>8</v>
      </c>
      <c r="H237" s="62">
        <v>6.4</v>
      </c>
      <c r="I237" s="62">
        <v>6.67</v>
      </c>
      <c r="J237" s="37">
        <v>84</v>
      </c>
      <c r="K237" s="37" t="s">
        <v>87</v>
      </c>
      <c r="L237" s="37" t="s">
        <v>88</v>
      </c>
      <c r="M237" s="38" t="s">
        <v>86</v>
      </c>
      <c r="N237" s="38"/>
      <c r="O237" s="37">
        <v>90</v>
      </c>
      <c r="P237" s="4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96"/>
      <c r="R237" s="396"/>
      <c r="S237" s="396"/>
      <c r="T237" s="397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344</v>
      </c>
      <c r="AG237" s="81"/>
      <c r="AJ237" s="87" t="s">
        <v>89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2"/>
      <c r="P238" s="398" t="s">
        <v>40</v>
      </c>
      <c r="Q238" s="399"/>
      <c r="R238" s="399"/>
      <c r="S238" s="399"/>
      <c r="T238" s="399"/>
      <c r="U238" s="399"/>
      <c r="V238" s="400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401"/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2"/>
      <c r="P239" s="398" t="s">
        <v>40</v>
      </c>
      <c r="Q239" s="399"/>
      <c r="R239" s="399"/>
      <c r="S239" s="399"/>
      <c r="T239" s="399"/>
      <c r="U239" s="399"/>
      <c r="V239" s="400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27.75" customHeight="1" x14ac:dyDescent="0.2">
      <c r="A240" s="391" t="s">
        <v>370</v>
      </c>
      <c r="B240" s="391"/>
      <c r="C240" s="391"/>
      <c r="D240" s="391"/>
      <c r="E240" s="391"/>
      <c r="F240" s="391"/>
      <c r="G240" s="391"/>
      <c r="H240" s="391"/>
      <c r="I240" s="391"/>
      <c r="J240" s="391"/>
      <c r="K240" s="391"/>
      <c r="L240" s="391"/>
      <c r="M240" s="391"/>
      <c r="N240" s="391"/>
      <c r="O240" s="391"/>
      <c r="P240" s="391"/>
      <c r="Q240" s="391"/>
      <c r="R240" s="391"/>
      <c r="S240" s="391"/>
      <c r="T240" s="391"/>
      <c r="U240" s="391"/>
      <c r="V240" s="391"/>
      <c r="W240" s="391"/>
      <c r="X240" s="391"/>
      <c r="Y240" s="391"/>
      <c r="Z240" s="391"/>
      <c r="AA240" s="54"/>
      <c r="AB240" s="54"/>
      <c r="AC240" s="54"/>
    </row>
    <row r="241" spans="1:68" ht="16.5" customHeight="1" x14ac:dyDescent="0.25">
      <c r="A241" s="392" t="s">
        <v>371</v>
      </c>
      <c r="B241" s="392"/>
      <c r="C241" s="392"/>
      <c r="D241" s="392"/>
      <c r="E241" s="392"/>
      <c r="F241" s="392"/>
      <c r="G241" s="392"/>
      <c r="H241" s="392"/>
      <c r="I241" s="392"/>
      <c r="J241" s="392"/>
      <c r="K241" s="392"/>
      <c r="L241" s="392"/>
      <c r="M241" s="392"/>
      <c r="N241" s="392"/>
      <c r="O241" s="392"/>
      <c r="P241" s="392"/>
      <c r="Q241" s="392"/>
      <c r="R241" s="392"/>
      <c r="S241" s="392"/>
      <c r="T241" s="392"/>
      <c r="U241" s="392"/>
      <c r="V241" s="392"/>
      <c r="W241" s="392"/>
      <c r="X241" s="392"/>
      <c r="Y241" s="392"/>
      <c r="Z241" s="392"/>
      <c r="AA241" s="65"/>
      <c r="AB241" s="65"/>
      <c r="AC241" s="82"/>
    </row>
    <row r="242" spans="1:68" ht="14.25" customHeight="1" x14ac:dyDescent="0.25">
      <c r="A242" s="393" t="s">
        <v>287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66"/>
      <c r="AB242" s="66"/>
      <c r="AC242" s="83"/>
    </row>
    <row r="243" spans="1:68" ht="27" customHeight="1" x14ac:dyDescent="0.25">
      <c r="A243" s="63" t="s">
        <v>372</v>
      </c>
      <c r="B243" s="63" t="s">
        <v>373</v>
      </c>
      <c r="C243" s="36">
        <v>4301133004</v>
      </c>
      <c r="D243" s="394">
        <v>4607111039774</v>
      </c>
      <c r="E243" s="394"/>
      <c r="F243" s="62">
        <v>0.25</v>
      </c>
      <c r="G243" s="37">
        <v>12</v>
      </c>
      <c r="H243" s="62">
        <v>3</v>
      </c>
      <c r="I243" s="62">
        <v>3.22</v>
      </c>
      <c r="J243" s="37">
        <v>70</v>
      </c>
      <c r="K243" s="37" t="s">
        <v>97</v>
      </c>
      <c r="L243" s="37" t="s">
        <v>88</v>
      </c>
      <c r="M243" s="38" t="s">
        <v>86</v>
      </c>
      <c r="N243" s="38"/>
      <c r="O243" s="37">
        <v>180</v>
      </c>
      <c r="P243" s="486" t="s">
        <v>374</v>
      </c>
      <c r="Q243" s="396"/>
      <c r="R243" s="396"/>
      <c r="S243" s="396"/>
      <c r="T243" s="397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57" t="s">
        <v>375</v>
      </c>
      <c r="AG243" s="81"/>
      <c r="AJ243" s="87" t="s">
        <v>89</v>
      </c>
      <c r="AK243" s="87">
        <v>1</v>
      </c>
      <c r="BB243" s="258" t="s">
        <v>96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01"/>
      <c r="B244" s="401"/>
      <c r="C244" s="401"/>
      <c r="D244" s="401"/>
      <c r="E244" s="401"/>
      <c r="F244" s="401"/>
      <c r="G244" s="401"/>
      <c r="H244" s="401"/>
      <c r="I244" s="401"/>
      <c r="J244" s="401"/>
      <c r="K244" s="401"/>
      <c r="L244" s="401"/>
      <c r="M244" s="401"/>
      <c r="N244" s="401"/>
      <c r="O244" s="402"/>
      <c r="P244" s="398" t="s">
        <v>40</v>
      </c>
      <c r="Q244" s="399"/>
      <c r="R244" s="399"/>
      <c r="S244" s="399"/>
      <c r="T244" s="399"/>
      <c r="U244" s="399"/>
      <c r="V244" s="400"/>
      <c r="W244" s="42" t="s">
        <v>39</v>
      </c>
      <c r="X244" s="43">
        <f>IFERROR(SUM(X243:X243),"0")</f>
        <v>0</v>
      </c>
      <c r="Y244" s="43">
        <f>IFERROR(SUM(Y243:Y243),"0")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401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02"/>
      <c r="P245" s="398" t="s">
        <v>40</v>
      </c>
      <c r="Q245" s="399"/>
      <c r="R245" s="399"/>
      <c r="S245" s="399"/>
      <c r="T245" s="399"/>
      <c r="U245" s="399"/>
      <c r="V245" s="400"/>
      <c r="W245" s="42" t="s">
        <v>0</v>
      </c>
      <c r="X245" s="43">
        <f>IFERROR(SUMPRODUCT(X243:X243*H243:H243),"0")</f>
        <v>0</v>
      </c>
      <c r="Y245" s="43">
        <f>IFERROR(SUMPRODUCT(Y243:Y243*H243:H243),"0")</f>
        <v>0</v>
      </c>
      <c r="Z245" s="42"/>
      <c r="AA245" s="67"/>
      <c r="AB245" s="67"/>
      <c r="AC245" s="67"/>
    </row>
    <row r="246" spans="1:68" ht="14.25" customHeight="1" x14ac:dyDescent="0.25">
      <c r="A246" s="393" t="s">
        <v>151</v>
      </c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393"/>
      <c r="P246" s="393"/>
      <c r="Q246" s="393"/>
      <c r="R246" s="393"/>
      <c r="S246" s="393"/>
      <c r="T246" s="393"/>
      <c r="U246" s="393"/>
      <c r="V246" s="393"/>
      <c r="W246" s="393"/>
      <c r="X246" s="393"/>
      <c r="Y246" s="393"/>
      <c r="Z246" s="393"/>
      <c r="AA246" s="66"/>
      <c r="AB246" s="66"/>
      <c r="AC246" s="83"/>
    </row>
    <row r="247" spans="1:68" ht="37.5" customHeight="1" x14ac:dyDescent="0.25">
      <c r="A247" s="63" t="s">
        <v>376</v>
      </c>
      <c r="B247" s="63" t="s">
        <v>377</v>
      </c>
      <c r="C247" s="36">
        <v>4301135400</v>
      </c>
      <c r="D247" s="394">
        <v>4607111039361</v>
      </c>
      <c r="E247" s="394"/>
      <c r="F247" s="62">
        <v>0.25</v>
      </c>
      <c r="G247" s="37">
        <v>12</v>
      </c>
      <c r="H247" s="62">
        <v>3</v>
      </c>
      <c r="I247" s="62">
        <v>3.7035999999999998</v>
      </c>
      <c r="J247" s="37">
        <v>70</v>
      </c>
      <c r="K247" s="37" t="s">
        <v>97</v>
      </c>
      <c r="L247" s="37" t="s">
        <v>103</v>
      </c>
      <c r="M247" s="38" t="s">
        <v>86</v>
      </c>
      <c r="N247" s="38"/>
      <c r="O247" s="37">
        <v>180</v>
      </c>
      <c r="P247" s="48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396"/>
      <c r="R247" s="396"/>
      <c r="S247" s="396"/>
      <c r="T247" s="397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59" t="s">
        <v>375</v>
      </c>
      <c r="AG247" s="81"/>
      <c r="AJ247" s="87" t="s">
        <v>104</v>
      </c>
      <c r="AK247" s="87">
        <v>14</v>
      </c>
      <c r="BB247" s="260" t="s">
        <v>96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01"/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2"/>
      <c r="P248" s="398" t="s">
        <v>40</v>
      </c>
      <c r="Q248" s="399"/>
      <c r="R248" s="399"/>
      <c r="S248" s="399"/>
      <c r="T248" s="399"/>
      <c r="U248" s="399"/>
      <c r="V248" s="400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401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01"/>
      <c r="O249" s="402"/>
      <c r="P249" s="398" t="s">
        <v>40</v>
      </c>
      <c r="Q249" s="399"/>
      <c r="R249" s="399"/>
      <c r="S249" s="399"/>
      <c r="T249" s="399"/>
      <c r="U249" s="399"/>
      <c r="V249" s="400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27.75" customHeight="1" x14ac:dyDescent="0.2">
      <c r="A250" s="391" t="s">
        <v>243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54"/>
      <c r="AB250" s="54"/>
      <c r="AC250" s="54"/>
    </row>
    <row r="251" spans="1:68" ht="16.5" customHeight="1" x14ac:dyDescent="0.25">
      <c r="A251" s="392" t="s">
        <v>243</v>
      </c>
      <c r="B251" s="392"/>
      <c r="C251" s="392"/>
      <c r="D251" s="392"/>
      <c r="E251" s="392"/>
      <c r="F251" s="392"/>
      <c r="G251" s="392"/>
      <c r="H251" s="392"/>
      <c r="I251" s="392"/>
      <c r="J251" s="392"/>
      <c r="K251" s="392"/>
      <c r="L251" s="392"/>
      <c r="M251" s="392"/>
      <c r="N251" s="392"/>
      <c r="O251" s="392"/>
      <c r="P251" s="392"/>
      <c r="Q251" s="392"/>
      <c r="R251" s="392"/>
      <c r="S251" s="392"/>
      <c r="T251" s="392"/>
      <c r="U251" s="392"/>
      <c r="V251" s="392"/>
      <c r="W251" s="392"/>
      <c r="X251" s="392"/>
      <c r="Y251" s="392"/>
      <c r="Z251" s="392"/>
      <c r="AA251" s="65"/>
      <c r="AB251" s="65"/>
      <c r="AC251" s="82"/>
    </row>
    <row r="252" spans="1:68" ht="14.25" customHeight="1" x14ac:dyDescent="0.25">
      <c r="A252" s="393" t="s">
        <v>82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66"/>
      <c r="AB252" s="66"/>
      <c r="AC252" s="83"/>
    </row>
    <row r="253" spans="1:68" ht="27" customHeight="1" x14ac:dyDescent="0.25">
      <c r="A253" s="63" t="s">
        <v>378</v>
      </c>
      <c r="B253" s="63" t="s">
        <v>379</v>
      </c>
      <c r="C253" s="36">
        <v>4301071014</v>
      </c>
      <c r="D253" s="394">
        <v>4640242181264</v>
      </c>
      <c r="E253" s="394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87</v>
      </c>
      <c r="L253" s="37" t="s">
        <v>103</v>
      </c>
      <c r="M253" s="38" t="s">
        <v>86</v>
      </c>
      <c r="N253" s="38"/>
      <c r="O253" s="37">
        <v>180</v>
      </c>
      <c r="P253" s="488" t="s">
        <v>380</v>
      </c>
      <c r="Q253" s="396"/>
      <c r="R253" s="396"/>
      <c r="S253" s="396"/>
      <c r="T253" s="397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1" t="s">
        <v>381</v>
      </c>
      <c r="AG253" s="81"/>
      <c r="AJ253" s="87" t="s">
        <v>104</v>
      </c>
      <c r="AK253" s="87">
        <v>12</v>
      </c>
      <c r="BB253" s="262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382</v>
      </c>
      <c r="B254" s="63" t="s">
        <v>383</v>
      </c>
      <c r="C254" s="36">
        <v>4301071021</v>
      </c>
      <c r="D254" s="394">
        <v>4640242181325</v>
      </c>
      <c r="E254" s="394"/>
      <c r="F254" s="62">
        <v>0.7</v>
      </c>
      <c r="G254" s="37">
        <v>10</v>
      </c>
      <c r="H254" s="62">
        <v>7</v>
      </c>
      <c r="I254" s="62">
        <v>7.28</v>
      </c>
      <c r="J254" s="37">
        <v>84</v>
      </c>
      <c r="K254" s="37" t="s">
        <v>87</v>
      </c>
      <c r="L254" s="37" t="s">
        <v>103</v>
      </c>
      <c r="M254" s="38" t="s">
        <v>86</v>
      </c>
      <c r="N254" s="38"/>
      <c r="O254" s="37">
        <v>180</v>
      </c>
      <c r="P254" s="489" t="s">
        <v>384</v>
      </c>
      <c r="Q254" s="396"/>
      <c r="R254" s="396"/>
      <c r="S254" s="396"/>
      <c r="T254" s="397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3" t="s">
        <v>381</v>
      </c>
      <c r="AG254" s="81"/>
      <c r="AJ254" s="87" t="s">
        <v>104</v>
      </c>
      <c r="AK254" s="87">
        <v>12</v>
      </c>
      <c r="BB254" s="264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385</v>
      </c>
      <c r="B255" s="63" t="s">
        <v>386</v>
      </c>
      <c r="C255" s="36">
        <v>4301070993</v>
      </c>
      <c r="D255" s="394">
        <v>4640242180670</v>
      </c>
      <c r="E255" s="394"/>
      <c r="F255" s="62">
        <v>1</v>
      </c>
      <c r="G255" s="37">
        <v>6</v>
      </c>
      <c r="H255" s="62">
        <v>6</v>
      </c>
      <c r="I255" s="62">
        <v>6.23</v>
      </c>
      <c r="J255" s="37">
        <v>84</v>
      </c>
      <c r="K255" s="37" t="s">
        <v>87</v>
      </c>
      <c r="L255" s="37" t="s">
        <v>103</v>
      </c>
      <c r="M255" s="38" t="s">
        <v>86</v>
      </c>
      <c r="N255" s="38"/>
      <c r="O255" s="37">
        <v>180</v>
      </c>
      <c r="P255" s="490" t="s">
        <v>387</v>
      </c>
      <c r="Q255" s="396"/>
      <c r="R255" s="396"/>
      <c r="S255" s="396"/>
      <c r="T255" s="397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5" t="s">
        <v>388</v>
      </c>
      <c r="AG255" s="81"/>
      <c r="AJ255" s="87" t="s">
        <v>104</v>
      </c>
      <c r="AK255" s="87">
        <v>12</v>
      </c>
      <c r="BB255" s="266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01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01"/>
      <c r="O256" s="402"/>
      <c r="P256" s="398" t="s">
        <v>40</v>
      </c>
      <c r="Q256" s="399"/>
      <c r="R256" s="399"/>
      <c r="S256" s="399"/>
      <c r="T256" s="399"/>
      <c r="U256" s="399"/>
      <c r="V256" s="400"/>
      <c r="W256" s="42" t="s">
        <v>39</v>
      </c>
      <c r="X256" s="43">
        <f>IFERROR(SUM(X253:X255),"0")</f>
        <v>0</v>
      </c>
      <c r="Y256" s="43">
        <f>IFERROR(SUM(Y253:Y255),"0")</f>
        <v>0</v>
      </c>
      <c r="Z256" s="43">
        <f>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02"/>
      <c r="P257" s="398" t="s">
        <v>40</v>
      </c>
      <c r="Q257" s="399"/>
      <c r="R257" s="399"/>
      <c r="S257" s="399"/>
      <c r="T257" s="399"/>
      <c r="U257" s="399"/>
      <c r="V257" s="400"/>
      <c r="W257" s="42" t="s">
        <v>0</v>
      </c>
      <c r="X257" s="43">
        <f>IFERROR(SUMPRODUCT(X253:X255*H253:H255),"0")</f>
        <v>0</v>
      </c>
      <c r="Y257" s="43">
        <f>IFERROR(SUMPRODUCT(Y253:Y255*H253:H255),"0")</f>
        <v>0</v>
      </c>
      <c r="Z257" s="42"/>
      <c r="AA257" s="67"/>
      <c r="AB257" s="67"/>
      <c r="AC257" s="67"/>
    </row>
    <row r="258" spans="1:68" ht="14.25" customHeight="1" x14ac:dyDescent="0.25">
      <c r="A258" s="393" t="s">
        <v>157</v>
      </c>
      <c r="B258" s="393"/>
      <c r="C258" s="393"/>
      <c r="D258" s="393"/>
      <c r="E258" s="393"/>
      <c r="F258" s="393"/>
      <c r="G258" s="393"/>
      <c r="H258" s="393"/>
      <c r="I258" s="393"/>
      <c r="J258" s="393"/>
      <c r="K258" s="393"/>
      <c r="L258" s="393"/>
      <c r="M258" s="393"/>
      <c r="N258" s="393"/>
      <c r="O258" s="393"/>
      <c r="P258" s="393"/>
      <c r="Q258" s="393"/>
      <c r="R258" s="393"/>
      <c r="S258" s="393"/>
      <c r="T258" s="393"/>
      <c r="U258" s="393"/>
      <c r="V258" s="393"/>
      <c r="W258" s="393"/>
      <c r="X258" s="393"/>
      <c r="Y258" s="393"/>
      <c r="Z258" s="393"/>
      <c r="AA258" s="66"/>
      <c r="AB258" s="66"/>
      <c r="AC258" s="83"/>
    </row>
    <row r="259" spans="1:68" ht="27" customHeight="1" x14ac:dyDescent="0.25">
      <c r="A259" s="63" t="s">
        <v>389</v>
      </c>
      <c r="B259" s="63" t="s">
        <v>390</v>
      </c>
      <c r="C259" s="36">
        <v>4301131019</v>
      </c>
      <c r="D259" s="394">
        <v>4640242180427</v>
      </c>
      <c r="E259" s="394"/>
      <c r="F259" s="62">
        <v>1.8</v>
      </c>
      <c r="G259" s="37">
        <v>1</v>
      </c>
      <c r="H259" s="62">
        <v>1.8</v>
      </c>
      <c r="I259" s="62">
        <v>1.915</v>
      </c>
      <c r="J259" s="37">
        <v>234</v>
      </c>
      <c r="K259" s="37" t="s">
        <v>147</v>
      </c>
      <c r="L259" s="37" t="s">
        <v>103</v>
      </c>
      <c r="M259" s="38" t="s">
        <v>86</v>
      </c>
      <c r="N259" s="38"/>
      <c r="O259" s="37">
        <v>180</v>
      </c>
      <c r="P259" s="491" t="s">
        <v>391</v>
      </c>
      <c r="Q259" s="396"/>
      <c r="R259" s="396"/>
      <c r="S259" s="396"/>
      <c r="T259" s="397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IFERROR(IF(X259="","",X259*0.00502),"")</f>
        <v>0</v>
      </c>
      <c r="AA259" s="68" t="s">
        <v>46</v>
      </c>
      <c r="AB259" s="69" t="s">
        <v>46</v>
      </c>
      <c r="AC259" s="267" t="s">
        <v>392</v>
      </c>
      <c r="AG259" s="81"/>
      <c r="AJ259" s="87" t="s">
        <v>104</v>
      </c>
      <c r="AK259" s="87">
        <v>18</v>
      </c>
      <c r="BB259" s="268" t="s">
        <v>96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01"/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2"/>
      <c r="P260" s="398" t="s">
        <v>40</v>
      </c>
      <c r="Q260" s="399"/>
      <c r="R260" s="399"/>
      <c r="S260" s="399"/>
      <c r="T260" s="399"/>
      <c r="U260" s="399"/>
      <c r="V260" s="400"/>
      <c r="W260" s="42" t="s">
        <v>39</v>
      </c>
      <c r="X260" s="43">
        <f>IFERROR(SUM(X259:X259),"0")</f>
        <v>0</v>
      </c>
      <c r="Y260" s="43">
        <f>IFERROR(SUM(Y259:Y259),"0")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401"/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2"/>
      <c r="P261" s="398" t="s">
        <v>40</v>
      </c>
      <c r="Q261" s="399"/>
      <c r="R261" s="399"/>
      <c r="S261" s="399"/>
      <c r="T261" s="399"/>
      <c r="U261" s="399"/>
      <c r="V261" s="400"/>
      <c r="W261" s="42" t="s">
        <v>0</v>
      </c>
      <c r="X261" s="43">
        <f>IFERROR(SUMPRODUCT(X259:X259*H259:H259),"0")</f>
        <v>0</v>
      </c>
      <c r="Y261" s="43">
        <f>IFERROR(SUMPRODUCT(Y259:Y259*H259:H259),"0")</f>
        <v>0</v>
      </c>
      <c r="Z261" s="42"/>
      <c r="AA261" s="67"/>
      <c r="AB261" s="67"/>
      <c r="AC261" s="67"/>
    </row>
    <row r="262" spans="1:68" ht="14.25" customHeight="1" x14ac:dyDescent="0.25">
      <c r="A262" s="393" t="s">
        <v>91</v>
      </c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3"/>
      <c r="P262" s="393"/>
      <c r="Q262" s="393"/>
      <c r="R262" s="393"/>
      <c r="S262" s="393"/>
      <c r="T262" s="393"/>
      <c r="U262" s="393"/>
      <c r="V262" s="393"/>
      <c r="W262" s="393"/>
      <c r="X262" s="393"/>
      <c r="Y262" s="393"/>
      <c r="Z262" s="393"/>
      <c r="AA262" s="66"/>
      <c r="AB262" s="66"/>
      <c r="AC262" s="83"/>
    </row>
    <row r="263" spans="1:68" ht="27" customHeight="1" x14ac:dyDescent="0.25">
      <c r="A263" s="63" t="s">
        <v>393</v>
      </c>
      <c r="B263" s="63" t="s">
        <v>394</v>
      </c>
      <c r="C263" s="36">
        <v>4301132080</v>
      </c>
      <c r="D263" s="394">
        <v>4640242180397</v>
      </c>
      <c r="E263" s="394"/>
      <c r="F263" s="62">
        <v>1</v>
      </c>
      <c r="G263" s="37">
        <v>6</v>
      </c>
      <c r="H263" s="62">
        <v>6</v>
      </c>
      <c r="I263" s="62">
        <v>6.26</v>
      </c>
      <c r="J263" s="37">
        <v>84</v>
      </c>
      <c r="K263" s="37" t="s">
        <v>87</v>
      </c>
      <c r="L263" s="37" t="s">
        <v>126</v>
      </c>
      <c r="M263" s="38" t="s">
        <v>86</v>
      </c>
      <c r="N263" s="38"/>
      <c r="O263" s="37">
        <v>180</v>
      </c>
      <c r="P263" s="492" t="s">
        <v>395</v>
      </c>
      <c r="Q263" s="396"/>
      <c r="R263" s="396"/>
      <c r="S263" s="396"/>
      <c r="T263" s="397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69" t="s">
        <v>396</v>
      </c>
      <c r="AG263" s="81"/>
      <c r="AJ263" s="87" t="s">
        <v>127</v>
      </c>
      <c r="AK263" s="87">
        <v>84</v>
      </c>
      <c r="BB263" s="270" t="s">
        <v>96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397</v>
      </c>
      <c r="B264" s="63" t="s">
        <v>398</v>
      </c>
      <c r="C264" s="36">
        <v>4301132104</v>
      </c>
      <c r="D264" s="394">
        <v>4640242181219</v>
      </c>
      <c r="E264" s="394"/>
      <c r="F264" s="62">
        <v>0.3</v>
      </c>
      <c r="G264" s="37">
        <v>9</v>
      </c>
      <c r="H264" s="62">
        <v>2.7</v>
      </c>
      <c r="I264" s="62">
        <v>2.8450000000000002</v>
      </c>
      <c r="J264" s="37">
        <v>234</v>
      </c>
      <c r="K264" s="37" t="s">
        <v>147</v>
      </c>
      <c r="L264" s="37" t="s">
        <v>88</v>
      </c>
      <c r="M264" s="38" t="s">
        <v>86</v>
      </c>
      <c r="N264" s="38"/>
      <c r="O264" s="37">
        <v>180</v>
      </c>
      <c r="P264" s="493" t="s">
        <v>399</v>
      </c>
      <c r="Q264" s="396"/>
      <c r="R264" s="396"/>
      <c r="S264" s="396"/>
      <c r="T264" s="397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IFERROR(IF(X264="","",X264*0.00502),"")</f>
        <v>0</v>
      </c>
      <c r="AA264" s="68" t="s">
        <v>46</v>
      </c>
      <c r="AB264" s="69" t="s">
        <v>46</v>
      </c>
      <c r="AC264" s="271" t="s">
        <v>396</v>
      </c>
      <c r="AG264" s="81"/>
      <c r="AJ264" s="87" t="s">
        <v>89</v>
      </c>
      <c r="AK264" s="87">
        <v>1</v>
      </c>
      <c r="BB264" s="272" t="s">
        <v>96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98" t="s">
        <v>40</v>
      </c>
      <c r="Q265" s="399"/>
      <c r="R265" s="399"/>
      <c r="S265" s="399"/>
      <c r="T265" s="399"/>
      <c r="U265" s="399"/>
      <c r="V265" s="400"/>
      <c r="W265" s="42" t="s">
        <v>39</v>
      </c>
      <c r="X265" s="43">
        <f>IFERROR(SUM(X263:X264),"0")</f>
        <v>0</v>
      </c>
      <c r="Y265" s="43">
        <f>IFERROR(SUM(Y263:Y264),"0")</f>
        <v>0</v>
      </c>
      <c r="Z265" s="43">
        <f>IFERROR(IF(Z263="",0,Z263),"0")+IFERROR(IF(Z264="",0,Z264),"0")</f>
        <v>0</v>
      </c>
      <c r="AA265" s="67"/>
      <c r="AB265" s="67"/>
      <c r="AC265" s="67"/>
    </row>
    <row r="266" spans="1:68" x14ac:dyDescent="0.2">
      <c r="A266" s="401"/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2"/>
      <c r="P266" s="398" t="s">
        <v>40</v>
      </c>
      <c r="Q266" s="399"/>
      <c r="R266" s="399"/>
      <c r="S266" s="399"/>
      <c r="T266" s="399"/>
      <c r="U266" s="399"/>
      <c r="V266" s="400"/>
      <c r="W266" s="42" t="s">
        <v>0</v>
      </c>
      <c r="X266" s="43">
        <f>IFERROR(SUMPRODUCT(X263:X264*H263:H264),"0")</f>
        <v>0</v>
      </c>
      <c r="Y266" s="43">
        <f>IFERROR(SUMPRODUCT(Y263:Y264*H263:H264),"0")</f>
        <v>0</v>
      </c>
      <c r="Z266" s="42"/>
      <c r="AA266" s="67"/>
      <c r="AB266" s="67"/>
      <c r="AC266" s="67"/>
    </row>
    <row r="267" spans="1:68" ht="14.25" customHeight="1" x14ac:dyDescent="0.25">
      <c r="A267" s="393" t="s">
        <v>182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66"/>
      <c r="AB267" s="66"/>
      <c r="AC267" s="83"/>
    </row>
    <row r="268" spans="1:68" ht="27" customHeight="1" x14ac:dyDescent="0.25">
      <c r="A268" s="63" t="s">
        <v>400</v>
      </c>
      <c r="B268" s="63" t="s">
        <v>401</v>
      </c>
      <c r="C268" s="36">
        <v>4301136028</v>
      </c>
      <c r="D268" s="394">
        <v>4640242180304</v>
      </c>
      <c r="E268" s="394"/>
      <c r="F268" s="62">
        <v>2.7</v>
      </c>
      <c r="G268" s="37">
        <v>1</v>
      </c>
      <c r="H268" s="62">
        <v>2.7</v>
      </c>
      <c r="I268" s="62">
        <v>2.8906000000000001</v>
      </c>
      <c r="J268" s="37">
        <v>126</v>
      </c>
      <c r="K268" s="37" t="s">
        <v>97</v>
      </c>
      <c r="L268" s="37" t="s">
        <v>103</v>
      </c>
      <c r="M268" s="38" t="s">
        <v>86</v>
      </c>
      <c r="N268" s="38"/>
      <c r="O268" s="37">
        <v>180</v>
      </c>
      <c r="P268" s="494" t="s">
        <v>402</v>
      </c>
      <c r="Q268" s="396"/>
      <c r="R268" s="396"/>
      <c r="S268" s="396"/>
      <c r="T268" s="397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IFERROR(IF(X268="","",X268*0.00936),"")</f>
        <v>0</v>
      </c>
      <c r="AA268" s="68" t="s">
        <v>46</v>
      </c>
      <c r="AB268" s="69" t="s">
        <v>46</v>
      </c>
      <c r="AC268" s="273" t="s">
        <v>403</v>
      </c>
      <c r="AG268" s="81"/>
      <c r="AJ268" s="87" t="s">
        <v>104</v>
      </c>
      <c r="AK268" s="87">
        <v>14</v>
      </c>
      <c r="BB268" s="274" t="s">
        <v>96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404</v>
      </c>
      <c r="B269" s="63" t="s">
        <v>405</v>
      </c>
      <c r="C269" s="36">
        <v>4301136026</v>
      </c>
      <c r="D269" s="394">
        <v>4640242180236</v>
      </c>
      <c r="E269" s="394"/>
      <c r="F269" s="62">
        <v>5</v>
      </c>
      <c r="G269" s="37">
        <v>1</v>
      </c>
      <c r="H269" s="62">
        <v>5</v>
      </c>
      <c r="I269" s="62">
        <v>5.2350000000000003</v>
      </c>
      <c r="J269" s="37">
        <v>84</v>
      </c>
      <c r="K269" s="37" t="s">
        <v>87</v>
      </c>
      <c r="L269" s="37" t="s">
        <v>126</v>
      </c>
      <c r="M269" s="38" t="s">
        <v>86</v>
      </c>
      <c r="N269" s="38"/>
      <c r="O269" s="37">
        <v>180</v>
      </c>
      <c r="P269" s="495" t="s">
        <v>406</v>
      </c>
      <c r="Q269" s="396"/>
      <c r="R269" s="396"/>
      <c r="S269" s="396"/>
      <c r="T269" s="397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75" t="s">
        <v>403</v>
      </c>
      <c r="AG269" s="81"/>
      <c r="AJ269" s="87" t="s">
        <v>127</v>
      </c>
      <c r="AK269" s="87">
        <v>84</v>
      </c>
      <c r="BB269" s="276" t="s">
        <v>96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407</v>
      </c>
      <c r="B270" s="63" t="s">
        <v>408</v>
      </c>
      <c r="C270" s="36">
        <v>4301136029</v>
      </c>
      <c r="D270" s="394">
        <v>4640242180410</v>
      </c>
      <c r="E270" s="394"/>
      <c r="F270" s="62">
        <v>2.2400000000000002</v>
      </c>
      <c r="G270" s="37">
        <v>1</v>
      </c>
      <c r="H270" s="62">
        <v>2.2400000000000002</v>
      </c>
      <c r="I270" s="62">
        <v>2.4319999999999999</v>
      </c>
      <c r="J270" s="37">
        <v>126</v>
      </c>
      <c r="K270" s="37" t="s">
        <v>97</v>
      </c>
      <c r="L270" s="37" t="s">
        <v>88</v>
      </c>
      <c r="M270" s="38" t="s">
        <v>86</v>
      </c>
      <c r="N270" s="38"/>
      <c r="O270" s="37">
        <v>180</v>
      </c>
      <c r="P270" s="49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96"/>
      <c r="R270" s="396"/>
      <c r="S270" s="396"/>
      <c r="T270" s="397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77" t="s">
        <v>403</v>
      </c>
      <c r="AG270" s="81"/>
      <c r="AJ270" s="87" t="s">
        <v>89</v>
      </c>
      <c r="AK270" s="87">
        <v>1</v>
      </c>
      <c r="BB270" s="278" t="s">
        <v>96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01"/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2"/>
      <c r="P271" s="398" t="s">
        <v>40</v>
      </c>
      <c r="Q271" s="399"/>
      <c r="R271" s="399"/>
      <c r="S271" s="399"/>
      <c r="T271" s="399"/>
      <c r="U271" s="399"/>
      <c r="V271" s="400"/>
      <c r="W271" s="42" t="s">
        <v>39</v>
      </c>
      <c r="X271" s="43">
        <f>IFERROR(SUM(X268:X270),"0")</f>
        <v>0</v>
      </c>
      <c r="Y271" s="43">
        <f>IFERROR(SUM(Y268:Y270),"0")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401"/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2"/>
      <c r="P272" s="398" t="s">
        <v>40</v>
      </c>
      <c r="Q272" s="399"/>
      <c r="R272" s="399"/>
      <c r="S272" s="399"/>
      <c r="T272" s="399"/>
      <c r="U272" s="399"/>
      <c r="V272" s="400"/>
      <c r="W272" s="42" t="s">
        <v>0</v>
      </c>
      <c r="X272" s="43">
        <f>IFERROR(SUMPRODUCT(X268:X270*H268:H270),"0")</f>
        <v>0</v>
      </c>
      <c r="Y272" s="43">
        <f>IFERROR(SUMPRODUCT(Y268:Y270*H268:H270),"0")</f>
        <v>0</v>
      </c>
      <c r="Z272" s="42"/>
      <c r="AA272" s="67"/>
      <c r="AB272" s="67"/>
      <c r="AC272" s="67"/>
    </row>
    <row r="273" spans="1:68" ht="14.25" customHeight="1" x14ac:dyDescent="0.25">
      <c r="A273" s="393" t="s">
        <v>151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66"/>
      <c r="AB273" s="66"/>
      <c r="AC273" s="83"/>
    </row>
    <row r="274" spans="1:68" ht="37.5" customHeight="1" x14ac:dyDescent="0.25">
      <c r="A274" s="63" t="s">
        <v>409</v>
      </c>
      <c r="B274" s="63" t="s">
        <v>410</v>
      </c>
      <c r="C274" s="36">
        <v>4301135504</v>
      </c>
      <c r="D274" s="394">
        <v>4640242181554</v>
      </c>
      <c r="E274" s="394"/>
      <c r="F274" s="62">
        <v>3</v>
      </c>
      <c r="G274" s="37">
        <v>1</v>
      </c>
      <c r="H274" s="62">
        <v>3</v>
      </c>
      <c r="I274" s="62">
        <v>3.1920000000000002</v>
      </c>
      <c r="J274" s="37">
        <v>126</v>
      </c>
      <c r="K274" s="37" t="s">
        <v>97</v>
      </c>
      <c r="L274" s="37" t="s">
        <v>103</v>
      </c>
      <c r="M274" s="38" t="s">
        <v>86</v>
      </c>
      <c r="N274" s="38"/>
      <c r="O274" s="37">
        <v>180</v>
      </c>
      <c r="P274" s="497" t="s">
        <v>411</v>
      </c>
      <c r="Q274" s="396"/>
      <c r="R274" s="396"/>
      <c r="S274" s="396"/>
      <c r="T274" s="397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ref="Y274:Y294" si="18"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79" t="s">
        <v>412</v>
      </c>
      <c r="AG274" s="81"/>
      <c r="AJ274" s="87" t="s">
        <v>104</v>
      </c>
      <c r="AK274" s="87">
        <v>14</v>
      </c>
      <c r="BB274" s="280" t="s">
        <v>96</v>
      </c>
      <c r="BM274" s="81">
        <f t="shared" ref="BM274:BM294" si="19">IFERROR(X274*I274,"0")</f>
        <v>0</v>
      </c>
      <c r="BN274" s="81">
        <f t="shared" ref="BN274:BN294" si="20">IFERROR(Y274*I274,"0")</f>
        <v>0</v>
      </c>
      <c r="BO274" s="81">
        <f t="shared" ref="BO274:BO294" si="21">IFERROR(X274/J274,"0")</f>
        <v>0</v>
      </c>
      <c r="BP274" s="81">
        <f t="shared" ref="BP274:BP294" si="22">IFERROR(Y274/J274,"0")</f>
        <v>0</v>
      </c>
    </row>
    <row r="275" spans="1:68" ht="27" customHeight="1" x14ac:dyDescent="0.25">
      <c r="A275" s="63" t="s">
        <v>413</v>
      </c>
      <c r="B275" s="63" t="s">
        <v>414</v>
      </c>
      <c r="C275" s="36">
        <v>4301135394</v>
      </c>
      <c r="D275" s="394">
        <v>4640242181561</v>
      </c>
      <c r="E275" s="394"/>
      <c r="F275" s="62">
        <v>3.7</v>
      </c>
      <c r="G275" s="37">
        <v>1</v>
      </c>
      <c r="H275" s="62">
        <v>3.7</v>
      </c>
      <c r="I275" s="62">
        <v>3.8919999999999999</v>
      </c>
      <c r="J275" s="37">
        <v>126</v>
      </c>
      <c r="K275" s="37" t="s">
        <v>97</v>
      </c>
      <c r="L275" s="37" t="s">
        <v>103</v>
      </c>
      <c r="M275" s="38" t="s">
        <v>86</v>
      </c>
      <c r="N275" s="38"/>
      <c r="O275" s="37">
        <v>180</v>
      </c>
      <c r="P275" s="498" t="s">
        <v>415</v>
      </c>
      <c r="Q275" s="396"/>
      <c r="R275" s="396"/>
      <c r="S275" s="396"/>
      <c r="T275" s="397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8"/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81" t="s">
        <v>416</v>
      </c>
      <c r="AG275" s="81"/>
      <c r="AJ275" s="87" t="s">
        <v>104</v>
      </c>
      <c r="AK275" s="87">
        <v>14</v>
      </c>
      <c r="BB275" s="282" t="s">
        <v>96</v>
      </c>
      <c r="BM275" s="81">
        <f t="shared" si="19"/>
        <v>0</v>
      </c>
      <c r="BN275" s="81">
        <f t="shared" si="20"/>
        <v>0</v>
      </c>
      <c r="BO275" s="81">
        <f t="shared" si="21"/>
        <v>0</v>
      </c>
      <c r="BP275" s="81">
        <f t="shared" si="22"/>
        <v>0</v>
      </c>
    </row>
    <row r="276" spans="1:68" ht="27" customHeight="1" x14ac:dyDescent="0.25">
      <c r="A276" s="63" t="s">
        <v>417</v>
      </c>
      <c r="B276" s="63" t="s">
        <v>418</v>
      </c>
      <c r="C276" s="36">
        <v>4301135374</v>
      </c>
      <c r="D276" s="394">
        <v>4640242181424</v>
      </c>
      <c r="E276" s="394"/>
      <c r="F276" s="62">
        <v>5.5</v>
      </c>
      <c r="G276" s="37">
        <v>1</v>
      </c>
      <c r="H276" s="62">
        <v>5.5</v>
      </c>
      <c r="I276" s="62">
        <v>5.7350000000000003</v>
      </c>
      <c r="J276" s="37">
        <v>84</v>
      </c>
      <c r="K276" s="37" t="s">
        <v>87</v>
      </c>
      <c r="L276" s="37" t="s">
        <v>103</v>
      </c>
      <c r="M276" s="38" t="s">
        <v>86</v>
      </c>
      <c r="N276" s="38"/>
      <c r="O276" s="37">
        <v>180</v>
      </c>
      <c r="P276" s="499" t="s">
        <v>419</v>
      </c>
      <c r="Q276" s="396"/>
      <c r="R276" s="396"/>
      <c r="S276" s="396"/>
      <c r="T276" s="397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18"/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83" t="s">
        <v>412</v>
      </c>
      <c r="AG276" s="81"/>
      <c r="AJ276" s="87" t="s">
        <v>104</v>
      </c>
      <c r="AK276" s="87">
        <v>12</v>
      </c>
      <c r="BB276" s="284" t="s">
        <v>96</v>
      </c>
      <c r="BM276" s="81">
        <f t="shared" si="19"/>
        <v>0</v>
      </c>
      <c r="BN276" s="81">
        <f t="shared" si="20"/>
        <v>0</v>
      </c>
      <c r="BO276" s="81">
        <f t="shared" si="21"/>
        <v>0</v>
      </c>
      <c r="BP276" s="81">
        <f t="shared" si="22"/>
        <v>0</v>
      </c>
    </row>
    <row r="277" spans="1:68" ht="27" customHeight="1" x14ac:dyDescent="0.25">
      <c r="A277" s="63" t="s">
        <v>420</v>
      </c>
      <c r="B277" s="63" t="s">
        <v>421</v>
      </c>
      <c r="C277" s="36">
        <v>4301135320</v>
      </c>
      <c r="D277" s="394">
        <v>4640242181592</v>
      </c>
      <c r="E277" s="394"/>
      <c r="F277" s="62">
        <v>3.5</v>
      </c>
      <c r="G277" s="37">
        <v>1</v>
      </c>
      <c r="H277" s="62">
        <v>3.5</v>
      </c>
      <c r="I277" s="62">
        <v>3.6850000000000001</v>
      </c>
      <c r="J277" s="37">
        <v>126</v>
      </c>
      <c r="K277" s="37" t="s">
        <v>97</v>
      </c>
      <c r="L277" s="37" t="s">
        <v>88</v>
      </c>
      <c r="M277" s="38" t="s">
        <v>86</v>
      </c>
      <c r="N277" s="38"/>
      <c r="O277" s="37">
        <v>180</v>
      </c>
      <c r="P277" s="500" t="s">
        <v>422</v>
      </c>
      <c r="Q277" s="396"/>
      <c r="R277" s="396"/>
      <c r="S277" s="396"/>
      <c r="T277" s="397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18"/>
        <v>0</v>
      </c>
      <c r="Z277" s="41">
        <f t="shared" ref="Z277:Z285" si="23">IFERROR(IF(X277="","",X277*0.00936),"")</f>
        <v>0</v>
      </c>
      <c r="AA277" s="68" t="s">
        <v>46</v>
      </c>
      <c r="AB277" s="69" t="s">
        <v>46</v>
      </c>
      <c r="AC277" s="285" t="s">
        <v>423</v>
      </c>
      <c r="AG277" s="81"/>
      <c r="AJ277" s="87" t="s">
        <v>89</v>
      </c>
      <c r="AK277" s="87">
        <v>1</v>
      </c>
      <c r="BB277" s="286" t="s">
        <v>96</v>
      </c>
      <c r="BM277" s="81">
        <f t="shared" si="19"/>
        <v>0</v>
      </c>
      <c r="BN277" s="81">
        <f t="shared" si="20"/>
        <v>0</v>
      </c>
      <c r="BO277" s="81">
        <f t="shared" si="21"/>
        <v>0</v>
      </c>
      <c r="BP277" s="81">
        <f t="shared" si="22"/>
        <v>0</v>
      </c>
    </row>
    <row r="278" spans="1:68" ht="37.5" customHeight="1" x14ac:dyDescent="0.25">
      <c r="A278" s="63" t="s">
        <v>424</v>
      </c>
      <c r="B278" s="63" t="s">
        <v>425</v>
      </c>
      <c r="C278" s="36">
        <v>4301135552</v>
      </c>
      <c r="D278" s="394">
        <v>4640242181431</v>
      </c>
      <c r="E278" s="394"/>
      <c r="F278" s="62">
        <v>3.5</v>
      </c>
      <c r="G278" s="37">
        <v>1</v>
      </c>
      <c r="H278" s="62">
        <v>3.5</v>
      </c>
      <c r="I278" s="62">
        <v>3.6920000000000002</v>
      </c>
      <c r="J278" s="37">
        <v>126</v>
      </c>
      <c r="K278" s="37" t="s">
        <v>97</v>
      </c>
      <c r="L278" s="37" t="s">
        <v>88</v>
      </c>
      <c r="M278" s="38" t="s">
        <v>86</v>
      </c>
      <c r="N278" s="38"/>
      <c r="O278" s="37">
        <v>180</v>
      </c>
      <c r="P278" s="501" t="s">
        <v>426</v>
      </c>
      <c r="Q278" s="396"/>
      <c r="R278" s="396"/>
      <c r="S278" s="396"/>
      <c r="T278" s="397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8"/>
        <v>0</v>
      </c>
      <c r="Z278" s="41">
        <f t="shared" si="23"/>
        <v>0</v>
      </c>
      <c r="AA278" s="68" t="s">
        <v>46</v>
      </c>
      <c r="AB278" s="69" t="s">
        <v>46</v>
      </c>
      <c r="AC278" s="287" t="s">
        <v>427</v>
      </c>
      <c r="AG278" s="81"/>
      <c r="AJ278" s="87" t="s">
        <v>89</v>
      </c>
      <c r="AK278" s="87">
        <v>1</v>
      </c>
      <c r="BB278" s="288" t="s">
        <v>96</v>
      </c>
      <c r="BM278" s="81">
        <f t="shared" si="19"/>
        <v>0</v>
      </c>
      <c r="BN278" s="81">
        <f t="shared" si="20"/>
        <v>0</v>
      </c>
      <c r="BO278" s="81">
        <f t="shared" si="21"/>
        <v>0</v>
      </c>
      <c r="BP278" s="81">
        <f t="shared" si="22"/>
        <v>0</v>
      </c>
    </row>
    <row r="279" spans="1:68" ht="27" customHeight="1" x14ac:dyDescent="0.25">
      <c r="A279" s="63" t="s">
        <v>428</v>
      </c>
      <c r="B279" s="63" t="s">
        <v>429</v>
      </c>
      <c r="C279" s="36">
        <v>4301135405</v>
      </c>
      <c r="D279" s="394">
        <v>4640242181523</v>
      </c>
      <c r="E279" s="394"/>
      <c r="F279" s="62">
        <v>3</v>
      </c>
      <c r="G279" s="37">
        <v>1</v>
      </c>
      <c r="H279" s="62">
        <v>3</v>
      </c>
      <c r="I279" s="62">
        <v>3.1920000000000002</v>
      </c>
      <c r="J279" s="37">
        <v>126</v>
      </c>
      <c r="K279" s="37" t="s">
        <v>97</v>
      </c>
      <c r="L279" s="37" t="s">
        <v>103</v>
      </c>
      <c r="M279" s="38" t="s">
        <v>86</v>
      </c>
      <c r="N279" s="38"/>
      <c r="O279" s="37">
        <v>180</v>
      </c>
      <c r="P279" s="502" t="s">
        <v>430</v>
      </c>
      <c r="Q279" s="396"/>
      <c r="R279" s="396"/>
      <c r="S279" s="396"/>
      <c r="T279" s="397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8"/>
        <v>0</v>
      </c>
      <c r="Z279" s="41">
        <f t="shared" si="23"/>
        <v>0</v>
      </c>
      <c r="AA279" s="68" t="s">
        <v>46</v>
      </c>
      <c r="AB279" s="69" t="s">
        <v>46</v>
      </c>
      <c r="AC279" s="289" t="s">
        <v>416</v>
      </c>
      <c r="AG279" s="81"/>
      <c r="AJ279" s="87" t="s">
        <v>104</v>
      </c>
      <c r="AK279" s="87">
        <v>14</v>
      </c>
      <c r="BB279" s="290" t="s">
        <v>96</v>
      </c>
      <c r="BM279" s="81">
        <f t="shared" si="19"/>
        <v>0</v>
      </c>
      <c r="BN279" s="81">
        <f t="shared" si="20"/>
        <v>0</v>
      </c>
      <c r="BO279" s="81">
        <f t="shared" si="21"/>
        <v>0</v>
      </c>
      <c r="BP279" s="81">
        <f t="shared" si="22"/>
        <v>0</v>
      </c>
    </row>
    <row r="280" spans="1:68" ht="37.5" customHeight="1" x14ac:dyDescent="0.25">
      <c r="A280" s="63" t="s">
        <v>431</v>
      </c>
      <c r="B280" s="63" t="s">
        <v>432</v>
      </c>
      <c r="C280" s="36">
        <v>4301135404</v>
      </c>
      <c r="D280" s="394">
        <v>4640242181516</v>
      </c>
      <c r="E280" s="394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97</v>
      </c>
      <c r="L280" s="37" t="s">
        <v>103</v>
      </c>
      <c r="M280" s="38" t="s">
        <v>86</v>
      </c>
      <c r="N280" s="38"/>
      <c r="O280" s="37">
        <v>180</v>
      </c>
      <c r="P280" s="503" t="s">
        <v>433</v>
      </c>
      <c r="Q280" s="396"/>
      <c r="R280" s="396"/>
      <c r="S280" s="396"/>
      <c r="T280" s="397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8"/>
        <v>0</v>
      </c>
      <c r="Z280" s="41">
        <f t="shared" si="23"/>
        <v>0</v>
      </c>
      <c r="AA280" s="68" t="s">
        <v>46</v>
      </c>
      <c r="AB280" s="69" t="s">
        <v>46</v>
      </c>
      <c r="AC280" s="291" t="s">
        <v>427</v>
      </c>
      <c r="AG280" s="81"/>
      <c r="AJ280" s="87" t="s">
        <v>104</v>
      </c>
      <c r="AK280" s="87">
        <v>14</v>
      </c>
      <c r="BB280" s="292" t="s">
        <v>96</v>
      </c>
      <c r="BM280" s="81">
        <f t="shared" si="19"/>
        <v>0</v>
      </c>
      <c r="BN280" s="81">
        <f t="shared" si="20"/>
        <v>0</v>
      </c>
      <c r="BO280" s="81">
        <f t="shared" si="21"/>
        <v>0</v>
      </c>
      <c r="BP280" s="81">
        <f t="shared" si="22"/>
        <v>0</v>
      </c>
    </row>
    <row r="281" spans="1:68" ht="27" customHeight="1" x14ac:dyDescent="0.25">
      <c r="A281" s="63" t="s">
        <v>434</v>
      </c>
      <c r="B281" s="63" t="s">
        <v>435</v>
      </c>
      <c r="C281" s="36">
        <v>4301135375</v>
      </c>
      <c r="D281" s="394">
        <v>4640242181486</v>
      </c>
      <c r="E281" s="394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97</v>
      </c>
      <c r="L281" s="37" t="s">
        <v>126</v>
      </c>
      <c r="M281" s="38" t="s">
        <v>86</v>
      </c>
      <c r="N281" s="38"/>
      <c r="O281" s="37">
        <v>180</v>
      </c>
      <c r="P281" s="504" t="s">
        <v>436</v>
      </c>
      <c r="Q281" s="396"/>
      <c r="R281" s="396"/>
      <c r="S281" s="396"/>
      <c r="T281" s="397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8"/>
        <v>0</v>
      </c>
      <c r="Z281" s="41">
        <f t="shared" si="23"/>
        <v>0</v>
      </c>
      <c r="AA281" s="68" t="s">
        <v>46</v>
      </c>
      <c r="AB281" s="69" t="s">
        <v>46</v>
      </c>
      <c r="AC281" s="293" t="s">
        <v>412</v>
      </c>
      <c r="AG281" s="81"/>
      <c r="AJ281" s="87" t="s">
        <v>127</v>
      </c>
      <c r="AK281" s="87">
        <v>126</v>
      </c>
      <c r="BB281" s="294" t="s">
        <v>96</v>
      </c>
      <c r="BM281" s="81">
        <f t="shared" si="19"/>
        <v>0</v>
      </c>
      <c r="BN281" s="81">
        <f t="shared" si="20"/>
        <v>0</v>
      </c>
      <c r="BO281" s="81">
        <f t="shared" si="21"/>
        <v>0</v>
      </c>
      <c r="BP281" s="81">
        <f t="shared" si="22"/>
        <v>0</v>
      </c>
    </row>
    <row r="282" spans="1:68" ht="37.5" customHeight="1" x14ac:dyDescent="0.25">
      <c r="A282" s="63" t="s">
        <v>437</v>
      </c>
      <c r="B282" s="63" t="s">
        <v>438</v>
      </c>
      <c r="C282" s="36">
        <v>4301135402</v>
      </c>
      <c r="D282" s="394">
        <v>4640242181493</v>
      </c>
      <c r="E282" s="394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97</v>
      </c>
      <c r="L282" s="37" t="s">
        <v>103</v>
      </c>
      <c r="M282" s="38" t="s">
        <v>86</v>
      </c>
      <c r="N282" s="38"/>
      <c r="O282" s="37">
        <v>180</v>
      </c>
      <c r="P282" s="505" t="s">
        <v>439</v>
      </c>
      <c r="Q282" s="396"/>
      <c r="R282" s="396"/>
      <c r="S282" s="396"/>
      <c r="T282" s="397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 t="shared" si="23"/>
        <v>0</v>
      </c>
      <c r="AA282" s="68" t="s">
        <v>46</v>
      </c>
      <c r="AB282" s="69" t="s">
        <v>46</v>
      </c>
      <c r="AC282" s="295" t="s">
        <v>412</v>
      </c>
      <c r="AG282" s="81"/>
      <c r="AJ282" s="87" t="s">
        <v>104</v>
      </c>
      <c r="AK282" s="87">
        <v>14</v>
      </c>
      <c r="BB282" s="296" t="s">
        <v>96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37.5" customHeight="1" x14ac:dyDescent="0.25">
      <c r="A283" s="63" t="s">
        <v>440</v>
      </c>
      <c r="B283" s="63" t="s">
        <v>441</v>
      </c>
      <c r="C283" s="36">
        <v>4301135403</v>
      </c>
      <c r="D283" s="394">
        <v>4640242181509</v>
      </c>
      <c r="E283" s="394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97</v>
      </c>
      <c r="L283" s="37" t="s">
        <v>103</v>
      </c>
      <c r="M283" s="38" t="s">
        <v>86</v>
      </c>
      <c r="N283" s="38"/>
      <c r="O283" s="37">
        <v>180</v>
      </c>
      <c r="P283" s="506" t="s">
        <v>442</v>
      </c>
      <c r="Q283" s="396"/>
      <c r="R283" s="396"/>
      <c r="S283" s="396"/>
      <c r="T283" s="397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 t="shared" si="23"/>
        <v>0</v>
      </c>
      <c r="AA283" s="68" t="s">
        <v>46</v>
      </c>
      <c r="AB283" s="69" t="s">
        <v>46</v>
      </c>
      <c r="AC283" s="297" t="s">
        <v>412</v>
      </c>
      <c r="AG283" s="81"/>
      <c r="AJ283" s="87" t="s">
        <v>104</v>
      </c>
      <c r="AK283" s="87">
        <v>14</v>
      </c>
      <c r="BB283" s="298" t="s">
        <v>96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443</v>
      </c>
      <c r="B284" s="63" t="s">
        <v>444</v>
      </c>
      <c r="C284" s="36">
        <v>4301135304</v>
      </c>
      <c r="D284" s="394">
        <v>4640242181240</v>
      </c>
      <c r="E284" s="394"/>
      <c r="F284" s="62">
        <v>0.3</v>
      </c>
      <c r="G284" s="37">
        <v>9</v>
      </c>
      <c r="H284" s="62">
        <v>2.7</v>
      </c>
      <c r="I284" s="62">
        <v>2.88</v>
      </c>
      <c r="J284" s="37">
        <v>126</v>
      </c>
      <c r="K284" s="37" t="s">
        <v>97</v>
      </c>
      <c r="L284" s="37" t="s">
        <v>103</v>
      </c>
      <c r="M284" s="38" t="s">
        <v>86</v>
      </c>
      <c r="N284" s="38"/>
      <c r="O284" s="37">
        <v>180</v>
      </c>
      <c r="P284" s="507" t="s">
        <v>445</v>
      </c>
      <c r="Q284" s="396"/>
      <c r="R284" s="396"/>
      <c r="S284" s="396"/>
      <c r="T284" s="397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 t="shared" si="23"/>
        <v>0</v>
      </c>
      <c r="AA284" s="68" t="s">
        <v>46</v>
      </c>
      <c r="AB284" s="69" t="s">
        <v>46</v>
      </c>
      <c r="AC284" s="299" t="s">
        <v>412</v>
      </c>
      <c r="AG284" s="81"/>
      <c r="AJ284" s="87" t="s">
        <v>104</v>
      </c>
      <c r="AK284" s="87">
        <v>14</v>
      </c>
      <c r="BB284" s="300" t="s">
        <v>96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27" customHeight="1" x14ac:dyDescent="0.25">
      <c r="A285" s="63" t="s">
        <v>446</v>
      </c>
      <c r="B285" s="63" t="s">
        <v>447</v>
      </c>
      <c r="C285" s="36">
        <v>4301135310</v>
      </c>
      <c r="D285" s="394">
        <v>4640242181318</v>
      </c>
      <c r="E285" s="394"/>
      <c r="F285" s="62">
        <v>0.3</v>
      </c>
      <c r="G285" s="37">
        <v>9</v>
      </c>
      <c r="H285" s="62">
        <v>2.7</v>
      </c>
      <c r="I285" s="62">
        <v>2.988</v>
      </c>
      <c r="J285" s="37">
        <v>126</v>
      </c>
      <c r="K285" s="37" t="s">
        <v>97</v>
      </c>
      <c r="L285" s="37" t="s">
        <v>103</v>
      </c>
      <c r="M285" s="38" t="s">
        <v>86</v>
      </c>
      <c r="N285" s="38"/>
      <c r="O285" s="37">
        <v>180</v>
      </c>
      <c r="P285" s="508" t="s">
        <v>448</v>
      </c>
      <c r="Q285" s="396"/>
      <c r="R285" s="396"/>
      <c r="S285" s="396"/>
      <c r="T285" s="397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si="23"/>
        <v>0</v>
      </c>
      <c r="AA285" s="68" t="s">
        <v>46</v>
      </c>
      <c r="AB285" s="69" t="s">
        <v>46</v>
      </c>
      <c r="AC285" s="301" t="s">
        <v>416</v>
      </c>
      <c r="AG285" s="81"/>
      <c r="AJ285" s="87" t="s">
        <v>104</v>
      </c>
      <c r="AK285" s="87">
        <v>14</v>
      </c>
      <c r="BB285" s="302" t="s">
        <v>96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449</v>
      </c>
      <c r="B286" s="63" t="s">
        <v>450</v>
      </c>
      <c r="C286" s="36">
        <v>4301135306</v>
      </c>
      <c r="D286" s="394">
        <v>4640242181578</v>
      </c>
      <c r="E286" s="394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147</v>
      </c>
      <c r="L286" s="37" t="s">
        <v>103</v>
      </c>
      <c r="M286" s="38" t="s">
        <v>86</v>
      </c>
      <c r="N286" s="38"/>
      <c r="O286" s="37">
        <v>180</v>
      </c>
      <c r="P286" s="509" t="s">
        <v>451</v>
      </c>
      <c r="Q286" s="396"/>
      <c r="R286" s="396"/>
      <c r="S286" s="396"/>
      <c r="T286" s="397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303" t="s">
        <v>412</v>
      </c>
      <c r="AG286" s="81"/>
      <c r="AJ286" s="87" t="s">
        <v>104</v>
      </c>
      <c r="AK286" s="87">
        <v>18</v>
      </c>
      <c r="BB286" s="304" t="s">
        <v>96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452</v>
      </c>
      <c r="B287" s="63" t="s">
        <v>453</v>
      </c>
      <c r="C287" s="36">
        <v>4301135305</v>
      </c>
      <c r="D287" s="394">
        <v>4640242181394</v>
      </c>
      <c r="E287" s="394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147</v>
      </c>
      <c r="L287" s="37" t="s">
        <v>103</v>
      </c>
      <c r="M287" s="38" t="s">
        <v>86</v>
      </c>
      <c r="N287" s="38"/>
      <c r="O287" s="37">
        <v>180</v>
      </c>
      <c r="P287" s="510" t="s">
        <v>454</v>
      </c>
      <c r="Q287" s="396"/>
      <c r="R287" s="396"/>
      <c r="S287" s="396"/>
      <c r="T287" s="397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05" t="s">
        <v>412</v>
      </c>
      <c r="AG287" s="81"/>
      <c r="AJ287" s="87" t="s">
        <v>104</v>
      </c>
      <c r="AK287" s="87">
        <v>18</v>
      </c>
      <c r="BB287" s="306" t="s">
        <v>96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27" customHeight="1" x14ac:dyDescent="0.25">
      <c r="A288" s="63" t="s">
        <v>455</v>
      </c>
      <c r="B288" s="63" t="s">
        <v>456</v>
      </c>
      <c r="C288" s="36">
        <v>4301135309</v>
      </c>
      <c r="D288" s="394">
        <v>4640242181332</v>
      </c>
      <c r="E288" s="394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147</v>
      </c>
      <c r="L288" s="37" t="s">
        <v>88</v>
      </c>
      <c r="M288" s="38" t="s">
        <v>86</v>
      </c>
      <c r="N288" s="38"/>
      <c r="O288" s="37">
        <v>180</v>
      </c>
      <c r="P288" s="511" t="s">
        <v>457</v>
      </c>
      <c r="Q288" s="396"/>
      <c r="R288" s="396"/>
      <c r="S288" s="396"/>
      <c r="T288" s="397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07" t="s">
        <v>412</v>
      </c>
      <c r="AG288" s="81"/>
      <c r="AJ288" s="87" t="s">
        <v>89</v>
      </c>
      <c r="AK288" s="87">
        <v>1</v>
      </c>
      <c r="BB288" s="308" t="s">
        <v>96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458</v>
      </c>
      <c r="B289" s="63" t="s">
        <v>459</v>
      </c>
      <c r="C289" s="36">
        <v>4301135308</v>
      </c>
      <c r="D289" s="394">
        <v>4640242181349</v>
      </c>
      <c r="E289" s="394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147</v>
      </c>
      <c r="L289" s="37" t="s">
        <v>88</v>
      </c>
      <c r="M289" s="38" t="s">
        <v>86</v>
      </c>
      <c r="N289" s="38"/>
      <c r="O289" s="37">
        <v>180</v>
      </c>
      <c r="P289" s="512" t="s">
        <v>460</v>
      </c>
      <c r="Q289" s="396"/>
      <c r="R289" s="396"/>
      <c r="S289" s="396"/>
      <c r="T289" s="397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309" t="s">
        <v>412</v>
      </c>
      <c r="AG289" s="81"/>
      <c r="AJ289" s="87" t="s">
        <v>89</v>
      </c>
      <c r="AK289" s="87">
        <v>1</v>
      </c>
      <c r="BB289" s="310" t="s">
        <v>96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461</v>
      </c>
      <c r="B290" s="63" t="s">
        <v>462</v>
      </c>
      <c r="C290" s="36">
        <v>4301135307</v>
      </c>
      <c r="D290" s="394">
        <v>4640242181370</v>
      </c>
      <c r="E290" s="394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147</v>
      </c>
      <c r="L290" s="37" t="s">
        <v>88</v>
      </c>
      <c r="M290" s="38" t="s">
        <v>86</v>
      </c>
      <c r="N290" s="38"/>
      <c r="O290" s="37">
        <v>180</v>
      </c>
      <c r="P290" s="513" t="s">
        <v>463</v>
      </c>
      <c r="Q290" s="396"/>
      <c r="R290" s="396"/>
      <c r="S290" s="396"/>
      <c r="T290" s="397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311" t="s">
        <v>464</v>
      </c>
      <c r="AG290" s="81"/>
      <c r="AJ290" s="87" t="s">
        <v>89</v>
      </c>
      <c r="AK290" s="87">
        <v>1</v>
      </c>
      <c r="BB290" s="312" t="s">
        <v>96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465</v>
      </c>
      <c r="B291" s="63" t="s">
        <v>466</v>
      </c>
      <c r="C291" s="36">
        <v>4301135318</v>
      </c>
      <c r="D291" s="394">
        <v>4607111037480</v>
      </c>
      <c r="E291" s="394"/>
      <c r="F291" s="62">
        <v>1</v>
      </c>
      <c r="G291" s="37">
        <v>4</v>
      </c>
      <c r="H291" s="62">
        <v>4</v>
      </c>
      <c r="I291" s="62">
        <v>4.2724000000000002</v>
      </c>
      <c r="J291" s="37">
        <v>84</v>
      </c>
      <c r="K291" s="37" t="s">
        <v>87</v>
      </c>
      <c r="L291" s="37" t="s">
        <v>88</v>
      </c>
      <c r="M291" s="38" t="s">
        <v>86</v>
      </c>
      <c r="N291" s="38"/>
      <c r="O291" s="37">
        <v>180</v>
      </c>
      <c r="P291" s="514" t="s">
        <v>467</v>
      </c>
      <c r="Q291" s="396"/>
      <c r="R291" s="396"/>
      <c r="S291" s="396"/>
      <c r="T291" s="397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313" t="s">
        <v>468</v>
      </c>
      <c r="AG291" s="81"/>
      <c r="AJ291" s="87" t="s">
        <v>89</v>
      </c>
      <c r="AK291" s="87">
        <v>1</v>
      </c>
      <c r="BB291" s="314" t="s">
        <v>96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469</v>
      </c>
      <c r="B292" s="63" t="s">
        <v>470</v>
      </c>
      <c r="C292" s="36">
        <v>4301135319</v>
      </c>
      <c r="D292" s="394">
        <v>4607111037473</v>
      </c>
      <c r="E292" s="394"/>
      <c r="F292" s="62">
        <v>1</v>
      </c>
      <c r="G292" s="37">
        <v>4</v>
      </c>
      <c r="H292" s="62">
        <v>4</v>
      </c>
      <c r="I292" s="62">
        <v>4.2300000000000004</v>
      </c>
      <c r="J292" s="37">
        <v>84</v>
      </c>
      <c r="K292" s="37" t="s">
        <v>87</v>
      </c>
      <c r="L292" s="37" t="s">
        <v>88</v>
      </c>
      <c r="M292" s="38" t="s">
        <v>86</v>
      </c>
      <c r="N292" s="38"/>
      <c r="O292" s="37">
        <v>180</v>
      </c>
      <c r="P292" s="515" t="s">
        <v>471</v>
      </c>
      <c r="Q292" s="396"/>
      <c r="R292" s="396"/>
      <c r="S292" s="396"/>
      <c r="T292" s="397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315" t="s">
        <v>472</v>
      </c>
      <c r="AG292" s="81"/>
      <c r="AJ292" s="87" t="s">
        <v>89</v>
      </c>
      <c r="AK292" s="87">
        <v>1</v>
      </c>
      <c r="BB292" s="316" t="s">
        <v>96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473</v>
      </c>
      <c r="B293" s="63" t="s">
        <v>474</v>
      </c>
      <c r="C293" s="36">
        <v>4301135198</v>
      </c>
      <c r="D293" s="394">
        <v>4640242180663</v>
      </c>
      <c r="E293" s="394"/>
      <c r="F293" s="62">
        <v>0.9</v>
      </c>
      <c r="G293" s="37">
        <v>4</v>
      </c>
      <c r="H293" s="62">
        <v>3.6</v>
      </c>
      <c r="I293" s="62">
        <v>3.83</v>
      </c>
      <c r="J293" s="37">
        <v>84</v>
      </c>
      <c r="K293" s="37" t="s">
        <v>87</v>
      </c>
      <c r="L293" s="37" t="s">
        <v>88</v>
      </c>
      <c r="M293" s="38" t="s">
        <v>86</v>
      </c>
      <c r="N293" s="38"/>
      <c r="O293" s="37">
        <v>180</v>
      </c>
      <c r="P293" s="516" t="s">
        <v>475</v>
      </c>
      <c r="Q293" s="396"/>
      <c r="R293" s="396"/>
      <c r="S293" s="396"/>
      <c r="T293" s="397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317" t="s">
        <v>476</v>
      </c>
      <c r="AG293" s="81"/>
      <c r="AJ293" s="87" t="s">
        <v>89</v>
      </c>
      <c r="AK293" s="87">
        <v>1</v>
      </c>
      <c r="BB293" s="318" t="s">
        <v>96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ht="27" customHeight="1" x14ac:dyDescent="0.25">
      <c r="A294" s="63" t="s">
        <v>477</v>
      </c>
      <c r="B294" s="63" t="s">
        <v>478</v>
      </c>
      <c r="C294" s="36">
        <v>4301135723</v>
      </c>
      <c r="D294" s="394">
        <v>4640242181783</v>
      </c>
      <c r="E294" s="394"/>
      <c r="F294" s="62">
        <v>0.3</v>
      </c>
      <c r="G294" s="37">
        <v>9</v>
      </c>
      <c r="H294" s="62">
        <v>2.7</v>
      </c>
      <c r="I294" s="62">
        <v>2.988</v>
      </c>
      <c r="J294" s="37">
        <v>126</v>
      </c>
      <c r="K294" s="37" t="s">
        <v>97</v>
      </c>
      <c r="L294" s="37" t="s">
        <v>88</v>
      </c>
      <c r="M294" s="38" t="s">
        <v>86</v>
      </c>
      <c r="N294" s="38"/>
      <c r="O294" s="37">
        <v>180</v>
      </c>
      <c r="P294" s="517" t="s">
        <v>479</v>
      </c>
      <c r="Q294" s="396"/>
      <c r="R294" s="396"/>
      <c r="S294" s="396"/>
      <c r="T294" s="397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8"/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319" t="s">
        <v>480</v>
      </c>
      <c r="AG294" s="81"/>
      <c r="AJ294" s="87" t="s">
        <v>89</v>
      </c>
      <c r="AK294" s="87">
        <v>1</v>
      </c>
      <c r="BB294" s="320" t="s">
        <v>96</v>
      </c>
      <c r="BM294" s="81">
        <f t="shared" si="19"/>
        <v>0</v>
      </c>
      <c r="BN294" s="81">
        <f t="shared" si="20"/>
        <v>0</v>
      </c>
      <c r="BO294" s="81">
        <f t="shared" si="21"/>
        <v>0</v>
      </c>
      <c r="BP294" s="81">
        <f t="shared" si="22"/>
        <v>0</v>
      </c>
    </row>
    <row r="295" spans="1:68" x14ac:dyDescent="0.2">
      <c r="A295" s="401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98" t="s">
        <v>40</v>
      </c>
      <c r="Q295" s="399"/>
      <c r="R295" s="399"/>
      <c r="S295" s="399"/>
      <c r="T295" s="399"/>
      <c r="U295" s="399"/>
      <c r="V295" s="400"/>
      <c r="W295" s="42" t="s">
        <v>39</v>
      </c>
      <c r="X295" s="43">
        <f>IFERROR(SUM(X274:X294),"0")</f>
        <v>0</v>
      </c>
      <c r="Y295" s="43">
        <f>IFERROR(SUM(Y274:Y294),"0")</f>
        <v>0</v>
      </c>
      <c r="Z295" s="43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98" t="s">
        <v>40</v>
      </c>
      <c r="Q296" s="399"/>
      <c r="R296" s="399"/>
      <c r="S296" s="399"/>
      <c r="T296" s="399"/>
      <c r="U296" s="399"/>
      <c r="V296" s="400"/>
      <c r="W296" s="42" t="s">
        <v>0</v>
      </c>
      <c r="X296" s="43">
        <f>IFERROR(SUMPRODUCT(X274:X294*H274:H294),"0")</f>
        <v>0</v>
      </c>
      <c r="Y296" s="43">
        <f>IFERROR(SUMPRODUCT(Y274:Y294*H274:H294),"0")</f>
        <v>0</v>
      </c>
      <c r="Z296" s="42"/>
      <c r="AA296" s="67"/>
      <c r="AB296" s="67"/>
      <c r="AC296" s="67"/>
    </row>
    <row r="297" spans="1:68" ht="16.5" customHeight="1" x14ac:dyDescent="0.25">
      <c r="A297" s="392" t="s">
        <v>481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65"/>
      <c r="AB297" s="65"/>
      <c r="AC297" s="82"/>
    </row>
    <row r="298" spans="1:68" ht="14.25" customHeight="1" x14ac:dyDescent="0.25">
      <c r="A298" s="393" t="s">
        <v>151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66"/>
      <c r="AB298" s="66"/>
      <c r="AC298" s="83"/>
    </row>
    <row r="299" spans="1:68" ht="27" customHeight="1" x14ac:dyDescent="0.25">
      <c r="A299" s="63" t="s">
        <v>482</v>
      </c>
      <c r="B299" s="63" t="s">
        <v>483</v>
      </c>
      <c r="C299" s="36">
        <v>4301135268</v>
      </c>
      <c r="D299" s="394">
        <v>4640242181134</v>
      </c>
      <c r="E299" s="394"/>
      <c r="F299" s="62">
        <v>0.8</v>
      </c>
      <c r="G299" s="37">
        <v>5</v>
      </c>
      <c r="H299" s="62">
        <v>4</v>
      </c>
      <c r="I299" s="62">
        <v>4.2830000000000004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518" t="s">
        <v>484</v>
      </c>
      <c r="Q299" s="396"/>
      <c r="R299" s="396"/>
      <c r="S299" s="396"/>
      <c r="T299" s="397"/>
      <c r="U299" s="39" t="s">
        <v>46</v>
      </c>
      <c r="V299" s="39" t="s">
        <v>46</v>
      </c>
      <c r="W299" s="40" t="s">
        <v>39</v>
      </c>
      <c r="X299" s="58">
        <v>0</v>
      </c>
      <c r="Y299" s="55">
        <f>IFERROR(IF(X299="","",X299),"")</f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1" t="s">
        <v>485</v>
      </c>
      <c r="AG299" s="81"/>
      <c r="AJ299" s="87" t="s">
        <v>89</v>
      </c>
      <c r="AK299" s="87">
        <v>1</v>
      </c>
      <c r="BB299" s="322" t="s">
        <v>96</v>
      </c>
      <c r="BM299" s="81">
        <f>IFERROR(X299*I299,"0")</f>
        <v>0</v>
      </c>
      <c r="BN299" s="81">
        <f>IFERROR(Y299*I299,"0")</f>
        <v>0</v>
      </c>
      <c r="BO299" s="81">
        <f>IFERROR(X299/J299,"0")</f>
        <v>0</v>
      </c>
      <c r="BP299" s="81">
        <f>IFERROR(Y299/J299,"0")</f>
        <v>0</v>
      </c>
    </row>
    <row r="300" spans="1:68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98" t="s">
        <v>40</v>
      </c>
      <c r="Q300" s="399"/>
      <c r="R300" s="399"/>
      <c r="S300" s="399"/>
      <c r="T300" s="399"/>
      <c r="U300" s="399"/>
      <c r="V300" s="400"/>
      <c r="W300" s="42" t="s">
        <v>39</v>
      </c>
      <c r="X300" s="43">
        <f>IFERROR(SUM(X299:X299),"0")</f>
        <v>0</v>
      </c>
      <c r="Y300" s="43">
        <f>IFERROR(SUM(Y299:Y299),"0")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98" t="s">
        <v>40</v>
      </c>
      <c r="Q301" s="399"/>
      <c r="R301" s="399"/>
      <c r="S301" s="399"/>
      <c r="T301" s="399"/>
      <c r="U301" s="399"/>
      <c r="V301" s="400"/>
      <c r="W301" s="42" t="s">
        <v>0</v>
      </c>
      <c r="X301" s="43">
        <f>IFERROR(SUMPRODUCT(X299:X299*H299:H299),"0")</f>
        <v>0</v>
      </c>
      <c r="Y301" s="43">
        <f>IFERROR(SUMPRODUCT(Y299:Y299*H299:H299),"0")</f>
        <v>0</v>
      </c>
      <c r="Z301" s="42"/>
      <c r="AA301" s="67"/>
      <c r="AB301" s="67"/>
      <c r="AC301" s="67"/>
    </row>
    <row r="302" spans="1:68" ht="15" customHeight="1" x14ac:dyDescent="0.2">
      <c r="A302" s="401"/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522"/>
      <c r="P302" s="519" t="s">
        <v>33</v>
      </c>
      <c r="Q302" s="520"/>
      <c r="R302" s="520"/>
      <c r="S302" s="520"/>
      <c r="T302" s="520"/>
      <c r="U302" s="520"/>
      <c r="V302" s="521"/>
      <c r="W302" s="42" t="s">
        <v>0</v>
      </c>
      <c r="X302" s="43">
        <f>IFERROR(X24+X33+X40+X53+X59+X64+X70+X80+X87+X96+X102+X108+X114+X119+X124+X130+X135+X141+X149+X154+X162+X166+X171+X180+X187+X197+X205+X210+X215+X221+X227+X234+X239+X245+X249+X257+X261+X266+X272+X296+X301,"0")</f>
        <v>0</v>
      </c>
      <c r="Y302" s="43">
        <f>IFERROR(Y24+Y33+Y40+Y53+Y59+Y64+Y70+Y80+Y87+Y96+Y102+Y108+Y114+Y119+Y124+Y130+Y135+Y141+Y149+Y154+Y162+Y166+Y171+Y180+Y187+Y197+Y205+Y210+Y215+Y221+Y227+Y234+Y239+Y245+Y249+Y257+Y261+Y266+Y272+Y296+Y301,"0")</f>
        <v>0</v>
      </c>
      <c r="Z302" s="42"/>
      <c r="AA302" s="67"/>
      <c r="AB302" s="67"/>
      <c r="AC302" s="67"/>
    </row>
    <row r="303" spans="1:68" x14ac:dyDescent="0.2">
      <c r="A303" s="401"/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522"/>
      <c r="P303" s="519" t="s">
        <v>34</v>
      </c>
      <c r="Q303" s="520"/>
      <c r="R303" s="520"/>
      <c r="S303" s="520"/>
      <c r="T303" s="520"/>
      <c r="U303" s="520"/>
      <c r="V303" s="521"/>
      <c r="W303" s="42" t="s">
        <v>0</v>
      </c>
      <c r="X303" s="43">
        <f>IFERROR(SUM(BM22:BM299),"0")</f>
        <v>0</v>
      </c>
      <c r="Y303" s="43">
        <f>IFERROR(SUM(BN22:BN299),"0")</f>
        <v>0</v>
      </c>
      <c r="Z303" s="42"/>
      <c r="AA303" s="67"/>
      <c r="AB303" s="67"/>
      <c r="AC303" s="67"/>
    </row>
    <row r="304" spans="1:68" x14ac:dyDescent="0.2">
      <c r="A304" s="401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01"/>
      <c r="O304" s="522"/>
      <c r="P304" s="519" t="s">
        <v>35</v>
      </c>
      <c r="Q304" s="520"/>
      <c r="R304" s="520"/>
      <c r="S304" s="520"/>
      <c r="T304" s="520"/>
      <c r="U304" s="520"/>
      <c r="V304" s="521"/>
      <c r="W304" s="42" t="s">
        <v>20</v>
      </c>
      <c r="X304" s="44">
        <f>ROUNDUP(SUM(BO22:BO299),0)</f>
        <v>0</v>
      </c>
      <c r="Y304" s="44">
        <f>ROUNDUP(SUM(BP22:BP299),0)</f>
        <v>0</v>
      </c>
      <c r="Z304" s="42"/>
      <c r="AA304" s="67"/>
      <c r="AB304" s="67"/>
      <c r="AC304" s="67"/>
    </row>
    <row r="305" spans="1:36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522"/>
      <c r="P305" s="519" t="s">
        <v>36</v>
      </c>
      <c r="Q305" s="520"/>
      <c r="R305" s="520"/>
      <c r="S305" s="520"/>
      <c r="T305" s="520"/>
      <c r="U305" s="520"/>
      <c r="V305" s="521"/>
      <c r="W305" s="42" t="s">
        <v>0</v>
      </c>
      <c r="X305" s="43">
        <f>GrossWeightTotal+PalletQtyTotal*25</f>
        <v>0</v>
      </c>
      <c r="Y305" s="43">
        <f>GrossWeightTotalR+PalletQtyTotalR*25</f>
        <v>0</v>
      </c>
      <c r="Z305" s="42"/>
      <c r="AA305" s="67"/>
      <c r="AB305" s="67"/>
      <c r="AC305" s="67"/>
    </row>
    <row r="306" spans="1:36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522"/>
      <c r="P306" s="519" t="s">
        <v>37</v>
      </c>
      <c r="Q306" s="520"/>
      <c r="R306" s="520"/>
      <c r="S306" s="520"/>
      <c r="T306" s="520"/>
      <c r="U306" s="520"/>
      <c r="V306" s="521"/>
      <c r="W306" s="42" t="s">
        <v>20</v>
      </c>
      <c r="X306" s="43">
        <f>IFERROR(X23+X32+X39+X52+X58+X63+X69+X79+X86+X95+X101+X107+X113+X118+X123+X129+X134+X140+X148+X153+X161+X165+X170+X179+X186+X196+X204+X209+X214+X220+X226+X233+X238+X244+X248+X256+X260+X265+X271+X295+X300,"0")</f>
        <v>0</v>
      </c>
      <c r="Y306" s="43">
        <f>IFERROR(Y23+Y32+Y39+Y52+Y58+Y63+Y69+Y79+Y86+Y95+Y101+Y107+Y113+Y118+Y123+Y129+Y134+Y140+Y148+Y153+Y161+Y165+Y170+Y179+Y186+Y196+Y204+Y209+Y214+Y220+Y226+Y233+Y238+Y244+Y248+Y256+Y260+Y265+Y271+Y295+Y300,"0")</f>
        <v>0</v>
      </c>
      <c r="Z306" s="42"/>
      <c r="AA306" s="67"/>
      <c r="AB306" s="67"/>
      <c r="AC306" s="67"/>
    </row>
    <row r="307" spans="1:36" ht="14.25" x14ac:dyDescent="0.2">
      <c r="A307" s="401"/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522"/>
      <c r="P307" s="519" t="s">
        <v>38</v>
      </c>
      <c r="Q307" s="520"/>
      <c r="R307" s="520"/>
      <c r="S307" s="520"/>
      <c r="T307" s="520"/>
      <c r="U307" s="520"/>
      <c r="V307" s="521"/>
      <c r="W307" s="45" t="s">
        <v>52</v>
      </c>
      <c r="X307" s="42"/>
      <c r="Y307" s="42"/>
      <c r="Z307" s="42">
        <f>IFERROR(Z23+Z32+Z39+Z52+Z58+Z63+Z69+Z79+Z86+Z95+Z101+Z107+Z113+Z118+Z123+Z129+Z134+Z140+Z148+Z153+Z161+Z165+Z170+Z179+Z186+Z196+Z204+Z209+Z214+Z220+Z226+Z233+Z238+Z244+Z248+Z256+Z260+Z265+Z271+Z295+Z300,"0")</f>
        <v>0</v>
      </c>
      <c r="AA307" s="67"/>
      <c r="AB307" s="67"/>
      <c r="AC307" s="67"/>
    </row>
    <row r="308" spans="1:36" ht="13.5" thickBot="1" x14ac:dyDescent="0.25"/>
    <row r="309" spans="1:36" ht="27" thickTop="1" thickBot="1" x14ac:dyDescent="0.25">
      <c r="A309" s="46" t="s">
        <v>9</v>
      </c>
      <c r="B309" s="88" t="s">
        <v>81</v>
      </c>
      <c r="C309" s="523" t="s">
        <v>45</v>
      </c>
      <c r="D309" s="523" t="s">
        <v>45</v>
      </c>
      <c r="E309" s="523" t="s">
        <v>45</v>
      </c>
      <c r="F309" s="523" t="s">
        <v>45</v>
      </c>
      <c r="G309" s="523" t="s">
        <v>45</v>
      </c>
      <c r="H309" s="523" t="s">
        <v>45</v>
      </c>
      <c r="I309" s="523" t="s">
        <v>45</v>
      </c>
      <c r="J309" s="523" t="s">
        <v>45</v>
      </c>
      <c r="K309" s="523" t="s">
        <v>45</v>
      </c>
      <c r="L309" s="523" t="s">
        <v>45</v>
      </c>
      <c r="M309" s="523" t="s">
        <v>45</v>
      </c>
      <c r="N309" s="524"/>
      <c r="O309" s="523" t="s">
        <v>45</v>
      </c>
      <c r="P309" s="523" t="s">
        <v>45</v>
      </c>
      <c r="Q309" s="523" t="s">
        <v>45</v>
      </c>
      <c r="R309" s="523" t="s">
        <v>45</v>
      </c>
      <c r="S309" s="523" t="s">
        <v>45</v>
      </c>
      <c r="T309" s="523" t="s">
        <v>242</v>
      </c>
      <c r="U309" s="523" t="s">
        <v>242</v>
      </c>
      <c r="V309" s="523" t="s">
        <v>268</v>
      </c>
      <c r="W309" s="523" t="s">
        <v>268</v>
      </c>
      <c r="X309" s="523" t="s">
        <v>291</v>
      </c>
      <c r="Y309" s="523" t="s">
        <v>291</v>
      </c>
      <c r="Z309" s="523" t="s">
        <v>291</v>
      </c>
      <c r="AA309" s="523" t="s">
        <v>291</v>
      </c>
      <c r="AB309" s="523" t="s">
        <v>291</v>
      </c>
      <c r="AC309" s="523" t="s">
        <v>291</v>
      </c>
      <c r="AD309" s="523" t="s">
        <v>291</v>
      </c>
      <c r="AE309" s="88" t="s">
        <v>355</v>
      </c>
      <c r="AF309" s="523" t="s">
        <v>360</v>
      </c>
      <c r="AG309" s="523" t="s">
        <v>360</v>
      </c>
      <c r="AH309" s="88" t="s">
        <v>370</v>
      </c>
      <c r="AI309" s="523" t="s">
        <v>243</v>
      </c>
      <c r="AJ309" s="523" t="s">
        <v>243</v>
      </c>
    </row>
    <row r="310" spans="1:36" ht="14.25" customHeight="1" thickTop="1" x14ac:dyDescent="0.2">
      <c r="A310" s="525" t="s">
        <v>10</v>
      </c>
      <c r="B310" s="523" t="s">
        <v>81</v>
      </c>
      <c r="C310" s="523" t="s">
        <v>90</v>
      </c>
      <c r="D310" s="523" t="s">
        <v>107</v>
      </c>
      <c r="E310" s="523" t="s">
        <v>120</v>
      </c>
      <c r="F310" s="523" t="s">
        <v>143</v>
      </c>
      <c r="G310" s="523" t="s">
        <v>150</v>
      </c>
      <c r="H310" s="523" t="s">
        <v>156</v>
      </c>
      <c r="I310" s="523" t="s">
        <v>164</v>
      </c>
      <c r="J310" s="523" t="s">
        <v>181</v>
      </c>
      <c r="K310" s="523" t="s">
        <v>192</v>
      </c>
      <c r="L310" s="523" t="s">
        <v>203</v>
      </c>
      <c r="M310" s="523" t="s">
        <v>209</v>
      </c>
      <c r="N310" s="1"/>
      <c r="O310" s="523" t="s">
        <v>216</v>
      </c>
      <c r="P310" s="523" t="s">
        <v>222</v>
      </c>
      <c r="Q310" s="523" t="s">
        <v>227</v>
      </c>
      <c r="R310" s="523" t="s">
        <v>230</v>
      </c>
      <c r="S310" s="523" t="s">
        <v>238</v>
      </c>
      <c r="T310" s="523" t="s">
        <v>243</v>
      </c>
      <c r="U310" s="523" t="s">
        <v>247</v>
      </c>
      <c r="V310" s="523" t="s">
        <v>269</v>
      </c>
      <c r="W310" s="523" t="s">
        <v>287</v>
      </c>
      <c r="X310" s="523" t="s">
        <v>292</v>
      </c>
      <c r="Y310" s="523" t="s">
        <v>305</v>
      </c>
      <c r="Z310" s="523" t="s">
        <v>315</v>
      </c>
      <c r="AA310" s="523" t="s">
        <v>330</v>
      </c>
      <c r="AB310" s="523" t="s">
        <v>341</v>
      </c>
      <c r="AC310" s="523" t="s">
        <v>345</v>
      </c>
      <c r="AD310" s="523" t="s">
        <v>349</v>
      </c>
      <c r="AE310" s="523" t="s">
        <v>356</v>
      </c>
      <c r="AF310" s="523" t="s">
        <v>361</v>
      </c>
      <c r="AG310" s="523" t="s">
        <v>367</v>
      </c>
      <c r="AH310" s="523" t="s">
        <v>371</v>
      </c>
      <c r="AI310" s="523" t="s">
        <v>243</v>
      </c>
      <c r="AJ310" s="523" t="s">
        <v>481</v>
      </c>
    </row>
    <row r="311" spans="1:36" ht="13.5" thickBot="1" x14ac:dyDescent="0.25">
      <c r="A311" s="526"/>
      <c r="B311" s="523"/>
      <c r="C311" s="523"/>
      <c r="D311" s="523"/>
      <c r="E311" s="523"/>
      <c r="F311" s="523"/>
      <c r="G311" s="523"/>
      <c r="H311" s="523"/>
      <c r="I311" s="523"/>
      <c r="J311" s="523"/>
      <c r="K311" s="523"/>
      <c r="L311" s="523"/>
      <c r="M311" s="523"/>
      <c r="N311" s="1"/>
      <c r="O311" s="523"/>
      <c r="P311" s="523"/>
      <c r="Q311" s="523"/>
      <c r="R311" s="523"/>
      <c r="S311" s="523"/>
      <c r="T311" s="523"/>
      <c r="U311" s="523"/>
      <c r="V311" s="523"/>
      <c r="W311" s="523"/>
      <c r="X311" s="523"/>
      <c r="Y311" s="523"/>
      <c r="Z311" s="523"/>
      <c r="AA311" s="523"/>
      <c r="AB311" s="523"/>
      <c r="AC311" s="523"/>
      <c r="AD311" s="523"/>
      <c r="AE311" s="523"/>
      <c r="AF311" s="523"/>
      <c r="AG311" s="523"/>
      <c r="AH311" s="523"/>
      <c r="AI311" s="523"/>
      <c r="AJ311" s="523"/>
    </row>
    <row r="312" spans="1:36" ht="18" thickTop="1" thickBot="1" x14ac:dyDescent="0.25">
      <c r="A312" s="46" t="s">
        <v>13</v>
      </c>
      <c r="B312" s="52">
        <f>IFERROR(X22*H22,"0")</f>
        <v>0</v>
      </c>
      <c r="C312" s="52">
        <f>IFERROR(X28*H28,"0")+IFERROR(X29*H29,"0")+IFERROR(X30*H30,"0")+IFERROR(X31*H31,"0")</f>
        <v>0</v>
      </c>
      <c r="D312" s="52">
        <f>IFERROR(X36*H36,"0")+IFERROR(X37*H37,"0")+IFERROR(X38*H38,"0")</f>
        <v>0</v>
      </c>
      <c r="E312" s="52">
        <f>IFERROR(X43*H43,"0")+IFERROR(X44*H44,"0")+IFERROR(X45*H45,"0")+IFERROR(X46*H46,"0")+IFERROR(X47*H47,"0")+IFERROR(X48*H48,"0")+IFERROR(X49*H49,"0")+IFERROR(X50*H50,"0")+IFERROR(X51*H51,"0")</f>
        <v>0</v>
      </c>
      <c r="F312" s="52">
        <f>IFERROR(X56*H56,"0")+IFERROR(X57*H57,"0")</f>
        <v>0</v>
      </c>
      <c r="G312" s="52">
        <f>IFERROR(X62*H62,"0")</f>
        <v>0</v>
      </c>
      <c r="H312" s="52">
        <f>IFERROR(X67*H67,"0")+IFERROR(X68*H68,"0")</f>
        <v>0</v>
      </c>
      <c r="I312" s="52">
        <f>IFERROR(X73*H73,"0")+IFERROR(X74*H74,"0")+IFERROR(X75*H75,"0")+IFERROR(X76*H76,"0")+IFERROR(X77*H77,"0")+IFERROR(X78*H78,"0")</f>
        <v>0</v>
      </c>
      <c r="J312" s="52">
        <f>IFERROR(X83*H83,"0")+IFERROR(X84*H84,"0")+IFERROR(X85*H85,"0")</f>
        <v>0</v>
      </c>
      <c r="K312" s="52">
        <f>IFERROR(X90*H90,"0")+IFERROR(X91*H91,"0")+IFERROR(X92*H92,"0")+IFERROR(X93*H93,"0")+IFERROR(X94*H94,"0")</f>
        <v>0</v>
      </c>
      <c r="L312" s="52">
        <f>IFERROR(X99*H99,"0")+IFERROR(X100*H100,"0")</f>
        <v>0</v>
      </c>
      <c r="M312" s="52">
        <f>IFERROR(X105*H105,"0")+IFERROR(X106*H106,"0")</f>
        <v>0</v>
      </c>
      <c r="N312" s="1"/>
      <c r="O312" s="52">
        <f>IFERROR(X111*H111,"0")+IFERROR(X112*H112,"0")</f>
        <v>0</v>
      </c>
      <c r="P312" s="52">
        <f>IFERROR(X117*H117,"0")</f>
        <v>0</v>
      </c>
      <c r="Q312" s="52">
        <f>IFERROR(X122*H122,"0")</f>
        <v>0</v>
      </c>
      <c r="R312" s="52">
        <f>IFERROR(X127*H127,"0")+IFERROR(X128*H128,"0")</f>
        <v>0</v>
      </c>
      <c r="S312" s="52">
        <f>IFERROR(X133*H133,"0")</f>
        <v>0</v>
      </c>
      <c r="T312" s="52">
        <f>IFERROR(X139*H139,"0")</f>
        <v>0</v>
      </c>
      <c r="U312" s="52">
        <f>IFERROR(X144*H144,"0")+IFERROR(X145*H145,"0")+IFERROR(X146*H146,"0")+IFERROR(X147*H147,"0")+IFERROR(X151*H151,"0")+IFERROR(X152*H152,"0")</f>
        <v>0</v>
      </c>
      <c r="V312" s="52">
        <f>IFERROR(X158*H158,"0")+IFERROR(X159*H159,"0")+IFERROR(X160*H160,"0")+IFERROR(X164*H164,"0")</f>
        <v>0</v>
      </c>
      <c r="W312" s="52">
        <f>IFERROR(X169*H169,"0")</f>
        <v>0</v>
      </c>
      <c r="X312" s="52">
        <f>IFERROR(X175*H175,"0")+IFERROR(X176*H176,"0")+IFERROR(X177*H177,"0")+IFERROR(X178*H178,"0")</f>
        <v>0</v>
      </c>
      <c r="Y312" s="52">
        <f>IFERROR(X183*H183,"0")+IFERROR(X184*H184,"0")+IFERROR(X185*H185,"0")</f>
        <v>0</v>
      </c>
      <c r="Z312" s="52">
        <f>IFERROR(X190*H190,"0")+IFERROR(X191*H191,"0")+IFERROR(X192*H192,"0")+IFERROR(X193*H193,"0")+IFERROR(X194*H194,"0")+IFERROR(X195*H195,"0")</f>
        <v>0</v>
      </c>
      <c r="AA312" s="52">
        <f>IFERROR(X200*H200,"0")+IFERROR(X201*H201,"0")+IFERROR(X202*H202,"0")+IFERROR(X203*H203,"0")</f>
        <v>0</v>
      </c>
      <c r="AB312" s="52">
        <f>IFERROR(X208*H208,"0")</f>
        <v>0</v>
      </c>
      <c r="AC312" s="52">
        <f>IFERROR(X213*H213,"0")</f>
        <v>0</v>
      </c>
      <c r="AD312" s="52">
        <f>IFERROR(X218*H218,"0")+IFERROR(X219*H219,"0")</f>
        <v>0</v>
      </c>
      <c r="AE312" s="52">
        <f>IFERROR(X225*H225,"0")</f>
        <v>0</v>
      </c>
      <c r="AF312" s="52">
        <f>IFERROR(X231*H231,"0")+IFERROR(X232*H232,"0")</f>
        <v>0</v>
      </c>
      <c r="AG312" s="52">
        <f>IFERROR(X237*H237,"0")</f>
        <v>0</v>
      </c>
      <c r="AH312" s="52">
        <f>IFERROR(X243*H243,"0")+IFERROR(X247*H247,"0")</f>
        <v>0</v>
      </c>
      <c r="AI312" s="52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0</v>
      </c>
      <c r="AJ312" s="52">
        <f>IFERROR(X299*H299,"0")</f>
        <v>0</v>
      </c>
    </row>
    <row r="313" spans="1:36" ht="13.5" thickTop="1" x14ac:dyDescent="0.2">
      <c r="C313" s="1"/>
    </row>
    <row r="314" spans="1:36" ht="19.5" customHeight="1" x14ac:dyDescent="0.2">
      <c r="A314" s="70" t="s">
        <v>62</v>
      </c>
      <c r="B314" s="70" t="s">
        <v>63</v>
      </c>
      <c r="C314" s="70" t="s">
        <v>65</v>
      </c>
    </row>
    <row r="315" spans="1:36" x14ac:dyDescent="0.2">
      <c r="A315" s="71">
        <f>SUMPRODUCT(--(BB:BB="ЗПФ"),--(W:W="кор"),H:H,Y:Y)+SUMPRODUCT(--(BB:BB="ЗПФ"),--(W:W="кг"),Y:Y)</f>
        <v>0</v>
      </c>
      <c r="B315" s="72">
        <f>SUMPRODUCT(--(BB:BB="ПГП"),--(W:W="кор"),H:H,Y:Y)+SUMPRODUCT(--(BB:BB="ПГП"),--(W:W="кг"),Y:Y)</f>
        <v>0</v>
      </c>
      <c r="C315" s="72">
        <f>SUMPRODUCT(--(BB:BB="КИЗ"),--(W:W="кор"),H:H,Y:Y)+SUMPRODUCT(--(BB:BB="КИЗ"),--(W:W="кг"),Y:Y)</f>
        <v>0</v>
      </c>
    </row>
  </sheetData>
  <sheetProtection algorithmName="SHA-512" hashValue="5hAF3E+8B+xfjhruKcpBDcEkOmYv7pyGLOENQQxIYR7Cbgt5XlH369Yh25i67UN1luWMPqJYYkvBhNGiHPfb8A==" saltValue="LPRYyTt5pTBsNE9ePaiL0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5">
    <mergeCell ref="AC310:AC311"/>
    <mergeCell ref="AD310:AD311"/>
    <mergeCell ref="AE310:AE311"/>
    <mergeCell ref="AF310:AF311"/>
    <mergeCell ref="AG310:AG311"/>
    <mergeCell ref="AH310:AH311"/>
    <mergeCell ref="AI310:AI311"/>
    <mergeCell ref="AJ310:AJ311"/>
    <mergeCell ref="T310:T311"/>
    <mergeCell ref="U310:U311"/>
    <mergeCell ref="V310:V311"/>
    <mergeCell ref="W310:W311"/>
    <mergeCell ref="X310:X311"/>
    <mergeCell ref="Y310:Y311"/>
    <mergeCell ref="Z310:Z311"/>
    <mergeCell ref="AA310:AA311"/>
    <mergeCell ref="AB310:AB311"/>
    <mergeCell ref="C309:S309"/>
    <mergeCell ref="T309:U309"/>
    <mergeCell ref="V309:W309"/>
    <mergeCell ref="X309:AD309"/>
    <mergeCell ref="AF309:AG309"/>
    <mergeCell ref="AI309:AJ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L310:L311"/>
    <mergeCell ref="M310:M311"/>
    <mergeCell ref="O310:O311"/>
    <mergeCell ref="P310:P311"/>
    <mergeCell ref="Q310:Q311"/>
    <mergeCell ref="R310:R311"/>
    <mergeCell ref="S310:S311"/>
    <mergeCell ref="D299:E299"/>
    <mergeCell ref="P299:T299"/>
    <mergeCell ref="P300:V300"/>
    <mergeCell ref="A300:O301"/>
    <mergeCell ref="P301:V301"/>
    <mergeCell ref="P302:V302"/>
    <mergeCell ref="A302:O307"/>
    <mergeCell ref="P303:V303"/>
    <mergeCell ref="P304:V304"/>
    <mergeCell ref="P305:V305"/>
    <mergeCell ref="P306:V306"/>
    <mergeCell ref="P307:V307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P265:V265"/>
    <mergeCell ref="A265:O266"/>
    <mergeCell ref="P266:V266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A240:Z240"/>
    <mergeCell ref="A241:Z241"/>
    <mergeCell ref="A242:Z242"/>
    <mergeCell ref="D243:E243"/>
    <mergeCell ref="P243:T243"/>
    <mergeCell ref="P244:V244"/>
    <mergeCell ref="A244:O245"/>
    <mergeCell ref="P245:V245"/>
    <mergeCell ref="A246:Z246"/>
    <mergeCell ref="P233:V233"/>
    <mergeCell ref="A233:O234"/>
    <mergeCell ref="P234:V234"/>
    <mergeCell ref="A235:Z235"/>
    <mergeCell ref="A236:Z236"/>
    <mergeCell ref="D237:E237"/>
    <mergeCell ref="P237:T237"/>
    <mergeCell ref="P238:V238"/>
    <mergeCell ref="A238:O239"/>
    <mergeCell ref="P239:V239"/>
    <mergeCell ref="P226:V226"/>
    <mergeCell ref="A226:O227"/>
    <mergeCell ref="P227:V227"/>
    <mergeCell ref="A228:Z228"/>
    <mergeCell ref="A229:Z229"/>
    <mergeCell ref="A230:Z230"/>
    <mergeCell ref="D231:E231"/>
    <mergeCell ref="P231:T231"/>
    <mergeCell ref="D232:E232"/>
    <mergeCell ref="P232:T232"/>
    <mergeCell ref="D219:E219"/>
    <mergeCell ref="P219:T219"/>
    <mergeCell ref="P220:V220"/>
    <mergeCell ref="A220:O221"/>
    <mergeCell ref="P221:V221"/>
    <mergeCell ref="A222:Z222"/>
    <mergeCell ref="A223:Z223"/>
    <mergeCell ref="A224:Z224"/>
    <mergeCell ref="D225:E225"/>
    <mergeCell ref="P225:T225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A206:Z206"/>
    <mergeCell ref="A207:Z207"/>
    <mergeCell ref="D208:E208"/>
    <mergeCell ref="P208:T208"/>
    <mergeCell ref="P209:V209"/>
    <mergeCell ref="A209:O210"/>
    <mergeCell ref="P210:V210"/>
    <mergeCell ref="A211:Z211"/>
    <mergeCell ref="A212:Z212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P165:V165"/>
    <mergeCell ref="A165:O166"/>
    <mergeCell ref="P166:V166"/>
    <mergeCell ref="A167:Z167"/>
    <mergeCell ref="A168:Z168"/>
    <mergeCell ref="D169:E169"/>
    <mergeCell ref="P169:T169"/>
    <mergeCell ref="P170:V170"/>
    <mergeCell ref="A170:O171"/>
    <mergeCell ref="P171:V171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P140:V140"/>
    <mergeCell ref="A140:O141"/>
    <mergeCell ref="P141:V141"/>
    <mergeCell ref="A142:Z142"/>
    <mergeCell ref="A143:Z143"/>
    <mergeCell ref="D144:E144"/>
    <mergeCell ref="P144:T144"/>
    <mergeCell ref="D145:E145"/>
    <mergeCell ref="P145:T145"/>
    <mergeCell ref="D133:E133"/>
    <mergeCell ref="P133:T133"/>
    <mergeCell ref="P134:V134"/>
    <mergeCell ref="A134:O135"/>
    <mergeCell ref="P135:V135"/>
    <mergeCell ref="A136:Z136"/>
    <mergeCell ref="A137:Z137"/>
    <mergeCell ref="A138:Z138"/>
    <mergeCell ref="D139:E139"/>
    <mergeCell ref="P139:T139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A120:Z120"/>
    <mergeCell ref="A121:Z121"/>
    <mergeCell ref="D122:E122"/>
    <mergeCell ref="P122:T122"/>
    <mergeCell ref="P123:V123"/>
    <mergeCell ref="A123:O124"/>
    <mergeCell ref="P124:V124"/>
    <mergeCell ref="A125:Z125"/>
    <mergeCell ref="A126:Z126"/>
    <mergeCell ref="P113:V113"/>
    <mergeCell ref="A113:O114"/>
    <mergeCell ref="P114:V114"/>
    <mergeCell ref="A115:Z115"/>
    <mergeCell ref="A116:Z116"/>
    <mergeCell ref="D117:E117"/>
    <mergeCell ref="P117:T117"/>
    <mergeCell ref="P118:V118"/>
    <mergeCell ref="A118:O119"/>
    <mergeCell ref="P119:V119"/>
    <mergeCell ref="P107:V107"/>
    <mergeCell ref="A107:O108"/>
    <mergeCell ref="P108:V108"/>
    <mergeCell ref="A109:Z109"/>
    <mergeCell ref="A110:Z110"/>
    <mergeCell ref="D111:E111"/>
    <mergeCell ref="P111:T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P95:V95"/>
    <mergeCell ref="A95:O96"/>
    <mergeCell ref="P96:V96"/>
    <mergeCell ref="A97:Z97"/>
    <mergeCell ref="A98:Z98"/>
    <mergeCell ref="D99:E99"/>
    <mergeCell ref="P99:T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78:E78"/>
    <mergeCell ref="P78:T78"/>
    <mergeCell ref="P79:V79"/>
    <mergeCell ref="A79:O80"/>
    <mergeCell ref="P80:V80"/>
    <mergeCell ref="A81:Z81"/>
    <mergeCell ref="A82:Z82"/>
    <mergeCell ref="D83:E83"/>
    <mergeCell ref="P83:T83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A60:Z60"/>
    <mergeCell ref="A61:Z61"/>
    <mergeCell ref="D62:E62"/>
    <mergeCell ref="P62:T62"/>
    <mergeCell ref="P63:V63"/>
    <mergeCell ref="A63:O64"/>
    <mergeCell ref="P64:V64"/>
    <mergeCell ref="A65:Z65"/>
    <mergeCell ref="A66:Z66"/>
    <mergeCell ref="A54:Z54"/>
    <mergeCell ref="A55:Z55"/>
    <mergeCell ref="D56:E56"/>
    <mergeCell ref="P56:T56"/>
    <mergeCell ref="D57:E57"/>
    <mergeCell ref="P57:T57"/>
    <mergeCell ref="P58:V58"/>
    <mergeCell ref="A58:O59"/>
    <mergeCell ref="P59:V59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9 X288:X294 X277:X278 X270 X264 X243 X237 X232 X225 X218:X219 X213 X208 X202 X200 X178 X164 X151 X144:X145 X139 X106 X49 X36:X38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2:X287 X279:X280 X274:X276 X268 X259 X253:X255 X247 X203 X201 X190:X195 X183:X185 X175:X177 X169 X160 X152 X133 X127:X128 X122 X117 X111:X112 X105 X93 X90 X83:X85 X77:X78 X75 X73 X67:X68 X62 X56 X50:X51 X45:X48 X43 X30:X31" xr:uid="{00000000-0002-0000-0000-000014000000}">
      <formula1>IF(AK30&gt;0,OR(X30=0,AND(IF(X30-AK30&gt;=0,TRUE,FALSE),X30&gt;0,IF(X30/K30=ROUND(X30/K30,0),TRUE,FALSE))),FALSE)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 X281 X269 X263 X231 X158:X159 X146:X147 X99:X100 X94 X91:X92 X76 X74 X57" xr:uid="{00000000-0002-0000-0000-00001A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486</v>
      </c>
      <c r="H1" s="9"/>
    </row>
    <row r="3" spans="2:8" x14ac:dyDescent="0.2">
      <c r="B3" s="53" t="s">
        <v>487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489</v>
      </c>
      <c r="D6" s="53" t="s">
        <v>490</v>
      </c>
      <c r="E6" s="53" t="s">
        <v>46</v>
      </c>
    </row>
    <row r="8" spans="2:8" x14ac:dyDescent="0.2">
      <c r="B8" s="53" t="s">
        <v>80</v>
      </c>
      <c r="C8" s="53" t="s">
        <v>489</v>
      </c>
      <c r="D8" s="53" t="s">
        <v>46</v>
      </c>
      <c r="E8" s="53" t="s">
        <v>46</v>
      </c>
    </row>
    <row r="10" spans="2:8" x14ac:dyDescent="0.2">
      <c r="B10" s="53" t="s">
        <v>491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501</v>
      </c>
      <c r="C20" s="53" t="s">
        <v>46</v>
      </c>
      <c r="D20" s="53" t="s">
        <v>46</v>
      </c>
      <c r="E20" s="53" t="s">
        <v>46</v>
      </c>
    </row>
  </sheetData>
  <sheetProtection algorithmName="SHA-512" hashValue="COI0jwt8YlkLEmCFhK6xDtSErQwucXGTLp0OPPmaV3lzjbRd5i079q2ORphSMJYc663VsWW/ImKW8rsbsWlH+g==" saltValue="LIxv0gF/hG92OgfauABg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510</vt:i4>
      </vt:variant>
    </vt:vector>
  </HeadingPairs>
  <TitlesOfParts>
    <vt:vector size="5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2025-02-11T11:19:52Z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