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B4A1CD-EAFD-4CB8-A07B-D93D92B598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заказа'!$B$282:$B$282</definedName>
    <definedName name="ProductId102">'Бланк заказа'!$B$286:$B$286</definedName>
    <definedName name="ProductId103">'Бланк заказа'!$B$290:$B$290</definedName>
    <definedName name="ProductId104">'Бланк заказа'!$B$291:$B$291</definedName>
    <definedName name="ProductId105">'Бланк заказа'!$B$295:$B$295</definedName>
    <definedName name="ProductId106">'Бланк заказа'!$B$296:$B$296</definedName>
    <definedName name="ProductId107">'Бланк заказа'!$B$297:$B$297</definedName>
    <definedName name="ProductId108">'Бланк заказа'!$B$301:$B$301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заказа'!$B$319:$B$319</definedName>
    <definedName name="ProductId127">'Бланк заказа'!$B$320:$B$320</definedName>
    <definedName name="ProductId128">'Бланк заказа'!$B$321:$B$321</definedName>
    <definedName name="ProductId129">'Бланк заказа'!$B$326:$B$326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заказа'!$B$148:$B$148</definedName>
    <definedName name="ProductId55">'Бланк заказа'!$B$153:$B$153</definedName>
    <definedName name="ProductId56">'Бланк заказа'!$B$154:$B$154</definedName>
    <definedName name="ProductId57">'Бланк заказа'!$B$159:$B$159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заказа'!$B$190:$B$190</definedName>
    <definedName name="ProductId69">'Бланк заказа'!$B$196:$B$196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заказа'!$B$204:$B$204</definedName>
    <definedName name="ProductId74">'Бланк заказа'!$B$205:$B$205</definedName>
    <definedName name="ProductId75">'Бланк заказа'!$B$206:$B$206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заказа'!$B$214:$B$214</definedName>
    <definedName name="ProductId8">'Бланк заказа'!$B$38:$B$38</definedName>
    <definedName name="ProductId80">'Бланк заказа'!$B$215:$B$215</definedName>
    <definedName name="ProductId81">'Бланк заказа'!$B$216:$B$216</definedName>
    <definedName name="ProductId82">'Бланк заказа'!$B$221:$B$221</definedName>
    <definedName name="ProductId83">'Бланк заказа'!$B$222:$B$222</definedName>
    <definedName name="ProductId84">'Бланк заказа'!$B$223:$B$223</definedName>
    <definedName name="ProductId85">'Бланк заказа'!$B$224:$B$224</definedName>
    <definedName name="ProductId86">'Бланк заказа'!$B$229:$B$229</definedName>
    <definedName name="ProductId87">'Бланк заказа'!$B$234:$B$234</definedName>
    <definedName name="ProductId88">'Бланк заказа'!$B$238:$B$238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заказа'!$B$245:$B$245</definedName>
    <definedName name="ProductId92">'Бланк заказа'!$B$250:$B$250</definedName>
    <definedName name="ProductId93">'Бланк заказа'!$B$251:$B$251</definedName>
    <definedName name="ProductId94">'Бланк заказа'!$B$257:$B$257</definedName>
    <definedName name="ProductId95">'Бланк заказа'!$B$263:$B$263</definedName>
    <definedName name="ProductId96">'Бланк заказа'!$B$264:$B$264</definedName>
    <definedName name="ProductId97">'Бланк заказа'!$B$270:$B$270</definedName>
    <definedName name="ProductId98">'Бланк заказа'!$B$274:$B$274</definedName>
    <definedName name="ProductId99">'Бланк заказа'!$B$280:$B$280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заказа'!$X$282:$X$282</definedName>
    <definedName name="SalesQty102">'Бланк заказа'!$X$286:$X$286</definedName>
    <definedName name="SalesQty103">'Бланк заказа'!$X$290:$X$290</definedName>
    <definedName name="SalesQty104">'Бланк заказа'!$X$291:$X$291</definedName>
    <definedName name="SalesQty105">'Бланк заказа'!$X$295:$X$295</definedName>
    <definedName name="SalesQty106">'Бланк заказа'!$X$296:$X$296</definedName>
    <definedName name="SalesQty107">'Бланк заказа'!$X$297:$X$297</definedName>
    <definedName name="SalesQty108">'Бланк заказа'!$X$301:$X$301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заказа'!$X$319:$X$319</definedName>
    <definedName name="SalesQty127">'Бланк заказа'!$X$320:$X$320</definedName>
    <definedName name="SalesQty128">'Бланк заказа'!$X$321:$X$321</definedName>
    <definedName name="SalesQty129">'Бланк заказа'!$X$326:$X$326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заказа'!$X$148:$X$148</definedName>
    <definedName name="SalesQty55">'Бланк заказа'!$X$153:$X$153</definedName>
    <definedName name="SalesQty56">'Бланк заказа'!$X$154:$X$154</definedName>
    <definedName name="SalesQty57">'Бланк заказа'!$X$159:$X$159</definedName>
    <definedName name="SalesQty58">'Бланк заказа'!$X$165:$X$165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заказа'!$X$190:$X$190</definedName>
    <definedName name="SalesQty69">'Бланк заказа'!$X$196:$X$196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заказа'!$X$204:$X$204</definedName>
    <definedName name="SalesQty74">'Бланк заказа'!$X$205:$X$205</definedName>
    <definedName name="SalesQty75">'Бланк заказа'!$X$206:$X$206</definedName>
    <definedName name="SalesQty76">'Бланк заказа'!$X$211:$X$211</definedName>
    <definedName name="SalesQty77">'Бланк заказа'!$X$212:$X$212</definedName>
    <definedName name="SalesQty78">'Бланк заказа'!$X$213:$X$213</definedName>
    <definedName name="SalesQty79">'Бланк заказа'!$X$214:$X$214</definedName>
    <definedName name="SalesQty8">'Бланк заказа'!$X$38:$X$38</definedName>
    <definedName name="SalesQty80">'Бланк заказа'!$X$215:$X$215</definedName>
    <definedName name="SalesQty81">'Бланк заказа'!$X$216:$X$216</definedName>
    <definedName name="SalesQty82">'Бланк заказа'!$X$221:$X$221</definedName>
    <definedName name="SalesQty83">'Бланк заказа'!$X$222:$X$222</definedName>
    <definedName name="SalesQty84">'Бланк заказа'!$X$223:$X$223</definedName>
    <definedName name="SalesQty85">'Бланк заказа'!$X$224:$X$224</definedName>
    <definedName name="SalesQty86">'Бланк заказа'!$X$229:$X$229</definedName>
    <definedName name="SalesQty87">'Бланк заказа'!$X$234:$X$234</definedName>
    <definedName name="SalesQty88">'Бланк заказа'!$X$238:$X$238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заказа'!$X$245:$X$245</definedName>
    <definedName name="SalesQty92">'Бланк заказа'!$X$250:$X$250</definedName>
    <definedName name="SalesQty93">'Бланк заказа'!$X$251:$X$251</definedName>
    <definedName name="SalesQty94">'Бланк заказа'!$X$257:$X$257</definedName>
    <definedName name="SalesQty95">'Бланк заказа'!$X$263:$X$263</definedName>
    <definedName name="SalesQty96">'Бланк заказа'!$X$264:$X$264</definedName>
    <definedName name="SalesQty97">'Бланк заказа'!$X$270:$X$270</definedName>
    <definedName name="SalesQty98">'Бланк заказа'!$X$274:$X$274</definedName>
    <definedName name="SalesQty99">'Бланк заказа'!$X$280:$X$280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заказа'!$Y$282:$Y$282</definedName>
    <definedName name="SalesRoundBox102">'Бланк заказа'!$Y$286:$Y$286</definedName>
    <definedName name="SalesRoundBox103">'Бланк заказа'!$Y$290:$Y$290</definedName>
    <definedName name="SalesRoundBox104">'Бланк заказа'!$Y$291:$Y$291</definedName>
    <definedName name="SalesRoundBox105">'Бланк заказа'!$Y$295:$Y$295</definedName>
    <definedName name="SalesRoundBox106">'Бланк заказа'!$Y$296:$Y$296</definedName>
    <definedName name="SalesRoundBox107">'Бланк заказа'!$Y$297:$Y$297</definedName>
    <definedName name="SalesRoundBox108">'Бланк заказа'!$Y$301:$Y$301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заказа'!$Y$319:$Y$319</definedName>
    <definedName name="SalesRoundBox127">'Бланк заказа'!$Y$320:$Y$320</definedName>
    <definedName name="SalesRoundBox128">'Бланк заказа'!$Y$321:$Y$321</definedName>
    <definedName name="SalesRoundBox129">'Бланк заказа'!$Y$326:$Y$326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заказа'!$Y$148:$Y$148</definedName>
    <definedName name="SalesRoundBox55">'Бланк заказа'!$Y$153:$Y$153</definedName>
    <definedName name="SalesRoundBox56">'Бланк заказа'!$Y$154:$Y$154</definedName>
    <definedName name="SalesRoundBox57">'Бланк заказа'!$Y$159:$Y$159</definedName>
    <definedName name="SalesRoundBox58">'Бланк заказа'!$Y$165:$Y$165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заказа'!$Y$190:$Y$190</definedName>
    <definedName name="SalesRoundBox69">'Бланк заказа'!$Y$196:$Y$196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заказа'!$Y$204:$Y$204</definedName>
    <definedName name="SalesRoundBox74">'Бланк заказа'!$Y$205:$Y$205</definedName>
    <definedName name="SalesRoundBox75">'Бланк заказа'!$Y$206:$Y$206</definedName>
    <definedName name="SalesRoundBox76">'Бланк заказа'!$Y$211:$Y$211</definedName>
    <definedName name="SalesRoundBox77">'Бланк заказа'!$Y$212:$Y$212</definedName>
    <definedName name="SalesRoundBox78">'Бланк заказа'!$Y$213:$Y$213</definedName>
    <definedName name="SalesRoundBox79">'Бланк заказа'!$Y$214:$Y$214</definedName>
    <definedName name="SalesRoundBox8">'Бланк заказа'!$Y$38:$Y$38</definedName>
    <definedName name="SalesRoundBox80">'Бланк заказа'!$Y$215:$Y$215</definedName>
    <definedName name="SalesRoundBox81">'Бланк заказа'!$Y$216:$Y$216</definedName>
    <definedName name="SalesRoundBox82">'Бланк заказа'!$Y$221:$Y$221</definedName>
    <definedName name="SalesRoundBox83">'Бланк заказа'!$Y$222:$Y$222</definedName>
    <definedName name="SalesRoundBox84">'Бланк заказа'!$Y$223:$Y$223</definedName>
    <definedName name="SalesRoundBox85">'Бланк заказа'!$Y$224:$Y$224</definedName>
    <definedName name="SalesRoundBox86">'Бланк заказа'!$Y$229:$Y$229</definedName>
    <definedName name="SalesRoundBox87">'Бланк заказа'!$Y$234:$Y$234</definedName>
    <definedName name="SalesRoundBox88">'Бланк заказа'!$Y$238:$Y$238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заказа'!$Y$245:$Y$245</definedName>
    <definedName name="SalesRoundBox92">'Бланк заказа'!$Y$250:$Y$250</definedName>
    <definedName name="SalesRoundBox93">'Бланк заказа'!$Y$251:$Y$251</definedName>
    <definedName name="SalesRoundBox94">'Бланк заказа'!$Y$257:$Y$257</definedName>
    <definedName name="SalesRoundBox95">'Бланк заказа'!$Y$263:$Y$263</definedName>
    <definedName name="SalesRoundBox96">'Бланк заказа'!$Y$264:$Y$264</definedName>
    <definedName name="SalesRoundBox97">'Бланк заказа'!$Y$270:$Y$270</definedName>
    <definedName name="SalesRoundBox98">'Бланк заказа'!$Y$274:$Y$274</definedName>
    <definedName name="SalesRoundBox99">'Бланк заказа'!$Y$280:$Y$280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заказа'!$W$282:$W$282</definedName>
    <definedName name="UnitOfMeasure102">'Бланк заказа'!$W$286:$W$286</definedName>
    <definedName name="UnitOfMeasure103">'Бланк заказа'!$W$290:$W$290</definedName>
    <definedName name="UnitOfMeasure104">'Бланк заказа'!$W$291:$W$291</definedName>
    <definedName name="UnitOfMeasure105">'Бланк заказа'!$W$295:$W$295</definedName>
    <definedName name="UnitOfMeasure106">'Бланк заказа'!$W$296:$W$296</definedName>
    <definedName name="UnitOfMeasure107">'Бланк заказа'!$W$297:$W$297</definedName>
    <definedName name="UnitOfMeasure108">'Бланк заказа'!$W$301:$W$301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заказа'!$W$319:$W$319</definedName>
    <definedName name="UnitOfMeasure127">'Бланк заказа'!$W$320:$W$320</definedName>
    <definedName name="UnitOfMeasure128">'Бланк заказа'!$W$321:$W$321</definedName>
    <definedName name="UnitOfMeasure129">'Бланк заказа'!$W$326:$W$326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заказа'!$W$148:$W$148</definedName>
    <definedName name="UnitOfMeasure55">'Бланк заказа'!$W$153:$W$153</definedName>
    <definedName name="UnitOfMeasure56">'Бланк заказа'!$W$154:$W$154</definedName>
    <definedName name="UnitOfMeasure57">'Бланк заказа'!$W$159:$W$159</definedName>
    <definedName name="UnitOfMeasure58">'Бланк заказа'!$W$165:$W$165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заказа'!$W$190:$W$190</definedName>
    <definedName name="UnitOfMeasure69">'Бланк заказа'!$W$196:$W$196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заказа'!$W$204:$W$204</definedName>
    <definedName name="UnitOfMeasure74">'Бланк заказа'!$W$205:$W$205</definedName>
    <definedName name="UnitOfMeasure75">'Бланк заказа'!$W$206:$W$206</definedName>
    <definedName name="UnitOfMeasure76">'Бланк заказа'!$W$211:$W$211</definedName>
    <definedName name="UnitOfMeasure77">'Бланк заказа'!$W$212:$W$212</definedName>
    <definedName name="UnitOfMeasure78">'Бланк заказа'!$W$213:$W$213</definedName>
    <definedName name="UnitOfMeasure79">'Бланк заказа'!$W$214:$W$214</definedName>
    <definedName name="UnitOfMeasure8">'Бланк заказа'!$W$38:$W$38</definedName>
    <definedName name="UnitOfMeasure80">'Бланк заказа'!$W$215:$W$215</definedName>
    <definedName name="UnitOfMeasure81">'Бланк заказа'!$W$216:$W$216</definedName>
    <definedName name="UnitOfMeasure82">'Бланк заказа'!$W$221:$W$221</definedName>
    <definedName name="UnitOfMeasure83">'Бланк заказа'!$W$222:$W$222</definedName>
    <definedName name="UnitOfMeasure84">'Бланк заказа'!$W$223:$W$223</definedName>
    <definedName name="UnitOfMeasure85">'Бланк заказа'!$W$224:$W$224</definedName>
    <definedName name="UnitOfMeasure86">'Бланк заказа'!$W$229:$W$229</definedName>
    <definedName name="UnitOfMeasure87">'Бланк заказа'!$W$234:$W$234</definedName>
    <definedName name="UnitOfMeasure88">'Бланк заказа'!$W$238:$W$238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заказа'!$W$245:$W$245</definedName>
    <definedName name="UnitOfMeasure92">'Бланк заказа'!$W$250:$W$250</definedName>
    <definedName name="UnitOfMeasure93">'Бланк заказа'!$W$251:$W$251</definedName>
    <definedName name="UnitOfMeasure94">'Бланк заказа'!$W$257:$W$257</definedName>
    <definedName name="UnitOfMeasure95">'Бланк заказа'!$W$263:$W$263</definedName>
    <definedName name="UnitOfMeasure96">'Бланк заказа'!$W$264:$W$264</definedName>
    <definedName name="UnitOfMeasure97">'Бланк заказа'!$W$270:$W$270</definedName>
    <definedName name="UnitOfMeasure98">'Бланк заказа'!$W$274:$W$274</definedName>
    <definedName name="UnitOfMeasure99">'Бланк заказа'!$W$280:$W$280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39" i="2" l="1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X328" i="2"/>
  <c r="Y327" i="2"/>
  <c r="X327" i="2"/>
  <c r="BP326" i="2"/>
  <c r="BO326" i="2"/>
  <c r="BN326" i="2"/>
  <c r="BM326" i="2"/>
  <c r="Z326" i="2"/>
  <c r="Z327" i="2" s="1"/>
  <c r="Y326" i="2"/>
  <c r="Y328" i="2" s="1"/>
  <c r="X323" i="2"/>
  <c r="X322" i="2"/>
  <c r="BO321" i="2"/>
  <c r="BM321" i="2"/>
  <c r="Z321" i="2"/>
  <c r="Y321" i="2"/>
  <c r="BP321" i="2" s="1"/>
  <c r="BP320" i="2"/>
  <c r="BO320" i="2"/>
  <c r="BN320" i="2"/>
  <c r="BM320" i="2"/>
  <c r="Z320" i="2"/>
  <c r="Y320" i="2"/>
  <c r="BP319" i="2"/>
  <c r="BO319" i="2"/>
  <c r="BN319" i="2"/>
  <c r="BM319" i="2"/>
  <c r="Z319" i="2"/>
  <c r="Y319" i="2"/>
  <c r="BO318" i="2"/>
  <c r="BM318" i="2"/>
  <c r="Z318" i="2"/>
  <c r="Y318" i="2"/>
  <c r="BP318" i="2" s="1"/>
  <c r="BP317" i="2"/>
  <c r="BO317" i="2"/>
  <c r="BN317" i="2"/>
  <c r="BM317" i="2"/>
  <c r="Z317" i="2"/>
  <c r="Y317" i="2"/>
  <c r="BP316" i="2"/>
  <c r="BO316" i="2"/>
  <c r="BN316" i="2"/>
  <c r="BM316" i="2"/>
  <c r="Z316" i="2"/>
  <c r="Y316" i="2"/>
  <c r="BO315" i="2"/>
  <c r="BM315" i="2"/>
  <c r="Z315" i="2"/>
  <c r="Y315" i="2"/>
  <c r="BP315" i="2" s="1"/>
  <c r="BP314" i="2"/>
  <c r="BO314" i="2"/>
  <c r="BN314" i="2"/>
  <c r="BM314" i="2"/>
  <c r="Z314" i="2"/>
  <c r="Y314" i="2"/>
  <c r="BP313" i="2"/>
  <c r="BO313" i="2"/>
  <c r="BN313" i="2"/>
  <c r="BM313" i="2"/>
  <c r="Z313" i="2"/>
  <c r="Y313" i="2"/>
  <c r="BO312" i="2"/>
  <c r="BM312" i="2"/>
  <c r="Z312" i="2"/>
  <c r="Y312" i="2"/>
  <c r="BP312" i="2" s="1"/>
  <c r="BP311" i="2"/>
  <c r="BO311" i="2"/>
  <c r="BN311" i="2"/>
  <c r="BM311" i="2"/>
  <c r="Z311" i="2"/>
  <c r="Y311" i="2"/>
  <c r="BP310" i="2"/>
  <c r="BO310" i="2"/>
  <c r="BN310" i="2"/>
  <c r="BM310" i="2"/>
  <c r="Z310" i="2"/>
  <c r="Y310" i="2"/>
  <c r="P310" i="2"/>
  <c r="BO309" i="2"/>
  <c r="BM309" i="2"/>
  <c r="Z309" i="2"/>
  <c r="Y309" i="2"/>
  <c r="BP309" i="2" s="1"/>
  <c r="BO308" i="2"/>
  <c r="BM308" i="2"/>
  <c r="Z308" i="2"/>
  <c r="Y308" i="2"/>
  <c r="BP308" i="2" s="1"/>
  <c r="P308" i="2"/>
  <c r="BO307" i="2"/>
  <c r="BM307" i="2"/>
  <c r="Z307" i="2"/>
  <c r="Y307" i="2"/>
  <c r="BP307" i="2" s="1"/>
  <c r="BO306" i="2"/>
  <c r="BM306" i="2"/>
  <c r="Z306" i="2"/>
  <c r="Y306" i="2"/>
  <c r="P306" i="2"/>
  <c r="BO305" i="2"/>
  <c r="BM305" i="2"/>
  <c r="Z305" i="2"/>
  <c r="Y305" i="2"/>
  <c r="BN305" i="2" s="1"/>
  <c r="BO304" i="2"/>
  <c r="BM304" i="2"/>
  <c r="Z304" i="2"/>
  <c r="Y304" i="2"/>
  <c r="BP304" i="2" s="1"/>
  <c r="BO303" i="2"/>
  <c r="BM303" i="2"/>
  <c r="Z303" i="2"/>
  <c r="Y303" i="2"/>
  <c r="P303" i="2"/>
  <c r="BO302" i="2"/>
  <c r="BM302" i="2"/>
  <c r="Z302" i="2"/>
  <c r="Y302" i="2"/>
  <c r="BO301" i="2"/>
  <c r="BM301" i="2"/>
  <c r="Z301" i="2"/>
  <c r="Y301" i="2"/>
  <c r="X299" i="2"/>
  <c r="X298" i="2"/>
  <c r="BO297" i="2"/>
  <c r="BM297" i="2"/>
  <c r="Z297" i="2"/>
  <c r="Y297" i="2"/>
  <c r="BN297" i="2" s="1"/>
  <c r="P297" i="2"/>
  <c r="BO296" i="2"/>
  <c r="BM296" i="2"/>
  <c r="Z296" i="2"/>
  <c r="Y296" i="2"/>
  <c r="BN296" i="2" s="1"/>
  <c r="P296" i="2"/>
  <c r="BO295" i="2"/>
  <c r="BM295" i="2"/>
  <c r="Z295" i="2"/>
  <c r="Z298" i="2" s="1"/>
  <c r="Y295" i="2"/>
  <c r="X293" i="2"/>
  <c r="X292" i="2"/>
  <c r="BO291" i="2"/>
  <c r="BM291" i="2"/>
  <c r="Z291" i="2"/>
  <c r="Y291" i="2"/>
  <c r="BN291" i="2" s="1"/>
  <c r="BO290" i="2"/>
  <c r="BM290" i="2"/>
  <c r="Z290" i="2"/>
  <c r="Z292" i="2" s="1"/>
  <c r="Y290" i="2"/>
  <c r="P290" i="2"/>
  <c r="X288" i="2"/>
  <c r="X287" i="2"/>
  <c r="BO286" i="2"/>
  <c r="BM286" i="2"/>
  <c r="Z286" i="2"/>
  <c r="Z287" i="2" s="1"/>
  <c r="Y286" i="2"/>
  <c r="Y288" i="2" s="1"/>
  <c r="P286" i="2"/>
  <c r="X284" i="2"/>
  <c r="X283" i="2"/>
  <c r="BO282" i="2"/>
  <c r="BM282" i="2"/>
  <c r="Z282" i="2"/>
  <c r="Y282" i="2"/>
  <c r="BN282" i="2" s="1"/>
  <c r="BO281" i="2"/>
  <c r="BM281" i="2"/>
  <c r="Z281" i="2"/>
  <c r="Y281" i="2"/>
  <c r="BN281" i="2" s="1"/>
  <c r="BO280" i="2"/>
  <c r="BM280" i="2"/>
  <c r="Z280" i="2"/>
  <c r="Y280" i="2"/>
  <c r="X276" i="2"/>
  <c r="X275" i="2"/>
  <c r="BO274" i="2"/>
  <c r="BM274" i="2"/>
  <c r="Z274" i="2"/>
  <c r="Z275" i="2" s="1"/>
  <c r="Y274" i="2"/>
  <c r="Y275" i="2" s="1"/>
  <c r="P274" i="2"/>
  <c r="X272" i="2"/>
  <c r="X271" i="2"/>
  <c r="BO270" i="2"/>
  <c r="BM270" i="2"/>
  <c r="Z270" i="2"/>
  <c r="Z271" i="2" s="1"/>
  <c r="Y270" i="2"/>
  <c r="X266" i="2"/>
  <c r="X265" i="2"/>
  <c r="BO264" i="2"/>
  <c r="BM264" i="2"/>
  <c r="Z264" i="2"/>
  <c r="Y264" i="2"/>
  <c r="P264" i="2"/>
  <c r="BO263" i="2"/>
  <c r="BM263" i="2"/>
  <c r="Z263" i="2"/>
  <c r="Z265" i="2" s="1"/>
  <c r="Y263" i="2"/>
  <c r="BN263" i="2" s="1"/>
  <c r="P263" i="2"/>
  <c r="X259" i="2"/>
  <c r="X258" i="2"/>
  <c r="BO257" i="2"/>
  <c r="BM257" i="2"/>
  <c r="Z257" i="2"/>
  <c r="Z258" i="2" s="1"/>
  <c r="Y257" i="2"/>
  <c r="P257" i="2"/>
  <c r="X253" i="2"/>
  <c r="X252" i="2"/>
  <c r="BO251" i="2"/>
  <c r="BM251" i="2"/>
  <c r="Z251" i="2"/>
  <c r="Y251" i="2"/>
  <c r="BP251" i="2" s="1"/>
  <c r="P251" i="2"/>
  <c r="BO250" i="2"/>
  <c r="BM250" i="2"/>
  <c r="Z250" i="2"/>
  <c r="Z252" i="2" s="1"/>
  <c r="Y250" i="2"/>
  <c r="P250" i="2"/>
  <c r="X247" i="2"/>
  <c r="X246" i="2"/>
  <c r="BO245" i="2"/>
  <c r="BM245" i="2"/>
  <c r="Z245" i="2"/>
  <c r="Z246" i="2" s="1"/>
  <c r="Y245" i="2"/>
  <c r="Y247" i="2" s="1"/>
  <c r="P245" i="2"/>
  <c r="X242" i="2"/>
  <c r="X241" i="2"/>
  <c r="BO240" i="2"/>
  <c r="BM240" i="2"/>
  <c r="Z240" i="2"/>
  <c r="Z241" i="2" s="1"/>
  <c r="Y240" i="2"/>
  <c r="BN240" i="2" s="1"/>
  <c r="BO239" i="2"/>
  <c r="BM239" i="2"/>
  <c r="Z239" i="2"/>
  <c r="Y239" i="2"/>
  <c r="BN239" i="2" s="1"/>
  <c r="BO238" i="2"/>
  <c r="BM238" i="2"/>
  <c r="Z238" i="2"/>
  <c r="Y238" i="2"/>
  <c r="Y241" i="2" s="1"/>
  <c r="X236" i="2"/>
  <c r="X235" i="2"/>
  <c r="BO234" i="2"/>
  <c r="BM234" i="2"/>
  <c r="Z234" i="2"/>
  <c r="Z235" i="2" s="1"/>
  <c r="Y234" i="2"/>
  <c r="BP234" i="2" s="1"/>
  <c r="X231" i="2"/>
  <c r="Z230" i="2"/>
  <c r="X230" i="2"/>
  <c r="BO229" i="2"/>
  <c r="BM229" i="2"/>
  <c r="Z229" i="2"/>
  <c r="Y229" i="2"/>
  <c r="P229" i="2"/>
  <c r="X226" i="2"/>
  <c r="X225" i="2"/>
  <c r="BO224" i="2"/>
  <c r="BM224" i="2"/>
  <c r="Z224" i="2"/>
  <c r="Y224" i="2"/>
  <c r="P224" i="2"/>
  <c r="BO223" i="2"/>
  <c r="BM223" i="2"/>
  <c r="Z223" i="2"/>
  <c r="Y223" i="2"/>
  <c r="BN223" i="2" s="1"/>
  <c r="P223" i="2"/>
  <c r="BO222" i="2"/>
  <c r="BM222" i="2"/>
  <c r="Z222" i="2"/>
  <c r="Y222" i="2"/>
  <c r="BN222" i="2" s="1"/>
  <c r="P222" i="2"/>
  <c r="BO221" i="2"/>
  <c r="BM221" i="2"/>
  <c r="Z221" i="2"/>
  <c r="Y221" i="2"/>
  <c r="P221" i="2"/>
  <c r="X218" i="2"/>
  <c r="X217" i="2"/>
  <c r="BO216" i="2"/>
  <c r="BM216" i="2"/>
  <c r="Z216" i="2"/>
  <c r="Y216" i="2"/>
  <c r="BP216" i="2" s="1"/>
  <c r="P216" i="2"/>
  <c r="BO215" i="2"/>
  <c r="BM215" i="2"/>
  <c r="Z215" i="2"/>
  <c r="Y215" i="2"/>
  <c r="P215" i="2"/>
  <c r="BP214" i="2"/>
  <c r="BO214" i="2"/>
  <c r="BN214" i="2"/>
  <c r="BM214" i="2"/>
  <c r="Z214" i="2"/>
  <c r="Y214" i="2"/>
  <c r="P214" i="2"/>
  <c r="BO213" i="2"/>
  <c r="BM213" i="2"/>
  <c r="Z213" i="2"/>
  <c r="Y213" i="2"/>
  <c r="P213" i="2"/>
  <c r="BO212" i="2"/>
  <c r="BM212" i="2"/>
  <c r="Z212" i="2"/>
  <c r="Y212" i="2"/>
  <c r="BN212" i="2" s="1"/>
  <c r="P212" i="2"/>
  <c r="BO211" i="2"/>
  <c r="BM211" i="2"/>
  <c r="Z211" i="2"/>
  <c r="Y211" i="2"/>
  <c r="BN211" i="2" s="1"/>
  <c r="P211" i="2"/>
  <c r="X208" i="2"/>
  <c r="X207" i="2"/>
  <c r="BO206" i="2"/>
  <c r="BM206" i="2"/>
  <c r="Z206" i="2"/>
  <c r="Y206" i="2"/>
  <c r="BN206" i="2" s="1"/>
  <c r="P206" i="2"/>
  <c r="BO205" i="2"/>
  <c r="BM205" i="2"/>
  <c r="Z205" i="2"/>
  <c r="Y205" i="2"/>
  <c r="BP205" i="2" s="1"/>
  <c r="P205" i="2"/>
  <c r="BO204" i="2"/>
  <c r="BM204" i="2"/>
  <c r="Z204" i="2"/>
  <c r="Y204" i="2"/>
  <c r="P204" i="2"/>
  <c r="X201" i="2"/>
  <c r="X200" i="2"/>
  <c r="BO199" i="2"/>
  <c r="BM199" i="2"/>
  <c r="Z199" i="2"/>
  <c r="Y199" i="2"/>
  <c r="BP199" i="2" s="1"/>
  <c r="P199" i="2"/>
  <c r="BO198" i="2"/>
  <c r="BM198" i="2"/>
  <c r="Z198" i="2"/>
  <c r="Y198" i="2"/>
  <c r="P198" i="2"/>
  <c r="BO197" i="2"/>
  <c r="BM197" i="2"/>
  <c r="Z197" i="2"/>
  <c r="Y197" i="2"/>
  <c r="P197" i="2"/>
  <c r="BO196" i="2"/>
  <c r="BM196" i="2"/>
  <c r="Z196" i="2"/>
  <c r="Y196" i="2"/>
  <c r="P196" i="2"/>
  <c r="X192" i="2"/>
  <c r="X191" i="2"/>
  <c r="BO190" i="2"/>
  <c r="BM190" i="2"/>
  <c r="Z190" i="2"/>
  <c r="Z191" i="2" s="1"/>
  <c r="Y190" i="2"/>
  <c r="BP190" i="2" s="1"/>
  <c r="X188" i="2"/>
  <c r="X187" i="2"/>
  <c r="BP186" i="2"/>
  <c r="BO186" i="2"/>
  <c r="BN186" i="2"/>
  <c r="BM186" i="2"/>
  <c r="Z186" i="2"/>
  <c r="Y186" i="2"/>
  <c r="P186" i="2"/>
  <c r="BO185" i="2"/>
  <c r="BM185" i="2"/>
  <c r="Z185" i="2"/>
  <c r="Y185" i="2"/>
  <c r="BP185" i="2" s="1"/>
  <c r="P185" i="2"/>
  <c r="BO184" i="2"/>
  <c r="BM184" i="2"/>
  <c r="Z184" i="2"/>
  <c r="Z187" i="2" s="1"/>
  <c r="Y184" i="2"/>
  <c r="P184" i="2"/>
  <c r="X180" i="2"/>
  <c r="X179" i="2"/>
  <c r="BO178" i="2"/>
  <c r="BM178" i="2"/>
  <c r="Z178" i="2"/>
  <c r="Y178" i="2"/>
  <c r="BN178" i="2" s="1"/>
  <c r="P178" i="2"/>
  <c r="BO177" i="2"/>
  <c r="BM177" i="2"/>
  <c r="Z177" i="2"/>
  <c r="Y177" i="2"/>
  <c r="P177" i="2"/>
  <c r="X175" i="2"/>
  <c r="X174" i="2"/>
  <c r="BO173" i="2"/>
  <c r="BM173" i="2"/>
  <c r="Z173" i="2"/>
  <c r="Y173" i="2"/>
  <c r="BP173" i="2" s="1"/>
  <c r="P173" i="2"/>
  <c r="BO172" i="2"/>
  <c r="BM172" i="2"/>
  <c r="Z172" i="2"/>
  <c r="Y172" i="2"/>
  <c r="P172" i="2"/>
  <c r="BP171" i="2"/>
  <c r="BO171" i="2"/>
  <c r="BN171" i="2"/>
  <c r="BM171" i="2"/>
  <c r="Z171" i="2"/>
  <c r="Y171" i="2"/>
  <c r="BO170" i="2"/>
  <c r="BM170" i="2"/>
  <c r="Z170" i="2"/>
  <c r="Y170" i="2"/>
  <c r="X167" i="2"/>
  <c r="Z166" i="2"/>
  <c r="X166" i="2"/>
  <c r="BO165" i="2"/>
  <c r="BM165" i="2"/>
  <c r="Z165" i="2"/>
  <c r="Y165" i="2"/>
  <c r="X161" i="2"/>
  <c r="X160" i="2"/>
  <c r="BO159" i="2"/>
  <c r="BN159" i="2"/>
  <c r="BM159" i="2"/>
  <c r="Z159" i="2"/>
  <c r="Z160" i="2" s="1"/>
  <c r="Y159" i="2"/>
  <c r="P159" i="2"/>
  <c r="X156" i="2"/>
  <c r="X155" i="2"/>
  <c r="BO154" i="2"/>
  <c r="BM154" i="2"/>
  <c r="Z154" i="2"/>
  <c r="Y154" i="2"/>
  <c r="Y156" i="2" s="1"/>
  <c r="P154" i="2"/>
  <c r="BP153" i="2"/>
  <c r="BO153" i="2"/>
  <c r="BN153" i="2"/>
  <c r="BM153" i="2"/>
  <c r="Z153" i="2"/>
  <c r="Z155" i="2" s="1"/>
  <c r="Y153" i="2"/>
  <c r="P153" i="2"/>
  <c r="X150" i="2"/>
  <c r="X149" i="2"/>
  <c r="BO148" i="2"/>
  <c r="BM148" i="2"/>
  <c r="Z148" i="2"/>
  <c r="Z149" i="2" s="1"/>
  <c r="Y148" i="2"/>
  <c r="Y150" i="2" s="1"/>
  <c r="P148" i="2"/>
  <c r="Y145" i="2"/>
  <c r="X145" i="2"/>
  <c r="Z144" i="2"/>
  <c r="X144" i="2"/>
  <c r="BO143" i="2"/>
  <c r="BM143" i="2"/>
  <c r="Z143" i="2"/>
  <c r="Y143" i="2"/>
  <c r="X140" i="2"/>
  <c r="X139" i="2"/>
  <c r="BO138" i="2"/>
  <c r="BM138" i="2"/>
  <c r="Z138" i="2"/>
  <c r="Y138" i="2"/>
  <c r="P138" i="2"/>
  <c r="BP137" i="2"/>
  <c r="BO137" i="2"/>
  <c r="BN137" i="2"/>
  <c r="BM137" i="2"/>
  <c r="Z137" i="2"/>
  <c r="Y137" i="2"/>
  <c r="P137" i="2"/>
  <c r="X134" i="2"/>
  <c r="X133" i="2"/>
  <c r="BO132" i="2"/>
  <c r="BM132" i="2"/>
  <c r="Z132" i="2"/>
  <c r="Y132" i="2"/>
  <c r="P132" i="2"/>
  <c r="BP131" i="2"/>
  <c r="BO131" i="2"/>
  <c r="BN131" i="2"/>
  <c r="BM131" i="2"/>
  <c r="Z131" i="2"/>
  <c r="Y131" i="2"/>
  <c r="Y134" i="2" s="1"/>
  <c r="P131" i="2"/>
  <c r="X128" i="2"/>
  <c r="Y127" i="2"/>
  <c r="X127" i="2"/>
  <c r="BP126" i="2"/>
  <c r="BO126" i="2"/>
  <c r="BN126" i="2"/>
  <c r="BM126" i="2"/>
  <c r="Z126" i="2"/>
  <c r="Y126" i="2"/>
  <c r="P126" i="2"/>
  <c r="BO125" i="2"/>
  <c r="BN125" i="2"/>
  <c r="BM125" i="2"/>
  <c r="Z125" i="2"/>
  <c r="Z127" i="2" s="1"/>
  <c r="Y125" i="2"/>
  <c r="BP125" i="2" s="1"/>
  <c r="P125" i="2"/>
  <c r="X122" i="2"/>
  <c r="X121" i="2"/>
  <c r="BO120" i="2"/>
  <c r="BM120" i="2"/>
  <c r="Z120" i="2"/>
  <c r="Y120" i="2"/>
  <c r="P120" i="2"/>
  <c r="BO119" i="2"/>
  <c r="BM119" i="2"/>
  <c r="Z119" i="2"/>
  <c r="Y119" i="2"/>
  <c r="BP119" i="2" s="1"/>
  <c r="P119" i="2"/>
  <c r="BO118" i="2"/>
  <c r="BM118" i="2"/>
  <c r="Z118" i="2"/>
  <c r="Y118" i="2"/>
  <c r="BP118" i="2" s="1"/>
  <c r="P118" i="2"/>
  <c r="BO117" i="2"/>
  <c r="BM117" i="2"/>
  <c r="Z117" i="2"/>
  <c r="Y117" i="2"/>
  <c r="BP117" i="2" s="1"/>
  <c r="P117" i="2"/>
  <c r="BO116" i="2"/>
  <c r="BM116" i="2"/>
  <c r="Z116" i="2"/>
  <c r="Y116" i="2"/>
  <c r="BN116" i="2" s="1"/>
  <c r="P116" i="2"/>
  <c r="X113" i="2"/>
  <c r="X112" i="2"/>
  <c r="BO111" i="2"/>
  <c r="BM111" i="2"/>
  <c r="Z111" i="2"/>
  <c r="Y111" i="2"/>
  <c r="P111" i="2"/>
  <c r="BO110" i="2"/>
  <c r="BM110" i="2"/>
  <c r="Z110" i="2"/>
  <c r="Z112" i="2" s="1"/>
  <c r="Y110" i="2"/>
  <c r="P110" i="2"/>
  <c r="BO109" i="2"/>
  <c r="BM109" i="2"/>
  <c r="Z109" i="2"/>
  <c r="Y109" i="2"/>
  <c r="P109" i="2"/>
  <c r="X106" i="2"/>
  <c r="X105" i="2"/>
  <c r="BO104" i="2"/>
  <c r="BM104" i="2"/>
  <c r="Z104" i="2"/>
  <c r="Y104" i="2"/>
  <c r="P104" i="2"/>
  <c r="BO103" i="2"/>
  <c r="BM103" i="2"/>
  <c r="Z103" i="2"/>
  <c r="Y103" i="2"/>
  <c r="BN103" i="2" s="1"/>
  <c r="P103" i="2"/>
  <c r="BO102" i="2"/>
  <c r="BM102" i="2"/>
  <c r="Z102" i="2"/>
  <c r="Y102" i="2"/>
  <c r="BN102" i="2" s="1"/>
  <c r="P102" i="2"/>
  <c r="BO101" i="2"/>
  <c r="BN101" i="2"/>
  <c r="BM101" i="2"/>
  <c r="Z101" i="2"/>
  <c r="Y101" i="2"/>
  <c r="BP101" i="2" s="1"/>
  <c r="BO100" i="2"/>
  <c r="BM100" i="2"/>
  <c r="Z100" i="2"/>
  <c r="Y100" i="2"/>
  <c r="BP100" i="2" s="1"/>
  <c r="P100" i="2"/>
  <c r="BO99" i="2"/>
  <c r="BM99" i="2"/>
  <c r="Z99" i="2"/>
  <c r="Y99" i="2"/>
  <c r="Y106" i="2" s="1"/>
  <c r="X96" i="2"/>
  <c r="X95" i="2"/>
  <c r="BO94" i="2"/>
  <c r="BM94" i="2"/>
  <c r="Z94" i="2"/>
  <c r="Y94" i="2"/>
  <c r="BP94" i="2" s="1"/>
  <c r="P94" i="2"/>
  <c r="BO93" i="2"/>
  <c r="BM93" i="2"/>
  <c r="Z93" i="2"/>
  <c r="Y93" i="2"/>
  <c r="X90" i="2"/>
  <c r="Y89" i="2"/>
  <c r="X89" i="2"/>
  <c r="BO88" i="2"/>
  <c r="BM88" i="2"/>
  <c r="Z88" i="2"/>
  <c r="Z89" i="2" s="1"/>
  <c r="Y88" i="2"/>
  <c r="BP88" i="2" s="1"/>
  <c r="X85" i="2"/>
  <c r="X84" i="2"/>
  <c r="BO83" i="2"/>
  <c r="BM83" i="2"/>
  <c r="Z83" i="2"/>
  <c r="Z84" i="2" s="1"/>
  <c r="Y83" i="2"/>
  <c r="P83" i="2"/>
  <c r="BO82" i="2"/>
  <c r="BM82" i="2"/>
  <c r="Z82" i="2"/>
  <c r="Y82" i="2"/>
  <c r="BP82" i="2" s="1"/>
  <c r="P82" i="2"/>
  <c r="X79" i="2"/>
  <c r="X78" i="2"/>
  <c r="BO77" i="2"/>
  <c r="BM77" i="2"/>
  <c r="Z77" i="2"/>
  <c r="Y77" i="2"/>
  <c r="BO76" i="2"/>
  <c r="BM76" i="2"/>
  <c r="Z76" i="2"/>
  <c r="Y76" i="2"/>
  <c r="BP76" i="2" s="1"/>
  <c r="P76" i="2"/>
  <c r="BO75" i="2"/>
  <c r="BM75" i="2"/>
  <c r="Z75" i="2"/>
  <c r="Y75" i="2"/>
  <c r="BN75" i="2" s="1"/>
  <c r="BP74" i="2"/>
  <c r="BO74" i="2"/>
  <c r="BN74" i="2"/>
  <c r="BM74" i="2"/>
  <c r="Z74" i="2"/>
  <c r="Y74" i="2"/>
  <c r="BP73" i="2"/>
  <c r="BO73" i="2"/>
  <c r="BN73" i="2"/>
  <c r="BM73" i="2"/>
  <c r="Z73" i="2"/>
  <c r="Y73" i="2"/>
  <c r="P73" i="2"/>
  <c r="X71" i="2"/>
  <c r="X70" i="2"/>
  <c r="BO69" i="2"/>
  <c r="BM69" i="2"/>
  <c r="Z69" i="2"/>
  <c r="Y69" i="2"/>
  <c r="P69" i="2"/>
  <c r="BO68" i="2"/>
  <c r="BM68" i="2"/>
  <c r="Z68" i="2"/>
  <c r="Y68" i="2"/>
  <c r="P68" i="2"/>
  <c r="Y66" i="2"/>
  <c r="X66" i="2"/>
  <c r="Z65" i="2"/>
  <c r="X65" i="2"/>
  <c r="BO64" i="2"/>
  <c r="BM64" i="2"/>
  <c r="Z64" i="2"/>
  <c r="Y64" i="2"/>
  <c r="BO63" i="2"/>
  <c r="BN63" i="2"/>
  <c r="BM63" i="2"/>
  <c r="Z63" i="2"/>
  <c r="Y63" i="2"/>
  <c r="BP63" i="2" s="1"/>
  <c r="P63" i="2"/>
  <c r="X61" i="2"/>
  <c r="Y60" i="2"/>
  <c r="X60" i="2"/>
  <c r="BP59" i="2"/>
  <c r="BO59" i="2"/>
  <c r="BN59" i="2"/>
  <c r="BM59" i="2"/>
  <c r="Z59" i="2"/>
  <c r="Z60" i="2" s="1"/>
  <c r="Y59" i="2"/>
  <c r="Y61" i="2" s="1"/>
  <c r="X57" i="2"/>
  <c r="X56" i="2"/>
  <c r="BO55" i="2"/>
  <c r="BM55" i="2"/>
  <c r="Z55" i="2"/>
  <c r="Z56" i="2" s="1"/>
  <c r="Y55" i="2"/>
  <c r="Y56" i="2" s="1"/>
  <c r="X52" i="2"/>
  <c r="X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O47" i="2"/>
  <c r="BN47" i="2"/>
  <c r="BM47" i="2"/>
  <c r="Z47" i="2"/>
  <c r="Y47" i="2"/>
  <c r="BP47" i="2" s="1"/>
  <c r="P47" i="2"/>
  <c r="BO46" i="2"/>
  <c r="BM46" i="2"/>
  <c r="Z46" i="2"/>
  <c r="Y46" i="2"/>
  <c r="P46" i="2"/>
  <c r="BO45" i="2"/>
  <c r="BM45" i="2"/>
  <c r="Z45" i="2"/>
  <c r="Y45" i="2"/>
  <c r="BN45" i="2" s="1"/>
  <c r="P45" i="2"/>
  <c r="BO44" i="2"/>
  <c r="BM44" i="2"/>
  <c r="Z44" i="2"/>
  <c r="Y44" i="2"/>
  <c r="BP44" i="2" s="1"/>
  <c r="P44" i="2"/>
  <c r="BO43" i="2"/>
  <c r="BM43" i="2"/>
  <c r="Z43" i="2"/>
  <c r="Y43" i="2"/>
  <c r="P43" i="2"/>
  <c r="X40" i="2"/>
  <c r="X39" i="2"/>
  <c r="BO38" i="2"/>
  <c r="BM38" i="2"/>
  <c r="Z38" i="2"/>
  <c r="Y38" i="2"/>
  <c r="BP37" i="2"/>
  <c r="BO37" i="2"/>
  <c r="BN37" i="2"/>
  <c r="BM37" i="2"/>
  <c r="Z37" i="2"/>
  <c r="Y37" i="2"/>
  <c r="BP36" i="2"/>
  <c r="BO36" i="2"/>
  <c r="BN36" i="2"/>
  <c r="BM36" i="2"/>
  <c r="Z36" i="2"/>
  <c r="Z39" i="2" s="1"/>
  <c r="Y36" i="2"/>
  <c r="X33" i="2"/>
  <c r="X32" i="2"/>
  <c r="BO31" i="2"/>
  <c r="BM31" i="2"/>
  <c r="Z31" i="2"/>
  <c r="Y31" i="2"/>
  <c r="BP31" i="2" s="1"/>
  <c r="BO30" i="2"/>
  <c r="BM30" i="2"/>
  <c r="Z30" i="2"/>
  <c r="Y30" i="2"/>
  <c r="BP30" i="2" s="1"/>
  <c r="BO29" i="2"/>
  <c r="BM29" i="2"/>
  <c r="Z29" i="2"/>
  <c r="Y29" i="2"/>
  <c r="BP29" i="2" s="1"/>
  <c r="BO28" i="2"/>
  <c r="BM28" i="2"/>
  <c r="Z28" i="2"/>
  <c r="Y28" i="2"/>
  <c r="BN28" i="2" s="1"/>
  <c r="X24" i="2"/>
  <c r="X23" i="2"/>
  <c r="BO22" i="2"/>
  <c r="BM22" i="2"/>
  <c r="Z22" i="2"/>
  <c r="Z23" i="2" s="1"/>
  <c r="Y22" i="2"/>
  <c r="Y24" i="2" s="1"/>
  <c r="P22" i="2"/>
  <c r="H10" i="2"/>
  <c r="A9" i="2"/>
  <c r="A10" i="2" s="1"/>
  <c r="D7" i="2"/>
  <c r="Q6" i="2"/>
  <c r="P2" i="2"/>
  <c r="BP68" i="2" l="1"/>
  <c r="Y71" i="2"/>
  <c r="Y70" i="2"/>
  <c r="BN68" i="2"/>
  <c r="BN93" i="2"/>
  <c r="Y96" i="2"/>
  <c r="Y95" i="2"/>
  <c r="Y112" i="2"/>
  <c r="BP109" i="2"/>
  <c r="BN109" i="2"/>
  <c r="BP111" i="2"/>
  <c r="BN111" i="2"/>
  <c r="Y166" i="2"/>
  <c r="BP165" i="2"/>
  <c r="BN165" i="2"/>
  <c r="BP198" i="2"/>
  <c r="BN198" i="2"/>
  <c r="BP204" i="2"/>
  <c r="BN204" i="2"/>
  <c r="BP206" i="2"/>
  <c r="Y207" i="2"/>
  <c r="Y208" i="2"/>
  <c r="BP211" i="2"/>
  <c r="BP212" i="2"/>
  <c r="BP215" i="2"/>
  <c r="BN215" i="2"/>
  <c r="Y230" i="2"/>
  <c r="BP229" i="2"/>
  <c r="BN229" i="2"/>
  <c r="BP239" i="2"/>
  <c r="BP281" i="2"/>
  <c r="BP286" i="2"/>
  <c r="BP291" i="2"/>
  <c r="BP296" i="2"/>
  <c r="BP297" i="2"/>
  <c r="BP43" i="2"/>
  <c r="BN43" i="2"/>
  <c r="BP45" i="2"/>
  <c r="BP64" i="2"/>
  <c r="BN64" i="2"/>
  <c r="BP69" i="2"/>
  <c r="BN69" i="2"/>
  <c r="BP77" i="2"/>
  <c r="BN77" i="2"/>
  <c r="Z95" i="2"/>
  <c r="Y113" i="2"/>
  <c r="BP120" i="2"/>
  <c r="BN120" i="2"/>
  <c r="BP132" i="2"/>
  <c r="BN132" i="2"/>
  <c r="Y144" i="2"/>
  <c r="BP143" i="2"/>
  <c r="BN143" i="2"/>
  <c r="Y167" i="2"/>
  <c r="BP172" i="2"/>
  <c r="BN172" i="2"/>
  <c r="Z200" i="2"/>
  <c r="BP197" i="2"/>
  <c r="BN197" i="2"/>
  <c r="Y231" i="2"/>
  <c r="BP263" i="2"/>
  <c r="BN270" i="2"/>
  <c r="Y272" i="2"/>
  <c r="BP270" i="2"/>
  <c r="Y271" i="2"/>
  <c r="Z283" i="2"/>
  <c r="BN302" i="2"/>
  <c r="BP302" i="2"/>
  <c r="BP305" i="2"/>
  <c r="BP22" i="2"/>
  <c r="Z32" i="2"/>
  <c r="Y39" i="2"/>
  <c r="Z51" i="2"/>
  <c r="Y65" i="2"/>
  <c r="Z70" i="2"/>
  <c r="Y90" i="2"/>
  <c r="Z105" i="2"/>
  <c r="BP102" i="2"/>
  <c r="BP103" i="2"/>
  <c r="Z121" i="2"/>
  <c r="Y128" i="2"/>
  <c r="Z133" i="2"/>
  <c r="Y133" i="2"/>
  <c r="Z139" i="2"/>
  <c r="Z179" i="2"/>
  <c r="BP178" i="2"/>
  <c r="Y192" i="2"/>
  <c r="Z207" i="2"/>
  <c r="Z225" i="2"/>
  <c r="BP222" i="2"/>
  <c r="BP223" i="2"/>
  <c r="Y236" i="2"/>
  <c r="BP240" i="2"/>
  <c r="BP245" i="2"/>
  <c r="Y276" i="2"/>
  <c r="BP282" i="2"/>
  <c r="Y323" i="2"/>
  <c r="BP301" i="2"/>
  <c r="BN307" i="2"/>
  <c r="BN308" i="2"/>
  <c r="F9" i="2"/>
  <c r="F10" i="2"/>
  <c r="H9" i="2"/>
  <c r="J9" i="2"/>
  <c r="Y121" i="2"/>
  <c r="Y188" i="2"/>
  <c r="BP184" i="2"/>
  <c r="BN257" i="2"/>
  <c r="Y259" i="2"/>
  <c r="Y258" i="2"/>
  <c r="BP257" i="2"/>
  <c r="BN184" i="2"/>
  <c r="Y299" i="2"/>
  <c r="BP295" i="2"/>
  <c r="Y298" i="2"/>
  <c r="BN118" i="2"/>
  <c r="Y180" i="2"/>
  <c r="Y179" i="2"/>
  <c r="BP177" i="2"/>
  <c r="Z78" i="2"/>
  <c r="Y252" i="2"/>
  <c r="BN250" i="2"/>
  <c r="BP250" i="2"/>
  <c r="Y187" i="2"/>
  <c r="Y226" i="2"/>
  <c r="BP221" i="2"/>
  <c r="Y225" i="2"/>
  <c r="BP224" i="2"/>
  <c r="BN224" i="2"/>
  <c r="BN295" i="2"/>
  <c r="Z322" i="2"/>
  <c r="BN177" i="2"/>
  <c r="Y284" i="2"/>
  <c r="BN280" i="2"/>
  <c r="BP280" i="2"/>
  <c r="BN221" i="2"/>
  <c r="BP110" i="2"/>
  <c r="BN110" i="2"/>
  <c r="BN196" i="2"/>
  <c r="Y201" i="2"/>
  <c r="Y200" i="2"/>
  <c r="BP196" i="2"/>
  <c r="Y293" i="2"/>
  <c r="BN290" i="2"/>
  <c r="Y292" i="2"/>
  <c r="BP290" i="2"/>
  <c r="X331" i="2"/>
  <c r="Z217" i="2"/>
  <c r="Y84" i="2"/>
  <c r="BP83" i="2"/>
  <c r="Y140" i="2"/>
  <c r="Y139" i="2"/>
  <c r="BP138" i="2"/>
  <c r="BP306" i="2"/>
  <c r="BN306" i="2"/>
  <c r="BN46" i="2"/>
  <c r="BP46" i="2"/>
  <c r="BP238" i="2"/>
  <c r="Y242" i="2"/>
  <c r="Y266" i="2"/>
  <c r="Y265" i="2"/>
  <c r="BP264" i="2"/>
  <c r="BN264" i="2"/>
  <c r="Y51" i="2"/>
  <c r="Y52" i="2"/>
  <c r="BN83" i="2"/>
  <c r="BP104" i="2"/>
  <c r="BN104" i="2"/>
  <c r="BN138" i="2"/>
  <c r="X333" i="2"/>
  <c r="BN31" i="2"/>
  <c r="X329" i="2"/>
  <c r="Y161" i="2"/>
  <c r="BP159" i="2"/>
  <c r="Y160" i="2"/>
  <c r="Y175" i="2"/>
  <c r="Y174" i="2"/>
  <c r="BP170" i="2"/>
  <c r="BN170" i="2"/>
  <c r="X330" i="2"/>
  <c r="Y33" i="2"/>
  <c r="Y32" i="2"/>
  <c r="BP28" i="2"/>
  <c r="Z174" i="2"/>
  <c r="Y218" i="2"/>
  <c r="Y217" i="2"/>
  <c r="BP213" i="2"/>
  <c r="BN213" i="2"/>
  <c r="BN238" i="2"/>
  <c r="Y253" i="2"/>
  <c r="Y283" i="2"/>
  <c r="BP303" i="2"/>
  <c r="BN303" i="2"/>
  <c r="Y78" i="2"/>
  <c r="Y122" i="2"/>
  <c r="BN309" i="2"/>
  <c r="BN49" i="2"/>
  <c r="BN55" i="2"/>
  <c r="BN148" i="2"/>
  <c r="BN199" i="2"/>
  <c r="BN312" i="2"/>
  <c r="BN315" i="2"/>
  <c r="BN318" i="2"/>
  <c r="BN321" i="2"/>
  <c r="BN29" i="2"/>
  <c r="BN44" i="2"/>
  <c r="BN154" i="2"/>
  <c r="BN173" i="2"/>
  <c r="BN205" i="2"/>
  <c r="BN216" i="2"/>
  <c r="BN22" i="2"/>
  <c r="BP38" i="2"/>
  <c r="BP55" i="2"/>
  <c r="BP75" i="2"/>
  <c r="Y79" i="2"/>
  <c r="BP93" i="2"/>
  <c r="BP99" i="2"/>
  <c r="Y105" i="2"/>
  <c r="BP116" i="2"/>
  <c r="BP148" i="2"/>
  <c r="BN245" i="2"/>
  <c r="BN286" i="2"/>
  <c r="BN301" i="2"/>
  <c r="Y85" i="2"/>
  <c r="BN119" i="2"/>
  <c r="BP154" i="2"/>
  <c r="BN185" i="2"/>
  <c r="BN190" i="2"/>
  <c r="BN234" i="2"/>
  <c r="BN251" i="2"/>
  <c r="BN274" i="2"/>
  <c r="BN304" i="2"/>
  <c r="Y322" i="2"/>
  <c r="Y23" i="2"/>
  <c r="Y246" i="2"/>
  <c r="Y287" i="2"/>
  <c r="BN99" i="2"/>
  <c r="Y149" i="2"/>
  <c r="Y155" i="2"/>
  <c r="BP274" i="2"/>
  <c r="BN30" i="2"/>
  <c r="Y40" i="2"/>
  <c r="BN50" i="2"/>
  <c r="Y57" i="2"/>
  <c r="BN76" i="2"/>
  <c r="BN82" i="2"/>
  <c r="BN88" i="2"/>
  <c r="BN94" i="2"/>
  <c r="BN100" i="2"/>
  <c r="BN117" i="2"/>
  <c r="Y191" i="2"/>
  <c r="Y235" i="2"/>
  <c r="BN38" i="2"/>
  <c r="Y329" i="2" l="1"/>
  <c r="Z334" i="2"/>
  <c r="Y331" i="2"/>
  <c r="C342" i="2"/>
  <c r="Y333" i="2"/>
  <c r="X332" i="2"/>
  <c r="Y330" i="2"/>
  <c r="Y332" i="2" s="1"/>
  <c r="A342" i="2" l="1"/>
  <c r="B342" i="2"/>
</calcChain>
</file>

<file path=xl/sharedStrings.xml><?xml version="1.0" encoding="utf-8"?>
<sst xmlns="http://schemas.openxmlformats.org/spreadsheetml/2006/main" count="2235" uniqueCount="548">
  <si>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</si>
  <si>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</si>
  <si>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</si>
  <si>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</si>
  <si>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</si>
  <si>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</si>
  <si>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</si>
  <si>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</si>
  <si>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</si>
  <si>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</si>
  <si>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</si>
  <si>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</si>
  <si>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</si>
  <si>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</si>
  <si>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</si>
  <si>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</si>
  <si>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</si>
  <si>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</si>
  <si>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</si>
  <si>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</si>
  <si>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</si>
  <si>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</si>
  <si>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</si>
  <si>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</si>
  <si>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</si>
  <si>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</si>
  <si>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</si>
  <si>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</si>
  <si>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</si>
  <si>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</si>
  <si>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</si>
  <si>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</si>
  <si>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</si>
  <si>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</si>
  <si>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</si>
  <si>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</si>
  <si>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</si>
  <si>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</si>
  <si>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</si>
  <si>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</si>
  <si>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</si>
  <si>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</si>
  <si>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</si>
  <si>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</si>
  <si>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</si>
  <si>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</si>
  <si>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</si>
  <si>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</si>
  <si>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</si>
  <si>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</si>
  <si>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</si>
  <si>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</si>
  <si>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</si>
  <si>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</si>
  <si>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</si>
  <si>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</si>
  <si>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</si>
  <si>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</si>
  <si>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</si>
  <si>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</si>
  <si>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</si>
  <si>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</si>
  <si>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</si>
  <si>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</si>
  <si>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</si>
  <si>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</si>
  <si>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</si>
  <si>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</si>
  <si>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</si>
  <si>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</si>
  <si>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</si>
  <si>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30.03.2025</t>
  </si>
  <si>
    <t>28.03.2025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</si>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</sst>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5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6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7" t="s">
        <v>26</v>
      </c>
      <c r="E1" s="347"/>
      <c r="F1" s="347"/>
      <c r="G1" s="14" t="s">
        <v>70</v>
      </c>
      <c r="H1" s="347" t="s">
        <v>47</v>
      </c>
      <c r="I1" s="347"/>
      <c r="J1" s="347"/>
      <c r="K1" s="347"/>
      <c r="L1" s="347"/>
      <c r="M1" s="347"/>
      <c r="N1" s="347"/>
      <c r="O1" s="347"/>
      <c r="P1" s="347"/>
      <c r="Q1" s="347"/>
      <c r="R1" s="348" t="s">
        <v>71</v>
      </c>
      <c r="S1" s="349"/>
      <c r="T1" s="34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0"/>
      <c r="R2" s="350"/>
      <c r="S2" s="350"/>
      <c r="T2" s="350"/>
      <c r="U2" s="350"/>
      <c r="V2" s="350"/>
      <c r="W2" s="35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0"/>
      <c r="Q3" s="350"/>
      <c r="R3" s="350"/>
      <c r="S3" s="350"/>
      <c r="T3" s="350"/>
      <c r="U3" s="350"/>
      <c r="V3" s="350"/>
      <c r="W3" s="35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51" t="s">
        <v>8</v>
      </c>
      <c r="B5" s="351"/>
      <c r="C5" s="351"/>
      <c r="D5" s="352"/>
      <c r="E5" s="352"/>
      <c r="F5" s="353" t="s">
        <v>14</v>
      </c>
      <c r="G5" s="353"/>
      <c r="H5" s="352"/>
      <c r="I5" s="352"/>
      <c r="J5" s="352"/>
      <c r="K5" s="352"/>
      <c r="L5" s="352"/>
      <c r="M5" s="352"/>
      <c r="N5" s="75"/>
      <c r="P5" s="27" t="s">
        <v>4</v>
      </c>
      <c r="Q5" s="354">
        <v>45754</v>
      </c>
      <c r="R5" s="354"/>
      <c r="T5" s="355" t="s">
        <v>3</v>
      </c>
      <c r="U5" s="356"/>
      <c r="V5" s="357" t="s">
        <v>520</v>
      </c>
      <c r="W5" s="358"/>
      <c r="AB5" s="59"/>
      <c r="AC5" s="59"/>
      <c r="AD5" s="59"/>
      <c r="AE5" s="59"/>
    </row>
    <row r="6" spans="1:32" s="17" customFormat="1" ht="24" customHeight="1" x14ac:dyDescent="0.2">
      <c r="A6" s="351" t="s">
        <v>1</v>
      </c>
      <c r="B6" s="351"/>
      <c r="C6" s="351"/>
      <c r="D6" s="359" t="s">
        <v>530</v>
      </c>
      <c r="E6" s="359"/>
      <c r="F6" s="359"/>
      <c r="G6" s="359"/>
      <c r="H6" s="359"/>
      <c r="I6" s="359"/>
      <c r="J6" s="359"/>
      <c r="K6" s="359"/>
      <c r="L6" s="359"/>
      <c r="M6" s="359"/>
      <c r="N6" s="76"/>
      <c r="P6" s="27" t="s">
        <v>27</v>
      </c>
      <c r="Q6" s="360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361" t="s">
        <v>5</v>
      </c>
      <c r="U6" s="362"/>
      <c r="V6" s="363" t="s">
        <v>73</v>
      </c>
      <c r="W6" s="36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9" t="str">
        <f>IFERROR(VLOOKUP(DeliveryAddress,Table,3,0),1)</f>
        <v>4</v>
      </c>
      <c r="E7" s="370"/>
      <c r="F7" s="370"/>
      <c r="G7" s="370"/>
      <c r="H7" s="370"/>
      <c r="I7" s="370"/>
      <c r="J7" s="370"/>
      <c r="K7" s="370"/>
      <c r="L7" s="370"/>
      <c r="M7" s="371"/>
      <c r="N7" s="77"/>
      <c r="P7" s="29"/>
      <c r="Q7" s="48"/>
      <c r="R7" s="48"/>
      <c r="T7" s="361"/>
      <c r="U7" s="362"/>
      <c r="V7" s="365"/>
      <c r="W7" s="366"/>
      <c r="AB7" s="59"/>
      <c r="AC7" s="59"/>
      <c r="AD7" s="59"/>
      <c r="AE7" s="59"/>
    </row>
    <row r="8" spans="1:32" s="17" customFormat="1" ht="25.5" customHeight="1" x14ac:dyDescent="0.2">
      <c r="A8" s="372" t="s">
        <v>58</v>
      </c>
      <c r="B8" s="372"/>
      <c r="C8" s="372"/>
      <c r="D8" s="373"/>
      <c r="E8" s="373"/>
      <c r="F8" s="373"/>
      <c r="G8" s="373"/>
      <c r="H8" s="373"/>
      <c r="I8" s="373"/>
      <c r="J8" s="373"/>
      <c r="K8" s="373"/>
      <c r="L8" s="373"/>
      <c r="M8" s="373"/>
      <c r="N8" s="78"/>
      <c r="P8" s="27" t="s">
        <v>11</v>
      </c>
      <c r="Q8" s="374">
        <v>0.41666666666666669</v>
      </c>
      <c r="R8" s="374"/>
      <c r="T8" s="361"/>
      <c r="U8" s="362"/>
      <c r="V8" s="365"/>
      <c r="W8" s="366"/>
      <c r="AB8" s="59"/>
      <c r="AC8" s="59"/>
      <c r="AD8" s="59"/>
      <c r="AE8" s="59"/>
    </row>
    <row r="9" spans="1:32" s="17" customFormat="1" ht="39.950000000000003" customHeight="1" x14ac:dyDescent="0.2">
      <c r="A9" s="3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376" t="s">
        <v>46</v>
      </c>
      <c r="E9" s="377"/>
      <c r="F9" s="3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8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8"/>
      <c r="L9" s="378"/>
      <c r="M9" s="378"/>
      <c r="N9" s="73"/>
      <c r="P9" s="31" t="s">
        <v>15</v>
      </c>
      <c r="Q9" s="379"/>
      <c r="R9" s="379"/>
      <c r="T9" s="361"/>
      <c r="U9" s="362"/>
      <c r="V9" s="367"/>
      <c r="W9" s="36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376"/>
      <c r="E10" s="377"/>
      <c r="F10" s="3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380" t="str">
        <f>IFERROR(VLOOKUP($D$10,Proxy,2,FALSE),"")</f>
        <v/>
      </c>
      <c r="I10" s="380"/>
      <c r="J10" s="380"/>
      <c r="K10" s="380"/>
      <c r="L10" s="380"/>
      <c r="M10" s="380"/>
      <c r="N10" s="74"/>
      <c r="P10" s="31" t="s">
        <v>32</v>
      </c>
      <c r="Q10" s="381"/>
      <c r="R10" s="381"/>
      <c r="U10" s="29" t="s">
        <v>12</v>
      </c>
      <c r="V10" s="382" t="s">
        <v>74</v>
      </c>
      <c r="W10" s="38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4"/>
      <c r="R11" s="384"/>
      <c r="U11" s="29" t="s">
        <v>28</v>
      </c>
      <c r="V11" s="385" t="s">
        <v>55</v>
      </c>
      <c r="W11" s="38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6" t="s">
        <v>75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6"/>
      <c r="N12" s="79"/>
      <c r="P12" s="27" t="s">
        <v>30</v>
      </c>
      <c r="Q12" s="374"/>
      <c r="R12" s="374"/>
      <c r="S12" s="28"/>
      <c r="T12"/>
      <c r="U12" s="29" t="s">
        <v>46</v>
      </c>
      <c r="V12" s="387"/>
      <c r="W12" s="387"/>
      <c r="X12"/>
      <c r="AB12" s="59"/>
      <c r="AC12" s="59"/>
      <c r="AD12" s="59"/>
      <c r="AE12" s="59"/>
    </row>
    <row r="13" spans="1:32" s="17" customFormat="1" ht="23.25" customHeight="1" x14ac:dyDescent="0.2">
      <c r="A13" s="386" t="s">
        <v>76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6"/>
      <c r="N13" s="79"/>
      <c r="O13" s="31"/>
      <c r="P13" s="31" t="s">
        <v>31</v>
      </c>
      <c r="Q13" s="385"/>
      <c r="R13" s="38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6" t="s">
        <v>77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8" t="s">
        <v>78</v>
      </c>
      <c r="B15" s="388"/>
      <c r="C15" s="388"/>
      <c r="D15" s="388"/>
      <c r="E15" s="388"/>
      <c r="F15" s="388"/>
      <c r="G15" s="388"/>
      <c r="H15" s="388"/>
      <c r="I15" s="388"/>
      <c r="J15" s="388"/>
      <c r="K15" s="388"/>
      <c r="L15" s="388"/>
      <c r="M15" s="388"/>
      <c r="N15" s="80"/>
      <c r="O15"/>
      <c r="P15" s="389" t="s">
        <v>61</v>
      </c>
      <c r="Q15" s="389"/>
      <c r="R15" s="389"/>
      <c r="S15" s="389"/>
      <c r="T15" s="38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0"/>
      <c r="Q16" s="390"/>
      <c r="R16" s="390"/>
      <c r="S16" s="390"/>
      <c r="T16" s="39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3" t="s">
        <v>59</v>
      </c>
      <c r="B17" s="393" t="s">
        <v>49</v>
      </c>
      <c r="C17" s="395" t="s">
        <v>48</v>
      </c>
      <c r="D17" s="397" t="s">
        <v>50</v>
      </c>
      <c r="E17" s="398"/>
      <c r="F17" s="393" t="s">
        <v>21</v>
      </c>
      <c r="G17" s="393" t="s">
        <v>24</v>
      </c>
      <c r="H17" s="393" t="s">
        <v>22</v>
      </c>
      <c r="I17" s="393" t="s">
        <v>23</v>
      </c>
      <c r="J17" s="393" t="s">
        <v>16</v>
      </c>
      <c r="K17" s="393" t="s">
        <v>66</v>
      </c>
      <c r="L17" s="393" t="s">
        <v>68</v>
      </c>
      <c r="M17" s="393" t="s">
        <v>2</v>
      </c>
      <c r="N17" s="393" t="s">
        <v>67</v>
      </c>
      <c r="O17" s="393" t="s">
        <v>25</v>
      </c>
      <c r="P17" s="397" t="s">
        <v>17</v>
      </c>
      <c r="Q17" s="401"/>
      <c r="R17" s="401"/>
      <c r="S17" s="401"/>
      <c r="T17" s="398"/>
      <c r="U17" s="391" t="s">
        <v>56</v>
      </c>
      <c r="V17" s="392"/>
      <c r="W17" s="393" t="s">
        <v>6</v>
      </c>
      <c r="X17" s="393" t="s">
        <v>41</v>
      </c>
      <c r="Y17" s="403" t="s">
        <v>54</v>
      </c>
      <c r="Z17" s="405" t="s">
        <v>18</v>
      </c>
      <c r="AA17" s="407" t="s">
        <v>60</v>
      </c>
      <c r="AB17" s="407" t="s">
        <v>19</v>
      </c>
      <c r="AC17" s="407" t="s">
        <v>69</v>
      </c>
      <c r="AD17" s="409" t="s">
        <v>57</v>
      </c>
      <c r="AE17" s="410"/>
      <c r="AF17" s="411"/>
      <c r="AG17" s="85"/>
      <c r="BD17" s="84" t="s">
        <v>64</v>
      </c>
    </row>
    <row r="18" spans="1:68" ht="14.25" customHeight="1" x14ac:dyDescent="0.2">
      <c r="A18" s="394"/>
      <c r="B18" s="394"/>
      <c r="C18" s="396"/>
      <c r="D18" s="399"/>
      <c r="E18" s="400"/>
      <c r="F18" s="394"/>
      <c r="G18" s="394"/>
      <c r="H18" s="394"/>
      <c r="I18" s="394"/>
      <c r="J18" s="394"/>
      <c r="K18" s="394"/>
      <c r="L18" s="394"/>
      <c r="M18" s="394"/>
      <c r="N18" s="394"/>
      <c r="O18" s="394"/>
      <c r="P18" s="399"/>
      <c r="Q18" s="402"/>
      <c r="R18" s="402"/>
      <c r="S18" s="402"/>
      <c r="T18" s="400"/>
      <c r="U18" s="86" t="s">
        <v>44</v>
      </c>
      <c r="V18" s="86" t="s">
        <v>43</v>
      </c>
      <c r="W18" s="394"/>
      <c r="X18" s="394"/>
      <c r="Y18" s="404"/>
      <c r="Z18" s="406"/>
      <c r="AA18" s="408"/>
      <c r="AB18" s="408"/>
      <c r="AC18" s="408"/>
      <c r="AD18" s="412"/>
      <c r="AE18" s="413"/>
      <c r="AF18" s="414"/>
      <c r="AG18" s="85"/>
      <c r="BD18" s="84"/>
    </row>
    <row r="19" spans="1:68" ht="27.75" customHeight="1" x14ac:dyDescent="0.2">
      <c r="A19" s="415" t="s">
        <v>79</v>
      </c>
      <c r="B19" s="415"/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415"/>
      <c r="Z19" s="415"/>
      <c r="AA19" s="54"/>
      <c r="AB19" s="54"/>
      <c r="AC19" s="54"/>
    </row>
    <row r="20" spans="1:68" ht="16.5" customHeight="1" x14ac:dyDescent="0.25">
      <c r="A20" s="416" t="s">
        <v>79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416"/>
      <c r="AA20" s="65"/>
      <c r="AB20" s="65"/>
      <c r="AC20" s="82"/>
    </row>
    <row r="21" spans="1:68" ht="14.25" customHeight="1" x14ac:dyDescent="0.25">
      <c r="A21" s="417" t="s">
        <v>80</v>
      </c>
      <c r="B21" s="417"/>
      <c r="C21" s="417"/>
      <c r="D21" s="417"/>
      <c r="E21" s="417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  <c r="V21" s="417"/>
      <c r="W21" s="417"/>
      <c r="X21" s="417"/>
      <c r="Y21" s="417"/>
      <c r="Z21" s="417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18">
        <v>4607111035752</v>
      </c>
      <c r="E22" s="41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20"/>
      <c r="R22" s="420"/>
      <c r="S22" s="420"/>
      <c r="T22" s="42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5"/>
      <c r="B23" s="425"/>
      <c r="C23" s="425"/>
      <c r="D23" s="425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6"/>
      <c r="P23" s="422" t="s">
        <v>40</v>
      </c>
      <c r="Q23" s="423"/>
      <c r="R23" s="423"/>
      <c r="S23" s="423"/>
      <c r="T23" s="423"/>
      <c r="U23" s="423"/>
      <c r="V23" s="42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5"/>
      <c r="B24" s="425"/>
      <c r="C24" s="425"/>
      <c r="D24" s="425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6"/>
      <c r="P24" s="422" t="s">
        <v>40</v>
      </c>
      <c r="Q24" s="423"/>
      <c r="R24" s="423"/>
      <c r="S24" s="423"/>
      <c r="T24" s="423"/>
      <c r="U24" s="423"/>
      <c r="V24" s="42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5" t="s">
        <v>45</v>
      </c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415"/>
      <c r="Z25" s="415"/>
      <c r="AA25" s="54"/>
      <c r="AB25" s="54"/>
      <c r="AC25" s="54"/>
    </row>
    <row r="26" spans="1:68" ht="16.5" customHeight="1" x14ac:dyDescent="0.25">
      <c r="A26" s="416" t="s">
        <v>88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416"/>
      <c r="AA26" s="65"/>
      <c r="AB26" s="65"/>
      <c r="AC26" s="82"/>
    </row>
    <row r="27" spans="1:68" ht="14.25" customHeight="1" x14ac:dyDescent="0.25">
      <c r="A27" s="417" t="s">
        <v>89</v>
      </c>
      <c r="B27" s="417"/>
      <c r="C27" s="417"/>
      <c r="D27" s="417"/>
      <c r="E27" s="417"/>
      <c r="F27" s="417"/>
      <c r="G27" s="417"/>
      <c r="H27" s="417"/>
      <c r="I27" s="417"/>
      <c r="J27" s="417"/>
      <c r="K27" s="417"/>
      <c r="L27" s="417"/>
      <c r="M27" s="417"/>
      <c r="N27" s="417"/>
      <c r="O27" s="417"/>
      <c r="P27" s="417"/>
      <c r="Q27" s="417"/>
      <c r="R27" s="417"/>
      <c r="S27" s="417"/>
      <c r="T27" s="417"/>
      <c r="U27" s="417"/>
      <c r="V27" s="417"/>
      <c r="W27" s="417"/>
      <c r="X27" s="417"/>
      <c r="Y27" s="417"/>
      <c r="Z27" s="417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4301132186</v>
      </c>
      <c r="D28" s="418">
        <v>4607111036520</v>
      </c>
      <c r="E28" s="41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86</v>
      </c>
      <c r="M28" s="38" t="s">
        <v>84</v>
      </c>
      <c r="N28" s="38"/>
      <c r="O28" s="37">
        <v>365</v>
      </c>
      <c r="P28" s="427" t="s">
        <v>92</v>
      </c>
      <c r="Q28" s="420"/>
      <c r="R28" s="420"/>
      <c r="S28" s="420"/>
      <c r="T28" s="42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87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4301132185</v>
      </c>
      <c r="D29" s="418">
        <v>4607111036537</v>
      </c>
      <c r="E29" s="41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86</v>
      </c>
      <c r="M29" s="38" t="s">
        <v>84</v>
      </c>
      <c r="N29" s="38"/>
      <c r="O29" s="37">
        <v>365</v>
      </c>
      <c r="P29" s="428" t="s">
        <v>98</v>
      </c>
      <c r="Q29" s="420"/>
      <c r="R29" s="420"/>
      <c r="S29" s="420"/>
      <c r="T29" s="42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87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4301132184</v>
      </c>
      <c r="D30" s="418">
        <v>4607111036599</v>
      </c>
      <c r="E30" s="418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86</v>
      </c>
      <c r="M30" s="38" t="s">
        <v>84</v>
      </c>
      <c r="N30" s="38"/>
      <c r="O30" s="37">
        <v>365</v>
      </c>
      <c r="P30" s="429" t="s">
        <v>101</v>
      </c>
      <c r="Q30" s="420"/>
      <c r="R30" s="420"/>
      <c r="S30" s="420"/>
      <c r="T30" s="421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87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4301132183</v>
      </c>
      <c r="D31" s="418">
        <v>4607111036605</v>
      </c>
      <c r="E31" s="418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86</v>
      </c>
      <c r="M31" s="38" t="s">
        <v>84</v>
      </c>
      <c r="N31" s="38"/>
      <c r="O31" s="37">
        <v>365</v>
      </c>
      <c r="P31" s="430" t="s">
        <v>104</v>
      </c>
      <c r="Q31" s="420"/>
      <c r="R31" s="420"/>
      <c r="S31" s="420"/>
      <c r="T31" s="421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87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25"/>
      <c r="B32" s="425"/>
      <c r="C32" s="425"/>
      <c r="D32" s="425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6"/>
      <c r="P32" s="422" t="s">
        <v>40</v>
      </c>
      <c r="Q32" s="423"/>
      <c r="R32" s="423"/>
      <c r="S32" s="423"/>
      <c r="T32" s="423"/>
      <c r="U32" s="423"/>
      <c r="V32" s="424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25"/>
      <c r="B33" s="425"/>
      <c r="C33" s="425"/>
      <c r="D33" s="425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6"/>
      <c r="P33" s="422" t="s">
        <v>40</v>
      </c>
      <c r="Q33" s="423"/>
      <c r="R33" s="423"/>
      <c r="S33" s="423"/>
      <c r="T33" s="423"/>
      <c r="U33" s="423"/>
      <c r="V33" s="424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16" t="s">
        <v>105</v>
      </c>
      <c r="B34" s="416"/>
      <c r="C34" s="416"/>
      <c r="D34" s="416"/>
      <c r="E34" s="416"/>
      <c r="F34" s="416"/>
      <c r="G34" s="416"/>
      <c r="H34" s="416"/>
      <c r="I34" s="416"/>
      <c r="J34" s="416"/>
      <c r="K34" s="416"/>
      <c r="L34" s="416"/>
      <c r="M34" s="416"/>
      <c r="N34" s="416"/>
      <c r="O34" s="416"/>
      <c r="P34" s="416"/>
      <c r="Q34" s="416"/>
      <c r="R34" s="416"/>
      <c r="S34" s="416"/>
      <c r="T34" s="416"/>
      <c r="U34" s="416"/>
      <c r="V34" s="416"/>
      <c r="W34" s="416"/>
      <c r="X34" s="416"/>
      <c r="Y34" s="416"/>
      <c r="Z34" s="416"/>
      <c r="AA34" s="65"/>
      <c r="AB34" s="65"/>
      <c r="AC34" s="82"/>
    </row>
    <row r="35" spans="1:68" ht="14.25" customHeight="1" x14ac:dyDescent="0.25">
      <c r="A35" s="417" t="s">
        <v>80</v>
      </c>
      <c r="B35" s="417"/>
      <c r="C35" s="417"/>
      <c r="D35" s="417"/>
      <c r="E35" s="417"/>
      <c r="F35" s="417"/>
      <c r="G35" s="417"/>
      <c r="H35" s="417"/>
      <c r="I35" s="417"/>
      <c r="J35" s="417"/>
      <c r="K35" s="417"/>
      <c r="L35" s="417"/>
      <c r="M35" s="417"/>
      <c r="N35" s="417"/>
      <c r="O35" s="417"/>
      <c r="P35" s="417"/>
      <c r="Q35" s="417"/>
      <c r="R35" s="417"/>
      <c r="S35" s="417"/>
      <c r="T35" s="417"/>
      <c r="U35" s="417"/>
      <c r="V35" s="417"/>
      <c r="W35" s="417"/>
      <c r="X35" s="417"/>
      <c r="Y35" s="417"/>
      <c r="Z35" s="417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4301071090</v>
      </c>
      <c r="D36" s="418">
        <v>4620207490075</v>
      </c>
      <c r="E36" s="41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31" t="s">
        <v>108</v>
      </c>
      <c r="Q36" s="420"/>
      <c r="R36" s="420"/>
      <c r="S36" s="420"/>
      <c r="T36" s="42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4301071092</v>
      </c>
      <c r="D37" s="418">
        <v>4620207490174</v>
      </c>
      <c r="E37" s="418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32" t="s">
        <v>112</v>
      </c>
      <c r="Q37" s="420"/>
      <c r="R37" s="420"/>
      <c r="S37" s="420"/>
      <c r="T37" s="421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114</v>
      </c>
      <c r="B38" s="63" t="s">
        <v>115</v>
      </c>
      <c r="C38" s="36">
        <v>4301071091</v>
      </c>
      <c r="D38" s="418">
        <v>4620207490044</v>
      </c>
      <c r="E38" s="418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85</v>
      </c>
      <c r="L38" s="37" t="s">
        <v>86</v>
      </c>
      <c r="M38" s="38" t="s">
        <v>84</v>
      </c>
      <c r="N38" s="38"/>
      <c r="O38" s="37">
        <v>180</v>
      </c>
      <c r="P38" s="433" t="s">
        <v>116</v>
      </c>
      <c r="Q38" s="420"/>
      <c r="R38" s="420"/>
      <c r="S38" s="420"/>
      <c r="T38" s="421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117</v>
      </c>
      <c r="AG38" s="81"/>
      <c r="AJ38" s="87" t="s">
        <v>87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25"/>
      <c r="B39" s="425"/>
      <c r="C39" s="425"/>
      <c r="D39" s="425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6"/>
      <c r="P39" s="422" t="s">
        <v>40</v>
      </c>
      <c r="Q39" s="423"/>
      <c r="R39" s="423"/>
      <c r="S39" s="423"/>
      <c r="T39" s="423"/>
      <c r="U39" s="423"/>
      <c r="V39" s="424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25"/>
      <c r="B40" s="425"/>
      <c r="C40" s="425"/>
      <c r="D40" s="425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6"/>
      <c r="P40" s="422" t="s">
        <v>40</v>
      </c>
      <c r="Q40" s="423"/>
      <c r="R40" s="423"/>
      <c r="S40" s="423"/>
      <c r="T40" s="423"/>
      <c r="U40" s="423"/>
      <c r="V40" s="424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16" t="s">
        <v>118</v>
      </c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6"/>
      <c r="O41" s="416"/>
      <c r="P41" s="416"/>
      <c r="Q41" s="416"/>
      <c r="R41" s="416"/>
      <c r="S41" s="416"/>
      <c r="T41" s="416"/>
      <c r="U41" s="416"/>
      <c r="V41" s="416"/>
      <c r="W41" s="416"/>
      <c r="X41" s="416"/>
      <c r="Y41" s="416"/>
      <c r="Z41" s="416"/>
      <c r="AA41" s="65"/>
      <c r="AB41" s="65"/>
      <c r="AC41" s="82"/>
    </row>
    <row r="42" spans="1:68" ht="14.25" customHeight="1" x14ac:dyDescent="0.25">
      <c r="A42" s="417" t="s">
        <v>80</v>
      </c>
      <c r="B42" s="417"/>
      <c r="C42" s="417"/>
      <c r="D42" s="417"/>
      <c r="E42" s="417"/>
      <c r="F42" s="417"/>
      <c r="G42" s="417"/>
      <c r="H42" s="417"/>
      <c r="I42" s="417"/>
      <c r="J42" s="417"/>
      <c r="K42" s="417"/>
      <c r="L42" s="417"/>
      <c r="M42" s="417"/>
      <c r="N42" s="417"/>
      <c r="O42" s="417"/>
      <c r="P42" s="417"/>
      <c r="Q42" s="417"/>
      <c r="R42" s="417"/>
      <c r="S42" s="417"/>
      <c r="T42" s="417"/>
      <c r="U42" s="417"/>
      <c r="V42" s="417"/>
      <c r="W42" s="417"/>
      <c r="X42" s="417"/>
      <c r="Y42" s="417"/>
      <c r="Z42" s="417"/>
      <c r="AA42" s="66"/>
      <c r="AB42" s="66"/>
      <c r="AC42" s="83"/>
    </row>
    <row r="43" spans="1:68" ht="27" customHeight="1" x14ac:dyDescent="0.25">
      <c r="A43" s="63" t="s">
        <v>119</v>
      </c>
      <c r="B43" s="63" t="s">
        <v>120</v>
      </c>
      <c r="C43" s="36">
        <v>4301071032</v>
      </c>
      <c r="D43" s="418">
        <v>4607111038999</v>
      </c>
      <c r="E43" s="418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3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20"/>
      <c r="R43" s="420"/>
      <c r="S43" s="420"/>
      <c r="T43" s="421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0" si="0">IFERROR(IF(X43="","",X43),"")</f>
        <v>0</v>
      </c>
      <c r="Z43" s="41">
        <f t="shared" ref="Z43:Z50" si="1">IFERROR(IF(X43="","",X43*0.0155),"")</f>
        <v>0</v>
      </c>
      <c r="AA43" s="68" t="s">
        <v>46</v>
      </c>
      <c r="AB43" s="69" t="s">
        <v>46</v>
      </c>
      <c r="AC43" s="105" t="s">
        <v>121</v>
      </c>
      <c r="AG43" s="81"/>
      <c r="AJ43" s="87" t="s">
        <v>87</v>
      </c>
      <c r="AK43" s="87">
        <v>1</v>
      </c>
      <c r="BB43" s="106" t="s">
        <v>70</v>
      </c>
      <c r="BM43" s="81">
        <f t="shared" ref="BM43:BM50" si="2">IFERROR(X43*I43,"0")</f>
        <v>0</v>
      </c>
      <c r="BN43" s="81">
        <f t="shared" ref="BN43:BN50" si="3">IFERROR(Y43*I43,"0")</f>
        <v>0</v>
      </c>
      <c r="BO43" s="81">
        <f t="shared" ref="BO43:BO50" si="4">IFERROR(X43/J43,"0")</f>
        <v>0</v>
      </c>
      <c r="BP43" s="81">
        <f t="shared" ref="BP43:BP50" si="5"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4301070972</v>
      </c>
      <c r="D44" s="418">
        <v>4607111037183</v>
      </c>
      <c r="E44" s="418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3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20"/>
      <c r="R44" s="420"/>
      <c r="S44" s="420"/>
      <c r="T44" s="421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4301071044</v>
      </c>
      <c r="D45" s="418">
        <v>4607111039385</v>
      </c>
      <c r="E45" s="418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20"/>
      <c r="R45" s="420"/>
      <c r="S45" s="420"/>
      <c r="T45" s="421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4301071045</v>
      </c>
      <c r="D46" s="418">
        <v>4607111039392</v>
      </c>
      <c r="E46" s="418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3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20"/>
      <c r="R46" s="420"/>
      <c r="S46" s="420"/>
      <c r="T46" s="421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128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129</v>
      </c>
      <c r="B47" s="63" t="s">
        <v>130</v>
      </c>
      <c r="C47" s="36">
        <v>4301071031</v>
      </c>
      <c r="D47" s="418">
        <v>4607111038982</v>
      </c>
      <c r="E47" s="418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3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20"/>
      <c r="R47" s="420"/>
      <c r="S47" s="420"/>
      <c r="T47" s="421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128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131</v>
      </c>
      <c r="B48" s="63" t="s">
        <v>132</v>
      </c>
      <c r="C48" s="36">
        <v>4301071046</v>
      </c>
      <c r="D48" s="418">
        <v>4607111039354</v>
      </c>
      <c r="E48" s="418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3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420"/>
      <c r="R48" s="420"/>
      <c r="S48" s="420"/>
      <c r="T48" s="421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128</v>
      </c>
      <c r="AG48" s="81"/>
      <c r="AJ48" s="87" t="s">
        <v>87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133</v>
      </c>
      <c r="B49" s="63" t="s">
        <v>134</v>
      </c>
      <c r="C49" s="36">
        <v>4301070968</v>
      </c>
      <c r="D49" s="418">
        <v>4607111036889</v>
      </c>
      <c r="E49" s="418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4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420"/>
      <c r="R49" s="420"/>
      <c r="S49" s="420"/>
      <c r="T49" s="421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128</v>
      </c>
      <c r="AG49" s="81"/>
      <c r="AJ49" s="87" t="s">
        <v>87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4301071047</v>
      </c>
      <c r="D50" s="418">
        <v>4607111039330</v>
      </c>
      <c r="E50" s="418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85</v>
      </c>
      <c r="L50" s="37" t="s">
        <v>86</v>
      </c>
      <c r="M50" s="38" t="s">
        <v>84</v>
      </c>
      <c r="N50" s="38"/>
      <c r="O50" s="37">
        <v>180</v>
      </c>
      <c r="P50" s="44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420"/>
      <c r="R50" s="420"/>
      <c r="S50" s="420"/>
      <c r="T50" s="421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128</v>
      </c>
      <c r="AG50" s="81"/>
      <c r="AJ50" s="87" t="s">
        <v>87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6"/>
      <c r="P51" s="422" t="s">
        <v>40</v>
      </c>
      <c r="Q51" s="423"/>
      <c r="R51" s="423"/>
      <c r="S51" s="423"/>
      <c r="T51" s="423"/>
      <c r="U51" s="423"/>
      <c r="V51" s="424"/>
      <c r="W51" s="42" t="s">
        <v>39</v>
      </c>
      <c r="X51" s="43">
        <f>IFERROR(SUM(X43:X50),"0")</f>
        <v>0</v>
      </c>
      <c r="Y51" s="43">
        <f>IFERROR(SUM(Y43:Y50),"0")</f>
        <v>0</v>
      </c>
      <c r="Z51" s="43">
        <f>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6"/>
      <c r="P52" s="422" t="s">
        <v>40</v>
      </c>
      <c r="Q52" s="423"/>
      <c r="R52" s="423"/>
      <c r="S52" s="423"/>
      <c r="T52" s="423"/>
      <c r="U52" s="423"/>
      <c r="V52" s="424"/>
      <c r="W52" s="42" t="s">
        <v>0</v>
      </c>
      <c r="X52" s="43">
        <f>IFERROR(SUMPRODUCT(X43:X50*H43:H50),"0")</f>
        <v>0</v>
      </c>
      <c r="Y52" s="43">
        <f>IFERROR(SUMPRODUCT(Y43:Y50*H43:H50),"0")</f>
        <v>0</v>
      </c>
      <c r="Z52" s="42"/>
      <c r="AA52" s="67"/>
      <c r="AB52" s="67"/>
      <c r="AC52" s="67"/>
    </row>
    <row r="53" spans="1:68" ht="16.5" customHeight="1" x14ac:dyDescent="0.25">
      <c r="A53" s="416" t="s">
        <v>137</v>
      </c>
      <c r="B53" s="416"/>
      <c r="C53" s="416"/>
      <c r="D53" s="416"/>
      <c r="E53" s="416"/>
      <c r="F53" s="416"/>
      <c r="G53" s="416"/>
      <c r="H53" s="416"/>
      <c r="I53" s="416"/>
      <c r="J53" s="416"/>
      <c r="K53" s="416"/>
      <c r="L53" s="416"/>
      <c r="M53" s="416"/>
      <c r="N53" s="416"/>
      <c r="O53" s="416"/>
      <c r="P53" s="416"/>
      <c r="Q53" s="416"/>
      <c r="R53" s="416"/>
      <c r="S53" s="416"/>
      <c r="T53" s="416"/>
      <c r="U53" s="416"/>
      <c r="V53" s="416"/>
      <c r="W53" s="416"/>
      <c r="X53" s="416"/>
      <c r="Y53" s="416"/>
      <c r="Z53" s="416"/>
      <c r="AA53" s="65"/>
      <c r="AB53" s="65"/>
      <c r="AC53" s="82"/>
    </row>
    <row r="54" spans="1:68" ht="14.25" customHeight="1" x14ac:dyDescent="0.25">
      <c r="A54" s="417" t="s">
        <v>80</v>
      </c>
      <c r="B54" s="417"/>
      <c r="C54" s="417"/>
      <c r="D54" s="417"/>
      <c r="E54" s="417"/>
      <c r="F54" s="417"/>
      <c r="G54" s="417"/>
      <c r="H54" s="417"/>
      <c r="I54" s="417"/>
      <c r="J54" s="417"/>
      <c r="K54" s="417"/>
      <c r="L54" s="417"/>
      <c r="M54" s="417"/>
      <c r="N54" s="417"/>
      <c r="O54" s="417"/>
      <c r="P54" s="417"/>
      <c r="Q54" s="417"/>
      <c r="R54" s="417"/>
      <c r="S54" s="417"/>
      <c r="T54" s="417"/>
      <c r="U54" s="417"/>
      <c r="V54" s="417"/>
      <c r="W54" s="417"/>
      <c r="X54" s="417"/>
      <c r="Y54" s="417"/>
      <c r="Z54" s="417"/>
      <c r="AA54" s="66"/>
      <c r="AB54" s="66"/>
      <c r="AC54" s="83"/>
    </row>
    <row r="55" spans="1:68" ht="16.5" customHeight="1" x14ac:dyDescent="0.25">
      <c r="A55" s="63" t="s">
        <v>138</v>
      </c>
      <c r="B55" s="63" t="s">
        <v>139</v>
      </c>
      <c r="C55" s="36">
        <v>4301071073</v>
      </c>
      <c r="D55" s="418">
        <v>4620207490822</v>
      </c>
      <c r="E55" s="418"/>
      <c r="F55" s="62">
        <v>0.43</v>
      </c>
      <c r="G55" s="37">
        <v>8</v>
      </c>
      <c r="H55" s="62">
        <v>3.44</v>
      </c>
      <c r="I55" s="62">
        <v>3.64</v>
      </c>
      <c r="J55" s="37">
        <v>144</v>
      </c>
      <c r="K55" s="37" t="s">
        <v>85</v>
      </c>
      <c r="L55" s="37" t="s">
        <v>86</v>
      </c>
      <c r="M55" s="38" t="s">
        <v>84</v>
      </c>
      <c r="N55" s="38"/>
      <c r="O55" s="37">
        <v>365</v>
      </c>
      <c r="P55" s="442" t="s">
        <v>140</v>
      </c>
      <c r="Q55" s="420"/>
      <c r="R55" s="420"/>
      <c r="S55" s="420"/>
      <c r="T55" s="421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IFERROR(IF(X55="","",X55*0.00866),"")</f>
        <v>0</v>
      </c>
      <c r="AA55" s="68" t="s">
        <v>46</v>
      </c>
      <c r="AB55" s="69" t="s">
        <v>46</v>
      </c>
      <c r="AC55" s="121" t="s">
        <v>141</v>
      </c>
      <c r="AG55" s="81"/>
      <c r="AJ55" s="87" t="s">
        <v>87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6"/>
      <c r="P56" s="422" t="s">
        <v>40</v>
      </c>
      <c r="Q56" s="423"/>
      <c r="R56" s="423"/>
      <c r="S56" s="423"/>
      <c r="T56" s="423"/>
      <c r="U56" s="423"/>
      <c r="V56" s="424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6"/>
      <c r="P57" s="422" t="s">
        <v>40</v>
      </c>
      <c r="Q57" s="423"/>
      <c r="R57" s="423"/>
      <c r="S57" s="423"/>
      <c r="T57" s="423"/>
      <c r="U57" s="423"/>
      <c r="V57" s="424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417" t="s">
        <v>142</v>
      </c>
      <c r="B58" s="417"/>
      <c r="C58" s="417"/>
      <c r="D58" s="417"/>
      <c r="E58" s="417"/>
      <c r="F58" s="417"/>
      <c r="G58" s="417"/>
      <c r="H58" s="417"/>
      <c r="I58" s="417"/>
      <c r="J58" s="417"/>
      <c r="K58" s="417"/>
      <c r="L58" s="417"/>
      <c r="M58" s="417"/>
      <c r="N58" s="417"/>
      <c r="O58" s="417"/>
      <c r="P58" s="417"/>
      <c r="Q58" s="417"/>
      <c r="R58" s="417"/>
      <c r="S58" s="417"/>
      <c r="T58" s="417"/>
      <c r="U58" s="417"/>
      <c r="V58" s="417"/>
      <c r="W58" s="417"/>
      <c r="X58" s="417"/>
      <c r="Y58" s="417"/>
      <c r="Z58" s="417"/>
      <c r="AA58" s="66"/>
      <c r="AB58" s="66"/>
      <c r="AC58" s="83"/>
    </row>
    <row r="59" spans="1:68" ht="16.5" customHeight="1" x14ac:dyDescent="0.25">
      <c r="A59" s="63" t="s">
        <v>143</v>
      </c>
      <c r="B59" s="63" t="s">
        <v>144</v>
      </c>
      <c r="C59" s="36">
        <v>4301100087</v>
      </c>
      <c r="D59" s="418">
        <v>4607111039743</v>
      </c>
      <c r="E59" s="418"/>
      <c r="F59" s="62">
        <v>0.18</v>
      </c>
      <c r="G59" s="37">
        <v>6</v>
      </c>
      <c r="H59" s="62">
        <v>1.08</v>
      </c>
      <c r="I59" s="62">
        <v>2.34</v>
      </c>
      <c r="J59" s="37">
        <v>182</v>
      </c>
      <c r="K59" s="37" t="s">
        <v>95</v>
      </c>
      <c r="L59" s="37" t="s">
        <v>86</v>
      </c>
      <c r="M59" s="38" t="s">
        <v>84</v>
      </c>
      <c r="N59" s="38"/>
      <c r="O59" s="37">
        <v>365</v>
      </c>
      <c r="P59" s="443" t="s">
        <v>145</v>
      </c>
      <c r="Q59" s="420"/>
      <c r="R59" s="420"/>
      <c r="S59" s="420"/>
      <c r="T59" s="421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23" t="s">
        <v>146</v>
      </c>
      <c r="AG59" s="81"/>
      <c r="AJ59" s="87" t="s">
        <v>87</v>
      </c>
      <c r="AK59" s="87">
        <v>1</v>
      </c>
      <c r="BB59" s="124" t="s">
        <v>94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6"/>
      <c r="P60" s="422" t="s">
        <v>40</v>
      </c>
      <c r="Q60" s="423"/>
      <c r="R60" s="423"/>
      <c r="S60" s="423"/>
      <c r="T60" s="423"/>
      <c r="U60" s="423"/>
      <c r="V60" s="424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6"/>
      <c r="P61" s="422" t="s">
        <v>40</v>
      </c>
      <c r="Q61" s="423"/>
      <c r="R61" s="423"/>
      <c r="S61" s="423"/>
      <c r="T61" s="423"/>
      <c r="U61" s="423"/>
      <c r="V61" s="424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417" t="s">
        <v>89</v>
      </c>
      <c r="B62" s="417"/>
      <c r="C62" s="417"/>
      <c r="D62" s="417"/>
      <c r="E62" s="417"/>
      <c r="F62" s="417"/>
      <c r="G62" s="417"/>
      <c r="H62" s="417"/>
      <c r="I62" s="417"/>
      <c r="J62" s="417"/>
      <c r="K62" s="417"/>
      <c r="L62" s="417"/>
      <c r="M62" s="417"/>
      <c r="N62" s="417"/>
      <c r="O62" s="417"/>
      <c r="P62" s="417"/>
      <c r="Q62" s="417"/>
      <c r="R62" s="417"/>
      <c r="S62" s="417"/>
      <c r="T62" s="417"/>
      <c r="U62" s="417"/>
      <c r="V62" s="417"/>
      <c r="W62" s="417"/>
      <c r="X62" s="417"/>
      <c r="Y62" s="417"/>
      <c r="Z62" s="417"/>
      <c r="AA62" s="66"/>
      <c r="AB62" s="66"/>
      <c r="AC62" s="83"/>
    </row>
    <row r="63" spans="1:68" ht="27" customHeight="1" x14ac:dyDescent="0.25">
      <c r="A63" s="63" t="s">
        <v>147</v>
      </c>
      <c r="B63" s="63" t="s">
        <v>148</v>
      </c>
      <c r="C63" s="36">
        <v>4301132044</v>
      </c>
      <c r="D63" s="418">
        <v>4607111036971</v>
      </c>
      <c r="E63" s="418"/>
      <c r="F63" s="62">
        <v>0.25</v>
      </c>
      <c r="G63" s="37">
        <v>6</v>
      </c>
      <c r="H63" s="62">
        <v>1.5</v>
      </c>
      <c r="I63" s="62">
        <v>1.86</v>
      </c>
      <c r="J63" s="37">
        <v>140</v>
      </c>
      <c r="K63" s="37" t="s">
        <v>95</v>
      </c>
      <c r="L63" s="37" t="s">
        <v>86</v>
      </c>
      <c r="M63" s="38" t="s">
        <v>84</v>
      </c>
      <c r="N63" s="38"/>
      <c r="O63" s="37">
        <v>365</v>
      </c>
      <c r="P63" s="444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3" s="420"/>
      <c r="R63" s="420"/>
      <c r="S63" s="420"/>
      <c r="T63" s="421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25" t="s">
        <v>149</v>
      </c>
      <c r="AG63" s="81"/>
      <c r="AJ63" s="87" t="s">
        <v>87</v>
      </c>
      <c r="AK63" s="87">
        <v>1</v>
      </c>
      <c r="BB63" s="126" t="s">
        <v>94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16.5" customHeight="1" x14ac:dyDescent="0.25">
      <c r="A64" s="63" t="s">
        <v>150</v>
      </c>
      <c r="B64" s="63" t="s">
        <v>151</v>
      </c>
      <c r="C64" s="36">
        <v>4301132194</v>
      </c>
      <c r="D64" s="418">
        <v>4607111039712</v>
      </c>
      <c r="E64" s="418"/>
      <c r="F64" s="62">
        <v>0.2</v>
      </c>
      <c r="G64" s="37">
        <v>6</v>
      </c>
      <c r="H64" s="62">
        <v>1.2</v>
      </c>
      <c r="I64" s="62">
        <v>1.56</v>
      </c>
      <c r="J64" s="37">
        <v>140</v>
      </c>
      <c r="K64" s="37" t="s">
        <v>95</v>
      </c>
      <c r="L64" s="37" t="s">
        <v>86</v>
      </c>
      <c r="M64" s="38" t="s">
        <v>84</v>
      </c>
      <c r="N64" s="38"/>
      <c r="O64" s="37">
        <v>365</v>
      </c>
      <c r="P64" s="445" t="s">
        <v>152</v>
      </c>
      <c r="Q64" s="420"/>
      <c r="R64" s="420"/>
      <c r="S64" s="420"/>
      <c r="T64" s="421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7" t="s">
        <v>153</v>
      </c>
      <c r="AG64" s="81"/>
      <c r="AJ64" s="87" t="s">
        <v>87</v>
      </c>
      <c r="AK64" s="87">
        <v>1</v>
      </c>
      <c r="BB64" s="128" t="s">
        <v>94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6"/>
      <c r="P65" s="422" t="s">
        <v>40</v>
      </c>
      <c r="Q65" s="423"/>
      <c r="R65" s="423"/>
      <c r="S65" s="423"/>
      <c r="T65" s="423"/>
      <c r="U65" s="423"/>
      <c r="V65" s="424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6"/>
      <c r="P66" s="422" t="s">
        <v>40</v>
      </c>
      <c r="Q66" s="423"/>
      <c r="R66" s="423"/>
      <c r="S66" s="423"/>
      <c r="T66" s="423"/>
      <c r="U66" s="423"/>
      <c r="V66" s="424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4.25" customHeight="1" x14ac:dyDescent="0.25">
      <c r="A67" s="417" t="s">
        <v>154</v>
      </c>
      <c r="B67" s="417"/>
      <c r="C67" s="417"/>
      <c r="D67" s="417"/>
      <c r="E67" s="417"/>
      <c r="F67" s="417"/>
      <c r="G67" s="417"/>
      <c r="H67" s="417"/>
      <c r="I67" s="417"/>
      <c r="J67" s="417"/>
      <c r="K67" s="417"/>
      <c r="L67" s="417"/>
      <c r="M67" s="417"/>
      <c r="N67" s="417"/>
      <c r="O67" s="417"/>
      <c r="P67" s="417"/>
      <c r="Q67" s="417"/>
      <c r="R67" s="417"/>
      <c r="S67" s="417"/>
      <c r="T67" s="417"/>
      <c r="U67" s="417"/>
      <c r="V67" s="417"/>
      <c r="W67" s="417"/>
      <c r="X67" s="417"/>
      <c r="Y67" s="417"/>
      <c r="Z67" s="417"/>
      <c r="AA67" s="66"/>
      <c r="AB67" s="66"/>
      <c r="AC67" s="83"/>
    </row>
    <row r="68" spans="1:68" ht="16.5" customHeight="1" x14ac:dyDescent="0.25">
      <c r="A68" s="63" t="s">
        <v>155</v>
      </c>
      <c r="B68" s="63" t="s">
        <v>156</v>
      </c>
      <c r="C68" s="36">
        <v>4301136018</v>
      </c>
      <c r="D68" s="418">
        <v>4607111037008</v>
      </c>
      <c r="E68" s="418"/>
      <c r="F68" s="62">
        <v>0.36</v>
      </c>
      <c r="G68" s="37">
        <v>4</v>
      </c>
      <c r="H68" s="62">
        <v>1.44</v>
      </c>
      <c r="I68" s="62">
        <v>1.74</v>
      </c>
      <c r="J68" s="37">
        <v>140</v>
      </c>
      <c r="K68" s="37" t="s">
        <v>95</v>
      </c>
      <c r="L68" s="37" t="s">
        <v>86</v>
      </c>
      <c r="M68" s="38" t="s">
        <v>84</v>
      </c>
      <c r="N68" s="38"/>
      <c r="O68" s="37">
        <v>365</v>
      </c>
      <c r="P68" s="44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420"/>
      <c r="R68" s="420"/>
      <c r="S68" s="420"/>
      <c r="T68" s="421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9" t="s">
        <v>157</v>
      </c>
      <c r="AG68" s="81"/>
      <c r="AJ68" s="87" t="s">
        <v>87</v>
      </c>
      <c r="AK68" s="87">
        <v>1</v>
      </c>
      <c r="BB68" s="130" t="s">
        <v>94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t="16.5" customHeight="1" x14ac:dyDescent="0.25">
      <c r="A69" s="63" t="s">
        <v>158</v>
      </c>
      <c r="B69" s="63" t="s">
        <v>159</v>
      </c>
      <c r="C69" s="36">
        <v>4301136015</v>
      </c>
      <c r="D69" s="418">
        <v>4607111037398</v>
      </c>
      <c r="E69" s="418"/>
      <c r="F69" s="62">
        <v>0.09</v>
      </c>
      <c r="G69" s="37">
        <v>24</v>
      </c>
      <c r="H69" s="62">
        <v>2.16</v>
      </c>
      <c r="I69" s="62">
        <v>4.0199999999999996</v>
      </c>
      <c r="J69" s="37">
        <v>126</v>
      </c>
      <c r="K69" s="37" t="s">
        <v>95</v>
      </c>
      <c r="L69" s="37" t="s">
        <v>86</v>
      </c>
      <c r="M69" s="38" t="s">
        <v>84</v>
      </c>
      <c r="N69" s="38"/>
      <c r="O69" s="37">
        <v>365</v>
      </c>
      <c r="P69" s="44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420"/>
      <c r="R69" s="420"/>
      <c r="S69" s="420"/>
      <c r="T69" s="421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IFERROR(IF(X69="","",X69*0.00936),"")</f>
        <v>0</v>
      </c>
      <c r="AA69" s="68" t="s">
        <v>46</v>
      </c>
      <c r="AB69" s="69" t="s">
        <v>46</v>
      </c>
      <c r="AC69" s="131" t="s">
        <v>157</v>
      </c>
      <c r="AG69" s="81"/>
      <c r="AJ69" s="87" t="s">
        <v>87</v>
      </c>
      <c r="AK69" s="87">
        <v>1</v>
      </c>
      <c r="BB69" s="132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6"/>
      <c r="P70" s="422" t="s">
        <v>40</v>
      </c>
      <c r="Q70" s="423"/>
      <c r="R70" s="423"/>
      <c r="S70" s="423"/>
      <c r="T70" s="423"/>
      <c r="U70" s="423"/>
      <c r="V70" s="424"/>
      <c r="W70" s="42" t="s">
        <v>39</v>
      </c>
      <c r="X70" s="43">
        <f>IFERROR(SUM(X68:X69),"0")</f>
        <v>0</v>
      </c>
      <c r="Y70" s="43">
        <f>IFERROR(SUM(Y68:Y69),"0")</f>
        <v>0</v>
      </c>
      <c r="Z70" s="43">
        <f>IFERROR(IF(Z68="",0,Z68),"0")+IFERROR(IF(Z69="",0,Z69),"0")</f>
        <v>0</v>
      </c>
      <c r="AA70" s="67"/>
      <c r="AB70" s="67"/>
      <c r="AC70" s="67"/>
    </row>
    <row r="71" spans="1:68" x14ac:dyDescent="0.2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6"/>
      <c r="P71" s="422" t="s">
        <v>40</v>
      </c>
      <c r="Q71" s="423"/>
      <c r="R71" s="423"/>
      <c r="S71" s="423"/>
      <c r="T71" s="423"/>
      <c r="U71" s="423"/>
      <c r="V71" s="424"/>
      <c r="W71" s="42" t="s">
        <v>0</v>
      </c>
      <c r="X71" s="43">
        <f>IFERROR(SUMPRODUCT(X68:X69*H68:H69),"0")</f>
        <v>0</v>
      </c>
      <c r="Y71" s="43">
        <f>IFERROR(SUMPRODUCT(Y68:Y69*H68:H69),"0")</f>
        <v>0</v>
      </c>
      <c r="Z71" s="42"/>
      <c r="AA71" s="67"/>
      <c r="AB71" s="67"/>
      <c r="AC71" s="67"/>
    </row>
    <row r="72" spans="1:68" ht="14.25" customHeight="1" x14ac:dyDescent="0.25">
      <c r="A72" s="417" t="s">
        <v>160</v>
      </c>
      <c r="B72" s="417"/>
      <c r="C72" s="417"/>
      <c r="D72" s="417"/>
      <c r="E72" s="417"/>
      <c r="F72" s="417"/>
      <c r="G72" s="417"/>
      <c r="H72" s="417"/>
      <c r="I72" s="417"/>
      <c r="J72" s="417"/>
      <c r="K72" s="417"/>
      <c r="L72" s="417"/>
      <c r="M72" s="417"/>
      <c r="N72" s="417"/>
      <c r="O72" s="417"/>
      <c r="P72" s="417"/>
      <c r="Q72" s="417"/>
      <c r="R72" s="417"/>
      <c r="S72" s="417"/>
      <c r="T72" s="417"/>
      <c r="U72" s="417"/>
      <c r="V72" s="417"/>
      <c r="W72" s="417"/>
      <c r="X72" s="417"/>
      <c r="Y72" s="417"/>
      <c r="Z72" s="417"/>
      <c r="AA72" s="66"/>
      <c r="AB72" s="66"/>
      <c r="AC72" s="83"/>
    </row>
    <row r="73" spans="1:68" ht="16.5" customHeight="1" x14ac:dyDescent="0.25">
      <c r="A73" s="63" t="s">
        <v>161</v>
      </c>
      <c r="B73" s="63" t="s">
        <v>162</v>
      </c>
      <c r="C73" s="36">
        <v>4301135127</v>
      </c>
      <c r="D73" s="418">
        <v>4607111036995</v>
      </c>
      <c r="E73" s="418"/>
      <c r="F73" s="62">
        <v>0.25</v>
      </c>
      <c r="G73" s="37">
        <v>6</v>
      </c>
      <c r="H73" s="62">
        <v>1.5</v>
      </c>
      <c r="I73" s="62">
        <v>1.86</v>
      </c>
      <c r="J73" s="37">
        <v>140</v>
      </c>
      <c r="K73" s="37" t="s">
        <v>95</v>
      </c>
      <c r="L73" s="37" t="s">
        <v>86</v>
      </c>
      <c r="M73" s="38" t="s">
        <v>84</v>
      </c>
      <c r="N73" s="38"/>
      <c r="O73" s="37">
        <v>365</v>
      </c>
      <c r="P73" s="448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3" s="420"/>
      <c r="R73" s="420"/>
      <c r="S73" s="420"/>
      <c r="T73" s="421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157</v>
      </c>
      <c r="AG73" s="81"/>
      <c r="AJ73" s="87" t="s">
        <v>87</v>
      </c>
      <c r="AK73" s="87">
        <v>1</v>
      </c>
      <c r="BB73" s="134" t="s">
        <v>94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16.5" customHeight="1" x14ac:dyDescent="0.25">
      <c r="A74" s="63" t="s">
        <v>163</v>
      </c>
      <c r="B74" s="63" t="s">
        <v>164</v>
      </c>
      <c r="C74" s="36">
        <v>4301135664</v>
      </c>
      <c r="D74" s="418">
        <v>4607111039705</v>
      </c>
      <c r="E74" s="418"/>
      <c r="F74" s="62">
        <v>0.2</v>
      </c>
      <c r="G74" s="37">
        <v>6</v>
      </c>
      <c r="H74" s="62">
        <v>1.2</v>
      </c>
      <c r="I74" s="62">
        <v>1.56</v>
      </c>
      <c r="J74" s="37">
        <v>140</v>
      </c>
      <c r="K74" s="37" t="s">
        <v>95</v>
      </c>
      <c r="L74" s="37" t="s">
        <v>86</v>
      </c>
      <c r="M74" s="38" t="s">
        <v>84</v>
      </c>
      <c r="N74" s="38"/>
      <c r="O74" s="37">
        <v>365</v>
      </c>
      <c r="P74" s="449" t="s">
        <v>165</v>
      </c>
      <c r="Q74" s="420"/>
      <c r="R74" s="420"/>
      <c r="S74" s="420"/>
      <c r="T74" s="42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IFERROR(IF(X74="","",X74*0.00941),"")</f>
        <v>0</v>
      </c>
      <c r="AA74" s="68" t="s">
        <v>46</v>
      </c>
      <c r="AB74" s="69" t="s">
        <v>46</v>
      </c>
      <c r="AC74" s="135" t="s">
        <v>157</v>
      </c>
      <c r="AG74" s="81"/>
      <c r="AJ74" s="87" t="s">
        <v>87</v>
      </c>
      <c r="AK74" s="87">
        <v>1</v>
      </c>
      <c r="BB74" s="136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166</v>
      </c>
      <c r="B75" s="63" t="s">
        <v>167</v>
      </c>
      <c r="C75" s="36">
        <v>4301135665</v>
      </c>
      <c r="D75" s="418">
        <v>4607111039729</v>
      </c>
      <c r="E75" s="418"/>
      <c r="F75" s="62">
        <v>0.2</v>
      </c>
      <c r="G75" s="37">
        <v>6</v>
      </c>
      <c r="H75" s="62">
        <v>1.2</v>
      </c>
      <c r="I75" s="62">
        <v>1.56</v>
      </c>
      <c r="J75" s="37">
        <v>140</v>
      </c>
      <c r="K75" s="37" t="s">
        <v>95</v>
      </c>
      <c r="L75" s="37" t="s">
        <v>86</v>
      </c>
      <c r="M75" s="38" t="s">
        <v>84</v>
      </c>
      <c r="N75" s="38"/>
      <c r="O75" s="37">
        <v>365</v>
      </c>
      <c r="P75" s="450" t="s">
        <v>168</v>
      </c>
      <c r="Q75" s="420"/>
      <c r="R75" s="420"/>
      <c r="S75" s="420"/>
      <c r="T75" s="421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IFERROR(IF(X75="","",X75*0.00941),"")</f>
        <v>0</v>
      </c>
      <c r="AA75" s="68" t="s">
        <v>46</v>
      </c>
      <c r="AB75" s="69" t="s">
        <v>46</v>
      </c>
      <c r="AC75" s="137" t="s">
        <v>169</v>
      </c>
      <c r="AG75" s="81"/>
      <c r="AJ75" s="87" t="s">
        <v>87</v>
      </c>
      <c r="AK75" s="87">
        <v>1</v>
      </c>
      <c r="BB75" s="138" t="s">
        <v>94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4301135200</v>
      </c>
      <c r="D76" s="418">
        <v>4607111038159</v>
      </c>
      <c r="E76" s="418"/>
      <c r="F76" s="62">
        <v>0.25</v>
      </c>
      <c r="G76" s="37">
        <v>6</v>
      </c>
      <c r="H76" s="62">
        <v>1.5</v>
      </c>
      <c r="I76" s="62">
        <v>1.86</v>
      </c>
      <c r="J76" s="37">
        <v>140</v>
      </c>
      <c r="K76" s="37" t="s">
        <v>95</v>
      </c>
      <c r="L76" s="37" t="s">
        <v>86</v>
      </c>
      <c r="M76" s="38" t="s">
        <v>84</v>
      </c>
      <c r="N76" s="38"/>
      <c r="O76" s="37">
        <v>365</v>
      </c>
      <c r="P76" s="45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6" s="420"/>
      <c r="R76" s="420"/>
      <c r="S76" s="420"/>
      <c r="T76" s="421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IFERROR(IF(X76="","",X76*0.00941),"")</f>
        <v>0</v>
      </c>
      <c r="AA76" s="68" t="s">
        <v>46</v>
      </c>
      <c r="AB76" s="69" t="s">
        <v>46</v>
      </c>
      <c r="AC76" s="139" t="s">
        <v>169</v>
      </c>
      <c r="AG76" s="81"/>
      <c r="AJ76" s="87" t="s">
        <v>87</v>
      </c>
      <c r="AK76" s="87">
        <v>1</v>
      </c>
      <c r="BB76" s="140" t="s">
        <v>94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25">
      <c r="A77" s="63" t="s">
        <v>172</v>
      </c>
      <c r="B77" s="63" t="s">
        <v>173</v>
      </c>
      <c r="C77" s="36">
        <v>4301135702</v>
      </c>
      <c r="D77" s="418">
        <v>4620207490228</v>
      </c>
      <c r="E77" s="418"/>
      <c r="F77" s="62">
        <v>0.2</v>
      </c>
      <c r="G77" s="37">
        <v>6</v>
      </c>
      <c r="H77" s="62">
        <v>1.2</v>
      </c>
      <c r="I77" s="62">
        <v>1.56</v>
      </c>
      <c r="J77" s="37">
        <v>140</v>
      </c>
      <c r="K77" s="37" t="s">
        <v>95</v>
      </c>
      <c r="L77" s="37" t="s">
        <v>86</v>
      </c>
      <c r="M77" s="38" t="s">
        <v>84</v>
      </c>
      <c r="N77" s="38"/>
      <c r="O77" s="37">
        <v>365</v>
      </c>
      <c r="P77" s="452" t="s">
        <v>174</v>
      </c>
      <c r="Q77" s="420"/>
      <c r="R77" s="420"/>
      <c r="S77" s="420"/>
      <c r="T77" s="421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IFERROR(IF(X77="","",X77*0.00941),"")</f>
        <v>0</v>
      </c>
      <c r="AA77" s="68" t="s">
        <v>46</v>
      </c>
      <c r="AB77" s="69" t="s">
        <v>46</v>
      </c>
      <c r="AC77" s="141" t="s">
        <v>169</v>
      </c>
      <c r="AG77" s="81"/>
      <c r="AJ77" s="87" t="s">
        <v>87</v>
      </c>
      <c r="AK77" s="87">
        <v>1</v>
      </c>
      <c r="BB77" s="142" t="s">
        <v>94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6"/>
      <c r="P78" s="422" t="s">
        <v>40</v>
      </c>
      <c r="Q78" s="423"/>
      <c r="R78" s="423"/>
      <c r="S78" s="423"/>
      <c r="T78" s="423"/>
      <c r="U78" s="423"/>
      <c r="V78" s="424"/>
      <c r="W78" s="42" t="s">
        <v>39</v>
      </c>
      <c r="X78" s="43">
        <f>IFERROR(SUM(X73:X77),"0")</f>
        <v>0</v>
      </c>
      <c r="Y78" s="43">
        <f>IFERROR(SUM(Y73:Y77),"0")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6"/>
      <c r="P79" s="422" t="s">
        <v>40</v>
      </c>
      <c r="Q79" s="423"/>
      <c r="R79" s="423"/>
      <c r="S79" s="423"/>
      <c r="T79" s="423"/>
      <c r="U79" s="423"/>
      <c r="V79" s="424"/>
      <c r="W79" s="42" t="s">
        <v>0</v>
      </c>
      <c r="X79" s="43">
        <f>IFERROR(SUMPRODUCT(X73:X77*H73:H77),"0")</f>
        <v>0</v>
      </c>
      <c r="Y79" s="43">
        <f>IFERROR(SUMPRODUCT(Y73:Y77*H73:H77),"0")</f>
        <v>0</v>
      </c>
      <c r="Z79" s="42"/>
      <c r="AA79" s="67"/>
      <c r="AB79" s="67"/>
      <c r="AC79" s="67"/>
    </row>
    <row r="80" spans="1:68" ht="16.5" customHeight="1" x14ac:dyDescent="0.25">
      <c r="A80" s="416" t="s">
        <v>175</v>
      </c>
      <c r="B80" s="416"/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6"/>
      <c r="P80" s="416"/>
      <c r="Q80" s="416"/>
      <c r="R80" s="416"/>
      <c r="S80" s="416"/>
      <c r="T80" s="416"/>
      <c r="U80" s="416"/>
      <c r="V80" s="416"/>
      <c r="W80" s="416"/>
      <c r="X80" s="416"/>
      <c r="Y80" s="416"/>
      <c r="Z80" s="416"/>
      <c r="AA80" s="65"/>
      <c r="AB80" s="65"/>
      <c r="AC80" s="82"/>
    </row>
    <row r="81" spans="1:68" ht="14.25" customHeight="1" x14ac:dyDescent="0.25">
      <c r="A81" s="417" t="s">
        <v>80</v>
      </c>
      <c r="B81" s="417"/>
      <c r="C81" s="417"/>
      <c r="D81" s="417"/>
      <c r="E81" s="417"/>
      <c r="F81" s="417"/>
      <c r="G81" s="417"/>
      <c r="H81" s="417"/>
      <c r="I81" s="417"/>
      <c r="J81" s="417"/>
      <c r="K81" s="417"/>
      <c r="L81" s="417"/>
      <c r="M81" s="417"/>
      <c r="N81" s="417"/>
      <c r="O81" s="417"/>
      <c r="P81" s="417"/>
      <c r="Q81" s="417"/>
      <c r="R81" s="417"/>
      <c r="S81" s="417"/>
      <c r="T81" s="417"/>
      <c r="U81" s="417"/>
      <c r="V81" s="417"/>
      <c r="W81" s="417"/>
      <c r="X81" s="417"/>
      <c r="Y81" s="417"/>
      <c r="Z81" s="417"/>
      <c r="AA81" s="66"/>
      <c r="AB81" s="66"/>
      <c r="AC81" s="83"/>
    </row>
    <row r="82" spans="1:68" ht="27" customHeight="1" x14ac:dyDescent="0.25">
      <c r="A82" s="63" t="s">
        <v>176</v>
      </c>
      <c r="B82" s="63" t="s">
        <v>177</v>
      </c>
      <c r="C82" s="36">
        <v>4301070977</v>
      </c>
      <c r="D82" s="418">
        <v>4607111037411</v>
      </c>
      <c r="E82" s="418"/>
      <c r="F82" s="62">
        <v>2.7</v>
      </c>
      <c r="G82" s="37">
        <v>1</v>
      </c>
      <c r="H82" s="62">
        <v>2.7</v>
      </c>
      <c r="I82" s="62">
        <v>2.8132000000000001</v>
      </c>
      <c r="J82" s="37">
        <v>234</v>
      </c>
      <c r="K82" s="37" t="s">
        <v>179</v>
      </c>
      <c r="L82" s="37" t="s">
        <v>86</v>
      </c>
      <c r="M82" s="38" t="s">
        <v>84</v>
      </c>
      <c r="N82" s="38"/>
      <c r="O82" s="37">
        <v>180</v>
      </c>
      <c r="P82" s="4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420"/>
      <c r="R82" s="420"/>
      <c r="S82" s="420"/>
      <c r="T82" s="421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IFERROR(IF(X82="","",X82*0.00502),"")</f>
        <v>0</v>
      </c>
      <c r="AA82" s="68" t="s">
        <v>46</v>
      </c>
      <c r="AB82" s="69" t="s">
        <v>46</v>
      </c>
      <c r="AC82" s="143" t="s">
        <v>178</v>
      </c>
      <c r="AG82" s="81"/>
      <c r="AJ82" s="87" t="s">
        <v>87</v>
      </c>
      <c r="AK82" s="87">
        <v>1</v>
      </c>
      <c r="BB82" s="144" t="s">
        <v>70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180</v>
      </c>
      <c r="B83" s="63" t="s">
        <v>181</v>
      </c>
      <c r="C83" s="36">
        <v>4301070981</v>
      </c>
      <c r="D83" s="418">
        <v>4607111036728</v>
      </c>
      <c r="E83" s="418"/>
      <c r="F83" s="62">
        <v>5</v>
      </c>
      <c r="G83" s="37">
        <v>1</v>
      </c>
      <c r="H83" s="62">
        <v>5</v>
      </c>
      <c r="I83" s="62">
        <v>5.2131999999999996</v>
      </c>
      <c r="J83" s="37">
        <v>144</v>
      </c>
      <c r="K83" s="37" t="s">
        <v>85</v>
      </c>
      <c r="L83" s="37" t="s">
        <v>86</v>
      </c>
      <c r="M83" s="38" t="s">
        <v>84</v>
      </c>
      <c r="N83" s="38"/>
      <c r="O83" s="37">
        <v>180</v>
      </c>
      <c r="P83" s="45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420"/>
      <c r="R83" s="420"/>
      <c r="S83" s="420"/>
      <c r="T83" s="421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IFERROR(IF(X83="","",X83*0.00866),"")</f>
        <v>0</v>
      </c>
      <c r="AA83" s="68" t="s">
        <v>46</v>
      </c>
      <c r="AB83" s="69" t="s">
        <v>46</v>
      </c>
      <c r="AC83" s="145" t="s">
        <v>178</v>
      </c>
      <c r="AG83" s="81"/>
      <c r="AJ83" s="87" t="s">
        <v>87</v>
      </c>
      <c r="AK83" s="87">
        <v>1</v>
      </c>
      <c r="BB83" s="146" t="s">
        <v>70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6"/>
      <c r="P84" s="422" t="s">
        <v>40</v>
      </c>
      <c r="Q84" s="423"/>
      <c r="R84" s="423"/>
      <c r="S84" s="423"/>
      <c r="T84" s="423"/>
      <c r="U84" s="423"/>
      <c r="V84" s="424"/>
      <c r="W84" s="42" t="s">
        <v>39</v>
      </c>
      <c r="X84" s="43">
        <f>IFERROR(SUM(X82:X83),"0")</f>
        <v>0</v>
      </c>
      <c r="Y84" s="43">
        <f>IFERROR(SUM(Y82:Y83),"0")</f>
        <v>0</v>
      </c>
      <c r="Z84" s="43">
        <f>IFERROR(IF(Z82="",0,Z82),"0")+IFERROR(IF(Z83="",0,Z83),"0")</f>
        <v>0</v>
      </c>
      <c r="AA84" s="67"/>
      <c r="AB84" s="67"/>
      <c r="AC84" s="67"/>
    </row>
    <row r="85" spans="1:68" x14ac:dyDescent="0.2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6"/>
      <c r="P85" s="422" t="s">
        <v>40</v>
      </c>
      <c r="Q85" s="423"/>
      <c r="R85" s="423"/>
      <c r="S85" s="423"/>
      <c r="T85" s="423"/>
      <c r="U85" s="423"/>
      <c r="V85" s="424"/>
      <c r="W85" s="42" t="s">
        <v>0</v>
      </c>
      <c r="X85" s="43">
        <f>IFERROR(SUMPRODUCT(X82:X83*H82:H83),"0")</f>
        <v>0</v>
      </c>
      <c r="Y85" s="43">
        <f>IFERROR(SUMPRODUCT(Y82:Y83*H82:H83),"0")</f>
        <v>0</v>
      </c>
      <c r="Z85" s="42"/>
      <c r="AA85" s="67"/>
      <c r="AB85" s="67"/>
      <c r="AC85" s="67"/>
    </row>
    <row r="86" spans="1:68" ht="16.5" customHeight="1" x14ac:dyDescent="0.25">
      <c r="A86" s="416" t="s">
        <v>182</v>
      </c>
      <c r="B86" s="416"/>
      <c r="C86" s="416"/>
      <c r="D86" s="416"/>
      <c r="E86" s="416"/>
      <c r="F86" s="416"/>
      <c r="G86" s="416"/>
      <c r="H86" s="416"/>
      <c r="I86" s="416"/>
      <c r="J86" s="416"/>
      <c r="K86" s="416"/>
      <c r="L86" s="416"/>
      <c r="M86" s="416"/>
      <c r="N86" s="416"/>
      <c r="O86" s="416"/>
      <c r="P86" s="416"/>
      <c r="Q86" s="416"/>
      <c r="R86" s="416"/>
      <c r="S86" s="416"/>
      <c r="T86" s="416"/>
      <c r="U86" s="416"/>
      <c r="V86" s="416"/>
      <c r="W86" s="416"/>
      <c r="X86" s="416"/>
      <c r="Y86" s="416"/>
      <c r="Z86" s="416"/>
      <c r="AA86" s="65"/>
      <c r="AB86" s="65"/>
      <c r="AC86" s="82"/>
    </row>
    <row r="87" spans="1:68" ht="14.25" customHeight="1" x14ac:dyDescent="0.25">
      <c r="A87" s="417" t="s">
        <v>160</v>
      </c>
      <c r="B87" s="417"/>
      <c r="C87" s="417"/>
      <c r="D87" s="417"/>
      <c r="E87" s="417"/>
      <c r="F87" s="417"/>
      <c r="G87" s="417"/>
      <c r="H87" s="417"/>
      <c r="I87" s="417"/>
      <c r="J87" s="417"/>
      <c r="K87" s="417"/>
      <c r="L87" s="417"/>
      <c r="M87" s="417"/>
      <c r="N87" s="417"/>
      <c r="O87" s="417"/>
      <c r="P87" s="417"/>
      <c r="Q87" s="417"/>
      <c r="R87" s="417"/>
      <c r="S87" s="417"/>
      <c r="T87" s="417"/>
      <c r="U87" s="417"/>
      <c r="V87" s="417"/>
      <c r="W87" s="417"/>
      <c r="X87" s="417"/>
      <c r="Y87" s="417"/>
      <c r="Z87" s="417"/>
      <c r="AA87" s="66"/>
      <c r="AB87" s="66"/>
      <c r="AC87" s="83"/>
    </row>
    <row r="88" spans="1:68" ht="27" customHeight="1" x14ac:dyDescent="0.25">
      <c r="A88" s="63" t="s">
        <v>183</v>
      </c>
      <c r="B88" s="63" t="s">
        <v>184</v>
      </c>
      <c r="C88" s="36">
        <v>4301135584</v>
      </c>
      <c r="D88" s="418">
        <v>4607111033659</v>
      </c>
      <c r="E88" s="418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95</v>
      </c>
      <c r="L88" s="37" t="s">
        <v>86</v>
      </c>
      <c r="M88" s="38" t="s">
        <v>84</v>
      </c>
      <c r="N88" s="38"/>
      <c r="O88" s="37">
        <v>180</v>
      </c>
      <c r="P88" s="455" t="s">
        <v>185</v>
      </c>
      <c r="Q88" s="420"/>
      <c r="R88" s="420"/>
      <c r="S88" s="420"/>
      <c r="T88" s="421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47" t="s">
        <v>186</v>
      </c>
      <c r="AG88" s="81"/>
      <c r="AJ88" s="87" t="s">
        <v>87</v>
      </c>
      <c r="AK88" s="87">
        <v>1</v>
      </c>
      <c r="BB88" s="148" t="s">
        <v>94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6"/>
      <c r="P89" s="422" t="s">
        <v>40</v>
      </c>
      <c r="Q89" s="423"/>
      <c r="R89" s="423"/>
      <c r="S89" s="423"/>
      <c r="T89" s="423"/>
      <c r="U89" s="423"/>
      <c r="V89" s="424"/>
      <c r="W89" s="42" t="s">
        <v>39</v>
      </c>
      <c r="X89" s="43">
        <f>IFERROR(SUM(X88:X88),"0")</f>
        <v>0</v>
      </c>
      <c r="Y89" s="43">
        <f>IFERROR(SUM(Y88:Y88),"0")</f>
        <v>0</v>
      </c>
      <c r="Z89" s="43">
        <f>IFERROR(IF(Z88="",0,Z88),"0")</f>
        <v>0</v>
      </c>
      <c r="AA89" s="67"/>
      <c r="AB89" s="67"/>
      <c r="AC89" s="67"/>
    </row>
    <row r="90" spans="1:68" x14ac:dyDescent="0.2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6"/>
      <c r="P90" s="422" t="s">
        <v>40</v>
      </c>
      <c r="Q90" s="423"/>
      <c r="R90" s="423"/>
      <c r="S90" s="423"/>
      <c r="T90" s="423"/>
      <c r="U90" s="423"/>
      <c r="V90" s="424"/>
      <c r="W90" s="42" t="s">
        <v>0</v>
      </c>
      <c r="X90" s="43">
        <f>IFERROR(SUMPRODUCT(X88:X88*H88:H88),"0")</f>
        <v>0</v>
      </c>
      <c r="Y90" s="43">
        <f>IFERROR(SUMPRODUCT(Y88:Y88*H88:H88),"0")</f>
        <v>0</v>
      </c>
      <c r="Z90" s="42"/>
      <c r="AA90" s="67"/>
      <c r="AB90" s="67"/>
      <c r="AC90" s="67"/>
    </row>
    <row r="91" spans="1:68" ht="16.5" customHeight="1" x14ac:dyDescent="0.25">
      <c r="A91" s="416" t="s">
        <v>187</v>
      </c>
      <c r="B91" s="416"/>
      <c r="C91" s="416"/>
      <c r="D91" s="416"/>
      <c r="E91" s="416"/>
      <c r="F91" s="416"/>
      <c r="G91" s="416"/>
      <c r="H91" s="416"/>
      <c r="I91" s="416"/>
      <c r="J91" s="416"/>
      <c r="K91" s="416"/>
      <c r="L91" s="416"/>
      <c r="M91" s="416"/>
      <c r="N91" s="416"/>
      <c r="O91" s="416"/>
      <c r="P91" s="416"/>
      <c r="Q91" s="416"/>
      <c r="R91" s="416"/>
      <c r="S91" s="416"/>
      <c r="T91" s="416"/>
      <c r="U91" s="416"/>
      <c r="V91" s="416"/>
      <c r="W91" s="416"/>
      <c r="X91" s="416"/>
      <c r="Y91" s="416"/>
      <c r="Z91" s="416"/>
      <c r="AA91" s="65"/>
      <c r="AB91" s="65"/>
      <c r="AC91" s="82"/>
    </row>
    <row r="92" spans="1:68" ht="14.25" customHeight="1" x14ac:dyDescent="0.25">
      <c r="A92" s="417" t="s">
        <v>188</v>
      </c>
      <c r="B92" s="417"/>
      <c r="C92" s="417"/>
      <c r="D92" s="417"/>
      <c r="E92" s="417"/>
      <c r="F92" s="417"/>
      <c r="G92" s="417"/>
      <c r="H92" s="417"/>
      <c r="I92" s="417"/>
      <c r="J92" s="417"/>
      <c r="K92" s="417"/>
      <c r="L92" s="417"/>
      <c r="M92" s="417"/>
      <c r="N92" s="417"/>
      <c r="O92" s="417"/>
      <c r="P92" s="417"/>
      <c r="Q92" s="417"/>
      <c r="R92" s="417"/>
      <c r="S92" s="417"/>
      <c r="T92" s="417"/>
      <c r="U92" s="417"/>
      <c r="V92" s="417"/>
      <c r="W92" s="417"/>
      <c r="X92" s="417"/>
      <c r="Y92" s="417"/>
      <c r="Z92" s="417"/>
      <c r="AA92" s="66"/>
      <c r="AB92" s="66"/>
      <c r="AC92" s="83"/>
    </row>
    <row r="93" spans="1:68" ht="27" customHeight="1" x14ac:dyDescent="0.25">
      <c r="A93" s="63" t="s">
        <v>189</v>
      </c>
      <c r="B93" s="63" t="s">
        <v>190</v>
      </c>
      <c r="C93" s="36">
        <v>4301131041</v>
      </c>
      <c r="D93" s="418">
        <v>4607111034120</v>
      </c>
      <c r="E93" s="418"/>
      <c r="F93" s="62">
        <v>0.3</v>
      </c>
      <c r="G93" s="37">
        <v>12</v>
      </c>
      <c r="H93" s="62">
        <v>3.6</v>
      </c>
      <c r="I93" s="62">
        <v>4.3036000000000003</v>
      </c>
      <c r="J93" s="37">
        <v>70</v>
      </c>
      <c r="K93" s="37" t="s">
        <v>95</v>
      </c>
      <c r="L93" s="37" t="s">
        <v>86</v>
      </c>
      <c r="M93" s="38" t="s">
        <v>84</v>
      </c>
      <c r="N93" s="38"/>
      <c r="O93" s="37">
        <v>180</v>
      </c>
      <c r="P93" s="456" t="s">
        <v>191</v>
      </c>
      <c r="Q93" s="420"/>
      <c r="R93" s="420"/>
      <c r="S93" s="420"/>
      <c r="T93" s="421"/>
      <c r="U93" s="39" t="s">
        <v>46</v>
      </c>
      <c r="V93" s="39" t="s">
        <v>46</v>
      </c>
      <c r="W93" s="40" t="s">
        <v>39</v>
      </c>
      <c r="X93" s="58">
        <v>0</v>
      </c>
      <c r="Y93" s="55">
        <f>IFERROR(IF(X93="","",X93),"")</f>
        <v>0</v>
      </c>
      <c r="Z93" s="41">
        <f>IFERROR(IF(X93="","",X93*0.01788),"")</f>
        <v>0</v>
      </c>
      <c r="AA93" s="68" t="s">
        <v>46</v>
      </c>
      <c r="AB93" s="69" t="s">
        <v>46</v>
      </c>
      <c r="AC93" s="149" t="s">
        <v>192</v>
      </c>
      <c r="AG93" s="81"/>
      <c r="AJ93" s="87" t="s">
        <v>87</v>
      </c>
      <c r="AK93" s="87">
        <v>1</v>
      </c>
      <c r="BB93" s="150" t="s">
        <v>94</v>
      </c>
      <c r="BM93" s="81">
        <f>IFERROR(X93*I93,"0")</f>
        <v>0</v>
      </c>
      <c r="BN93" s="81">
        <f>IFERROR(Y93*I93,"0")</f>
        <v>0</v>
      </c>
      <c r="BO93" s="81">
        <f>IFERROR(X93/J93,"0")</f>
        <v>0</v>
      </c>
      <c r="BP93" s="81">
        <f>IFERROR(Y93/J93,"0")</f>
        <v>0</v>
      </c>
    </row>
    <row r="94" spans="1:68" ht="27" customHeight="1" x14ac:dyDescent="0.25">
      <c r="A94" s="63" t="s">
        <v>193</v>
      </c>
      <c r="B94" s="63" t="s">
        <v>194</v>
      </c>
      <c r="C94" s="36">
        <v>4301131021</v>
      </c>
      <c r="D94" s="418">
        <v>4607111034137</v>
      </c>
      <c r="E94" s="418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95</v>
      </c>
      <c r="L94" s="37" t="s">
        <v>86</v>
      </c>
      <c r="M94" s="38" t="s">
        <v>84</v>
      </c>
      <c r="N94" s="38"/>
      <c r="O94" s="37">
        <v>180</v>
      </c>
      <c r="P94" s="45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420"/>
      <c r="R94" s="420"/>
      <c r="S94" s="420"/>
      <c r="T94" s="421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IFERROR(IF(X94="","",X94*0.01788),"")</f>
        <v>0</v>
      </c>
      <c r="AA94" s="68" t="s">
        <v>46</v>
      </c>
      <c r="AB94" s="69" t="s">
        <v>46</v>
      </c>
      <c r="AC94" s="151" t="s">
        <v>195</v>
      </c>
      <c r="AG94" s="81"/>
      <c r="AJ94" s="87" t="s">
        <v>87</v>
      </c>
      <c r="AK94" s="87">
        <v>1</v>
      </c>
      <c r="BB94" s="152" t="s">
        <v>94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x14ac:dyDescent="0.2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6"/>
      <c r="P95" s="422" t="s">
        <v>40</v>
      </c>
      <c r="Q95" s="423"/>
      <c r="R95" s="423"/>
      <c r="S95" s="423"/>
      <c r="T95" s="423"/>
      <c r="U95" s="423"/>
      <c r="V95" s="424"/>
      <c r="W95" s="42" t="s">
        <v>39</v>
      </c>
      <c r="X95" s="43">
        <f>IFERROR(SUM(X93:X94),"0")</f>
        <v>0</v>
      </c>
      <c r="Y95" s="43">
        <f>IFERROR(SUM(Y93:Y94),"0")</f>
        <v>0</v>
      </c>
      <c r="Z95" s="43">
        <f>IFERROR(IF(Z93="",0,Z93),"0")+IFERROR(IF(Z94="",0,Z94),"0")</f>
        <v>0</v>
      </c>
      <c r="AA95" s="67"/>
      <c r="AB95" s="67"/>
      <c r="AC95" s="67"/>
    </row>
    <row r="96" spans="1:68" x14ac:dyDescent="0.2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6"/>
      <c r="P96" s="422" t="s">
        <v>40</v>
      </c>
      <c r="Q96" s="423"/>
      <c r="R96" s="423"/>
      <c r="S96" s="423"/>
      <c r="T96" s="423"/>
      <c r="U96" s="423"/>
      <c r="V96" s="424"/>
      <c r="W96" s="42" t="s">
        <v>0</v>
      </c>
      <c r="X96" s="43">
        <f>IFERROR(SUMPRODUCT(X93:X94*H93:H94),"0")</f>
        <v>0</v>
      </c>
      <c r="Y96" s="43">
        <f>IFERROR(SUMPRODUCT(Y93:Y94*H93:H94),"0")</f>
        <v>0</v>
      </c>
      <c r="Z96" s="42"/>
      <c r="AA96" s="67"/>
      <c r="AB96" s="67"/>
      <c r="AC96" s="67"/>
    </row>
    <row r="97" spans="1:68" ht="16.5" customHeight="1" x14ac:dyDescent="0.25">
      <c r="A97" s="416" t="s">
        <v>196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416"/>
      <c r="AA97" s="65"/>
      <c r="AB97" s="65"/>
      <c r="AC97" s="82"/>
    </row>
    <row r="98" spans="1:68" ht="14.25" customHeight="1" x14ac:dyDescent="0.25">
      <c r="A98" s="417" t="s">
        <v>160</v>
      </c>
      <c r="B98" s="417"/>
      <c r="C98" s="417"/>
      <c r="D98" s="417"/>
      <c r="E98" s="417"/>
      <c r="F98" s="417"/>
      <c r="G98" s="417"/>
      <c r="H98" s="417"/>
      <c r="I98" s="417"/>
      <c r="J98" s="417"/>
      <c r="K98" s="417"/>
      <c r="L98" s="417"/>
      <c r="M98" s="417"/>
      <c r="N98" s="417"/>
      <c r="O98" s="417"/>
      <c r="P98" s="417"/>
      <c r="Q98" s="417"/>
      <c r="R98" s="417"/>
      <c r="S98" s="417"/>
      <c r="T98" s="417"/>
      <c r="U98" s="417"/>
      <c r="V98" s="417"/>
      <c r="W98" s="417"/>
      <c r="X98" s="417"/>
      <c r="Y98" s="417"/>
      <c r="Z98" s="417"/>
      <c r="AA98" s="66"/>
      <c r="AB98" s="66"/>
      <c r="AC98" s="83"/>
    </row>
    <row r="99" spans="1:68" ht="27" customHeight="1" x14ac:dyDescent="0.25">
      <c r="A99" s="63" t="s">
        <v>197</v>
      </c>
      <c r="B99" s="63" t="s">
        <v>198</v>
      </c>
      <c r="C99" s="36">
        <v>4301135569</v>
      </c>
      <c r="D99" s="418">
        <v>4607111033628</v>
      </c>
      <c r="E99" s="418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95</v>
      </c>
      <c r="L99" s="37" t="s">
        <v>86</v>
      </c>
      <c r="M99" s="38" t="s">
        <v>84</v>
      </c>
      <c r="N99" s="38"/>
      <c r="O99" s="37">
        <v>180</v>
      </c>
      <c r="P99" s="458" t="s">
        <v>199</v>
      </c>
      <c r="Q99" s="420"/>
      <c r="R99" s="420"/>
      <c r="S99" s="420"/>
      <c r="T99" s="421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ref="Y99:Y104" si="6">IFERROR(IF(X99="","",X99),"")</f>
        <v>0</v>
      </c>
      <c r="Z99" s="41">
        <f t="shared" ref="Z99:Z104" si="7">IFERROR(IF(X99="","",X99*0.01788),"")</f>
        <v>0</v>
      </c>
      <c r="AA99" s="68" t="s">
        <v>46</v>
      </c>
      <c r="AB99" s="69" t="s">
        <v>46</v>
      </c>
      <c r="AC99" s="153" t="s">
        <v>186</v>
      </c>
      <c r="AG99" s="81"/>
      <c r="AJ99" s="87" t="s">
        <v>87</v>
      </c>
      <c r="AK99" s="87">
        <v>1</v>
      </c>
      <c r="BB99" s="154" t="s">
        <v>94</v>
      </c>
      <c r="BM99" s="81">
        <f t="shared" ref="BM99:BM104" si="8">IFERROR(X99*I99,"0")</f>
        <v>0</v>
      </c>
      <c r="BN99" s="81">
        <f t="shared" ref="BN99:BN104" si="9">IFERROR(Y99*I99,"0")</f>
        <v>0</v>
      </c>
      <c r="BO99" s="81">
        <f t="shared" ref="BO99:BO104" si="10">IFERROR(X99/J99,"0")</f>
        <v>0</v>
      </c>
      <c r="BP99" s="81">
        <f t="shared" ref="BP99:BP104" si="11">IFERROR(Y99/J99,"0")</f>
        <v>0</v>
      </c>
    </row>
    <row r="100" spans="1:68" ht="27" customHeight="1" x14ac:dyDescent="0.25">
      <c r="A100" s="63" t="s">
        <v>200</v>
      </c>
      <c r="B100" s="63" t="s">
        <v>201</v>
      </c>
      <c r="C100" s="36">
        <v>4301135565</v>
      </c>
      <c r="D100" s="418">
        <v>4607111033451</v>
      </c>
      <c r="E100" s="418"/>
      <c r="F100" s="62">
        <v>0.3</v>
      </c>
      <c r="G100" s="37">
        <v>12</v>
      </c>
      <c r="H100" s="62">
        <v>3.6</v>
      </c>
      <c r="I100" s="62">
        <v>4.3036000000000003</v>
      </c>
      <c r="J100" s="37">
        <v>70</v>
      </c>
      <c r="K100" s="37" t="s">
        <v>95</v>
      </c>
      <c r="L100" s="37" t="s">
        <v>86</v>
      </c>
      <c r="M100" s="38" t="s">
        <v>84</v>
      </c>
      <c r="N100" s="38"/>
      <c r="O100" s="37">
        <v>180</v>
      </c>
      <c r="P100" s="45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420"/>
      <c r="R100" s="420"/>
      <c r="S100" s="420"/>
      <c r="T100" s="421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186</v>
      </c>
      <c r="AG100" s="81"/>
      <c r="AJ100" s="87" t="s">
        <v>87</v>
      </c>
      <c r="AK100" s="87">
        <v>1</v>
      </c>
      <c r="BB100" s="156" t="s">
        <v>94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ht="27" customHeight="1" x14ac:dyDescent="0.25">
      <c r="A101" s="63" t="s">
        <v>202</v>
      </c>
      <c r="B101" s="63" t="s">
        <v>203</v>
      </c>
      <c r="C101" s="36">
        <v>4301135575</v>
      </c>
      <c r="D101" s="418">
        <v>4607111035141</v>
      </c>
      <c r="E101" s="418"/>
      <c r="F101" s="62">
        <v>0.3</v>
      </c>
      <c r="G101" s="37">
        <v>12</v>
      </c>
      <c r="H101" s="62">
        <v>3.6</v>
      </c>
      <c r="I101" s="62">
        <v>4.3036000000000003</v>
      </c>
      <c r="J101" s="37">
        <v>70</v>
      </c>
      <c r="K101" s="37" t="s">
        <v>95</v>
      </c>
      <c r="L101" s="37" t="s">
        <v>86</v>
      </c>
      <c r="M101" s="38" t="s">
        <v>84</v>
      </c>
      <c r="N101" s="38"/>
      <c r="O101" s="37">
        <v>180</v>
      </c>
      <c r="P101" s="460" t="s">
        <v>204</v>
      </c>
      <c r="Q101" s="420"/>
      <c r="R101" s="420"/>
      <c r="S101" s="420"/>
      <c r="T101" s="421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7"/>
        <v>0</v>
      </c>
      <c r="AA101" s="68" t="s">
        <v>46</v>
      </c>
      <c r="AB101" s="69" t="s">
        <v>46</v>
      </c>
      <c r="AC101" s="157" t="s">
        <v>205</v>
      </c>
      <c r="AG101" s="81"/>
      <c r="AJ101" s="87" t="s">
        <v>87</v>
      </c>
      <c r="AK101" s="87">
        <v>1</v>
      </c>
      <c r="BB101" s="158" t="s">
        <v>94</v>
      </c>
      <c r="BM101" s="81">
        <f t="shared" si="8"/>
        <v>0</v>
      </c>
      <c r="BN101" s="81">
        <f t="shared" si="9"/>
        <v>0</v>
      </c>
      <c r="BO101" s="81">
        <f t="shared" si="10"/>
        <v>0</v>
      </c>
      <c r="BP101" s="81">
        <f t="shared" si="11"/>
        <v>0</v>
      </c>
    </row>
    <row r="102" spans="1:68" ht="27" customHeight="1" x14ac:dyDescent="0.25">
      <c r="A102" s="63" t="s">
        <v>206</v>
      </c>
      <c r="B102" s="63" t="s">
        <v>207</v>
      </c>
      <c r="C102" s="36">
        <v>4301135578</v>
      </c>
      <c r="D102" s="418">
        <v>4607111033444</v>
      </c>
      <c r="E102" s="418"/>
      <c r="F102" s="62">
        <v>0.3</v>
      </c>
      <c r="G102" s="37">
        <v>12</v>
      </c>
      <c r="H102" s="62">
        <v>3.6</v>
      </c>
      <c r="I102" s="62">
        <v>4.3036000000000003</v>
      </c>
      <c r="J102" s="37">
        <v>70</v>
      </c>
      <c r="K102" s="37" t="s">
        <v>95</v>
      </c>
      <c r="L102" s="37" t="s">
        <v>86</v>
      </c>
      <c r="M102" s="38" t="s">
        <v>84</v>
      </c>
      <c r="N102" s="38"/>
      <c r="O102" s="37">
        <v>180</v>
      </c>
      <c r="P102" s="46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420"/>
      <c r="R102" s="420"/>
      <c r="S102" s="420"/>
      <c r="T102" s="421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 t="shared" si="7"/>
        <v>0</v>
      </c>
      <c r="AA102" s="68" t="s">
        <v>46</v>
      </c>
      <c r="AB102" s="69" t="s">
        <v>46</v>
      </c>
      <c r="AC102" s="159" t="s">
        <v>186</v>
      </c>
      <c r="AG102" s="81"/>
      <c r="AJ102" s="87" t="s">
        <v>87</v>
      </c>
      <c r="AK102" s="87">
        <v>1</v>
      </c>
      <c r="BB102" s="160" t="s">
        <v>94</v>
      </c>
      <c r="BM102" s="81">
        <f t="shared" si="8"/>
        <v>0</v>
      </c>
      <c r="BN102" s="81">
        <f t="shared" si="9"/>
        <v>0</v>
      </c>
      <c r="BO102" s="81">
        <f t="shared" si="10"/>
        <v>0</v>
      </c>
      <c r="BP102" s="81">
        <f t="shared" si="11"/>
        <v>0</v>
      </c>
    </row>
    <row r="103" spans="1:68" ht="27" customHeight="1" x14ac:dyDescent="0.25">
      <c r="A103" s="63" t="s">
        <v>208</v>
      </c>
      <c r="B103" s="63" t="s">
        <v>209</v>
      </c>
      <c r="C103" s="36">
        <v>4301135290</v>
      </c>
      <c r="D103" s="418">
        <v>4607111035028</v>
      </c>
      <c r="E103" s="418"/>
      <c r="F103" s="62">
        <v>0.48</v>
      </c>
      <c r="G103" s="37">
        <v>8</v>
      </c>
      <c r="H103" s="62">
        <v>3.84</v>
      </c>
      <c r="I103" s="62">
        <v>4.4488000000000003</v>
      </c>
      <c r="J103" s="37">
        <v>70</v>
      </c>
      <c r="K103" s="37" t="s">
        <v>95</v>
      </c>
      <c r="L103" s="37" t="s">
        <v>86</v>
      </c>
      <c r="M103" s="38" t="s">
        <v>84</v>
      </c>
      <c r="N103" s="38"/>
      <c r="O103" s="37">
        <v>180</v>
      </c>
      <c r="P103" s="46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420"/>
      <c r="R103" s="420"/>
      <c r="S103" s="420"/>
      <c r="T103" s="421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 t="shared" si="7"/>
        <v>0</v>
      </c>
      <c r="AA103" s="68" t="s">
        <v>46</v>
      </c>
      <c r="AB103" s="69" t="s">
        <v>46</v>
      </c>
      <c r="AC103" s="161" t="s">
        <v>205</v>
      </c>
      <c r="AG103" s="81"/>
      <c r="AJ103" s="87" t="s">
        <v>87</v>
      </c>
      <c r="AK103" s="87">
        <v>1</v>
      </c>
      <c r="BB103" s="162" t="s">
        <v>94</v>
      </c>
      <c r="BM103" s="81">
        <f t="shared" si="8"/>
        <v>0</v>
      </c>
      <c r="BN103" s="81">
        <f t="shared" si="9"/>
        <v>0</v>
      </c>
      <c r="BO103" s="81">
        <f t="shared" si="10"/>
        <v>0</v>
      </c>
      <c r="BP103" s="81">
        <f t="shared" si="11"/>
        <v>0</v>
      </c>
    </row>
    <row r="104" spans="1:68" ht="27" customHeight="1" x14ac:dyDescent="0.25">
      <c r="A104" s="63" t="s">
        <v>210</v>
      </c>
      <c r="B104" s="63" t="s">
        <v>211</v>
      </c>
      <c r="C104" s="36">
        <v>4301135285</v>
      </c>
      <c r="D104" s="418">
        <v>4607111036407</v>
      </c>
      <c r="E104" s="418"/>
      <c r="F104" s="62">
        <v>0.3</v>
      </c>
      <c r="G104" s="37">
        <v>14</v>
      </c>
      <c r="H104" s="62">
        <v>4.2</v>
      </c>
      <c r="I104" s="62">
        <v>4.5292000000000003</v>
      </c>
      <c r="J104" s="37">
        <v>70</v>
      </c>
      <c r="K104" s="37" t="s">
        <v>95</v>
      </c>
      <c r="L104" s="37" t="s">
        <v>86</v>
      </c>
      <c r="M104" s="38" t="s">
        <v>84</v>
      </c>
      <c r="N104" s="38"/>
      <c r="O104" s="37">
        <v>180</v>
      </c>
      <c r="P104" s="46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420"/>
      <c r="R104" s="420"/>
      <c r="S104" s="420"/>
      <c r="T104" s="421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 t="shared" si="7"/>
        <v>0</v>
      </c>
      <c r="AA104" s="68" t="s">
        <v>46</v>
      </c>
      <c r="AB104" s="69" t="s">
        <v>46</v>
      </c>
      <c r="AC104" s="163" t="s">
        <v>212</v>
      </c>
      <c r="AG104" s="81"/>
      <c r="AJ104" s="87" t="s">
        <v>87</v>
      </c>
      <c r="AK104" s="87">
        <v>1</v>
      </c>
      <c r="BB104" s="164" t="s">
        <v>94</v>
      </c>
      <c r="BM104" s="81">
        <f t="shared" si="8"/>
        <v>0</v>
      </c>
      <c r="BN104" s="81">
        <f t="shared" si="9"/>
        <v>0</v>
      </c>
      <c r="BO104" s="81">
        <f t="shared" si="10"/>
        <v>0</v>
      </c>
      <c r="BP104" s="81">
        <f t="shared" si="11"/>
        <v>0</v>
      </c>
    </row>
    <row r="105" spans="1:68" x14ac:dyDescent="0.2">
      <c r="A105" s="425"/>
      <c r="B105" s="425"/>
      <c r="C105" s="425"/>
      <c r="D105" s="425"/>
      <c r="E105" s="425"/>
      <c r="F105" s="425"/>
      <c r="G105" s="425"/>
      <c r="H105" s="425"/>
      <c r="I105" s="425"/>
      <c r="J105" s="425"/>
      <c r="K105" s="425"/>
      <c r="L105" s="425"/>
      <c r="M105" s="425"/>
      <c r="N105" s="425"/>
      <c r="O105" s="426"/>
      <c r="P105" s="422" t="s">
        <v>40</v>
      </c>
      <c r="Q105" s="423"/>
      <c r="R105" s="423"/>
      <c r="S105" s="423"/>
      <c r="T105" s="423"/>
      <c r="U105" s="423"/>
      <c r="V105" s="424"/>
      <c r="W105" s="42" t="s">
        <v>39</v>
      </c>
      <c r="X105" s="43">
        <f>IFERROR(SUM(X99:X104),"0")</f>
        <v>0</v>
      </c>
      <c r="Y105" s="43">
        <f>IFERROR(SUM(Y99:Y104),"0")</f>
        <v>0</v>
      </c>
      <c r="Z105" s="43">
        <f>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425"/>
      <c r="B106" s="425"/>
      <c r="C106" s="425"/>
      <c r="D106" s="425"/>
      <c r="E106" s="425"/>
      <c r="F106" s="425"/>
      <c r="G106" s="425"/>
      <c r="H106" s="425"/>
      <c r="I106" s="425"/>
      <c r="J106" s="425"/>
      <c r="K106" s="425"/>
      <c r="L106" s="425"/>
      <c r="M106" s="425"/>
      <c r="N106" s="425"/>
      <c r="O106" s="426"/>
      <c r="P106" s="422" t="s">
        <v>40</v>
      </c>
      <c r="Q106" s="423"/>
      <c r="R106" s="423"/>
      <c r="S106" s="423"/>
      <c r="T106" s="423"/>
      <c r="U106" s="423"/>
      <c r="V106" s="424"/>
      <c r="W106" s="42" t="s">
        <v>0</v>
      </c>
      <c r="X106" s="43">
        <f>IFERROR(SUMPRODUCT(X99:X104*H99:H104),"0")</f>
        <v>0</v>
      </c>
      <c r="Y106" s="43">
        <f>IFERROR(SUMPRODUCT(Y99:Y104*H99:H104),"0")</f>
        <v>0</v>
      </c>
      <c r="Z106" s="42"/>
      <c r="AA106" s="67"/>
      <c r="AB106" s="67"/>
      <c r="AC106" s="67"/>
    </row>
    <row r="107" spans="1:68" ht="16.5" customHeight="1" x14ac:dyDescent="0.25">
      <c r="A107" s="416" t="s">
        <v>213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416"/>
      <c r="AA107" s="65"/>
      <c r="AB107" s="65"/>
      <c r="AC107" s="82"/>
    </row>
    <row r="108" spans="1:68" ht="14.25" customHeight="1" x14ac:dyDescent="0.25">
      <c r="A108" s="417" t="s">
        <v>154</v>
      </c>
      <c r="B108" s="417"/>
      <c r="C108" s="417"/>
      <c r="D108" s="417"/>
      <c r="E108" s="417"/>
      <c r="F108" s="417"/>
      <c r="G108" s="417"/>
      <c r="H108" s="417"/>
      <c r="I108" s="417"/>
      <c r="J108" s="417"/>
      <c r="K108" s="417"/>
      <c r="L108" s="417"/>
      <c r="M108" s="417"/>
      <c r="N108" s="417"/>
      <c r="O108" s="417"/>
      <c r="P108" s="417"/>
      <c r="Q108" s="417"/>
      <c r="R108" s="417"/>
      <c r="S108" s="417"/>
      <c r="T108" s="417"/>
      <c r="U108" s="417"/>
      <c r="V108" s="417"/>
      <c r="W108" s="417"/>
      <c r="X108" s="417"/>
      <c r="Y108" s="417"/>
      <c r="Z108" s="417"/>
      <c r="AA108" s="66"/>
      <c r="AB108" s="66"/>
      <c r="AC108" s="83"/>
    </row>
    <row r="109" spans="1:68" ht="27" customHeight="1" x14ac:dyDescent="0.25">
      <c r="A109" s="63" t="s">
        <v>214</v>
      </c>
      <c r="B109" s="63" t="s">
        <v>215</v>
      </c>
      <c r="C109" s="36">
        <v>4301136042</v>
      </c>
      <c r="D109" s="418">
        <v>4607025784012</v>
      </c>
      <c r="E109" s="418"/>
      <c r="F109" s="62">
        <v>0.09</v>
      </c>
      <c r="G109" s="37">
        <v>24</v>
      </c>
      <c r="H109" s="62">
        <v>2.16</v>
      </c>
      <c r="I109" s="62">
        <v>2.4912000000000001</v>
      </c>
      <c r="J109" s="37">
        <v>126</v>
      </c>
      <c r="K109" s="37" t="s">
        <v>95</v>
      </c>
      <c r="L109" s="37" t="s">
        <v>86</v>
      </c>
      <c r="M109" s="38" t="s">
        <v>84</v>
      </c>
      <c r="N109" s="38"/>
      <c r="O109" s="37">
        <v>180</v>
      </c>
      <c r="P109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420"/>
      <c r="R109" s="420"/>
      <c r="S109" s="420"/>
      <c r="T109" s="421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IFERROR(IF(X109="","",X109*0.00936),"")</f>
        <v>0</v>
      </c>
      <c r="AA109" s="68" t="s">
        <v>46</v>
      </c>
      <c r="AB109" s="69" t="s">
        <v>46</v>
      </c>
      <c r="AC109" s="165" t="s">
        <v>216</v>
      </c>
      <c r="AG109" s="81"/>
      <c r="AJ109" s="87" t="s">
        <v>87</v>
      </c>
      <c r="AK109" s="87">
        <v>1</v>
      </c>
      <c r="BB109" s="166" t="s">
        <v>94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217</v>
      </c>
      <c r="B110" s="63" t="s">
        <v>218</v>
      </c>
      <c r="C110" s="36">
        <v>4301136040</v>
      </c>
      <c r="D110" s="418">
        <v>4607025784319</v>
      </c>
      <c r="E110" s="418"/>
      <c r="F110" s="62">
        <v>0.36</v>
      </c>
      <c r="G110" s="37">
        <v>10</v>
      </c>
      <c r="H110" s="62">
        <v>3.6</v>
      </c>
      <c r="I110" s="62">
        <v>4.2439999999999998</v>
      </c>
      <c r="J110" s="37">
        <v>70</v>
      </c>
      <c r="K110" s="37" t="s">
        <v>95</v>
      </c>
      <c r="L110" s="37" t="s">
        <v>86</v>
      </c>
      <c r="M110" s="38" t="s">
        <v>84</v>
      </c>
      <c r="N110" s="38"/>
      <c r="O110" s="37">
        <v>180</v>
      </c>
      <c r="P110" s="46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420"/>
      <c r="R110" s="420"/>
      <c r="S110" s="420"/>
      <c r="T110" s="421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67" t="s">
        <v>219</v>
      </c>
      <c r="AG110" s="81"/>
      <c r="AJ110" s="87" t="s">
        <v>87</v>
      </c>
      <c r="AK110" s="87">
        <v>1</v>
      </c>
      <c r="BB110" s="168" t="s">
        <v>94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16.5" customHeight="1" x14ac:dyDescent="0.25">
      <c r="A111" s="63" t="s">
        <v>220</v>
      </c>
      <c r="B111" s="63" t="s">
        <v>221</v>
      </c>
      <c r="C111" s="36">
        <v>4301136039</v>
      </c>
      <c r="D111" s="418">
        <v>4607111035370</v>
      </c>
      <c r="E111" s="418"/>
      <c r="F111" s="62">
        <v>0.14000000000000001</v>
      </c>
      <c r="G111" s="37">
        <v>22</v>
      </c>
      <c r="H111" s="62">
        <v>3.08</v>
      </c>
      <c r="I111" s="62">
        <v>3.464</v>
      </c>
      <c r="J111" s="37">
        <v>84</v>
      </c>
      <c r="K111" s="37" t="s">
        <v>85</v>
      </c>
      <c r="L111" s="37" t="s">
        <v>86</v>
      </c>
      <c r="M111" s="38" t="s">
        <v>84</v>
      </c>
      <c r="N111" s="38"/>
      <c r="O111" s="37">
        <v>180</v>
      </c>
      <c r="P111" s="46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420"/>
      <c r="R111" s="420"/>
      <c r="S111" s="420"/>
      <c r="T111" s="421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IFERROR(IF(X111="","",X111*0.0155),"")</f>
        <v>0</v>
      </c>
      <c r="AA111" s="68" t="s">
        <v>46</v>
      </c>
      <c r="AB111" s="69" t="s">
        <v>46</v>
      </c>
      <c r="AC111" s="169" t="s">
        <v>222</v>
      </c>
      <c r="AG111" s="81"/>
      <c r="AJ111" s="87" t="s">
        <v>87</v>
      </c>
      <c r="AK111" s="87">
        <v>1</v>
      </c>
      <c r="BB111" s="170" t="s">
        <v>94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425"/>
      <c r="B112" s="425"/>
      <c r="C112" s="425"/>
      <c r="D112" s="425"/>
      <c r="E112" s="425"/>
      <c r="F112" s="425"/>
      <c r="G112" s="425"/>
      <c r="H112" s="425"/>
      <c r="I112" s="425"/>
      <c r="J112" s="425"/>
      <c r="K112" s="425"/>
      <c r="L112" s="425"/>
      <c r="M112" s="425"/>
      <c r="N112" s="425"/>
      <c r="O112" s="426"/>
      <c r="P112" s="422" t="s">
        <v>40</v>
      </c>
      <c r="Q112" s="423"/>
      <c r="R112" s="423"/>
      <c r="S112" s="423"/>
      <c r="T112" s="423"/>
      <c r="U112" s="423"/>
      <c r="V112" s="424"/>
      <c r="W112" s="42" t="s">
        <v>39</v>
      </c>
      <c r="X112" s="43">
        <f>IFERROR(SUM(X109:X111),"0")</f>
        <v>0</v>
      </c>
      <c r="Y112" s="43">
        <f>IFERROR(SUM(Y109:Y111),"0")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425"/>
      <c r="B113" s="425"/>
      <c r="C113" s="425"/>
      <c r="D113" s="425"/>
      <c r="E113" s="425"/>
      <c r="F113" s="425"/>
      <c r="G113" s="425"/>
      <c r="H113" s="425"/>
      <c r="I113" s="425"/>
      <c r="J113" s="425"/>
      <c r="K113" s="425"/>
      <c r="L113" s="425"/>
      <c r="M113" s="425"/>
      <c r="N113" s="425"/>
      <c r="O113" s="426"/>
      <c r="P113" s="422" t="s">
        <v>40</v>
      </c>
      <c r="Q113" s="423"/>
      <c r="R113" s="423"/>
      <c r="S113" s="423"/>
      <c r="T113" s="423"/>
      <c r="U113" s="423"/>
      <c r="V113" s="424"/>
      <c r="W113" s="42" t="s">
        <v>0</v>
      </c>
      <c r="X113" s="43">
        <f>IFERROR(SUMPRODUCT(X109:X111*H109:H111),"0")</f>
        <v>0</v>
      </c>
      <c r="Y113" s="43">
        <f>IFERROR(SUMPRODUCT(Y109:Y111*H109:H111),"0")</f>
        <v>0</v>
      </c>
      <c r="Z113" s="42"/>
      <c r="AA113" s="67"/>
      <c r="AB113" s="67"/>
      <c r="AC113" s="67"/>
    </row>
    <row r="114" spans="1:68" ht="16.5" customHeight="1" x14ac:dyDescent="0.25">
      <c r="A114" s="416" t="s">
        <v>223</v>
      </c>
      <c r="B114" s="416"/>
      <c r="C114" s="416"/>
      <c r="D114" s="416"/>
      <c r="E114" s="416"/>
      <c r="F114" s="416"/>
      <c r="G114" s="416"/>
      <c r="H114" s="416"/>
      <c r="I114" s="416"/>
      <c r="J114" s="416"/>
      <c r="K114" s="416"/>
      <c r="L114" s="416"/>
      <c r="M114" s="416"/>
      <c r="N114" s="416"/>
      <c r="O114" s="416"/>
      <c r="P114" s="416"/>
      <c r="Q114" s="416"/>
      <c r="R114" s="416"/>
      <c r="S114" s="416"/>
      <c r="T114" s="416"/>
      <c r="U114" s="416"/>
      <c r="V114" s="416"/>
      <c r="W114" s="416"/>
      <c r="X114" s="416"/>
      <c r="Y114" s="416"/>
      <c r="Z114" s="416"/>
      <c r="AA114" s="65"/>
      <c r="AB114" s="65"/>
      <c r="AC114" s="82"/>
    </row>
    <row r="115" spans="1:68" ht="14.25" customHeight="1" x14ac:dyDescent="0.25">
      <c r="A115" s="417" t="s">
        <v>80</v>
      </c>
      <c r="B115" s="417"/>
      <c r="C115" s="417"/>
      <c r="D115" s="417"/>
      <c r="E115" s="417"/>
      <c r="F115" s="417"/>
      <c r="G115" s="417"/>
      <c r="H115" s="417"/>
      <c r="I115" s="417"/>
      <c r="J115" s="417"/>
      <c r="K115" s="417"/>
      <c r="L115" s="417"/>
      <c r="M115" s="417"/>
      <c r="N115" s="417"/>
      <c r="O115" s="417"/>
      <c r="P115" s="417"/>
      <c r="Q115" s="417"/>
      <c r="R115" s="417"/>
      <c r="S115" s="417"/>
      <c r="T115" s="417"/>
      <c r="U115" s="417"/>
      <c r="V115" s="417"/>
      <c r="W115" s="417"/>
      <c r="X115" s="417"/>
      <c r="Y115" s="417"/>
      <c r="Z115" s="417"/>
      <c r="AA115" s="66"/>
      <c r="AB115" s="66"/>
      <c r="AC115" s="83"/>
    </row>
    <row r="116" spans="1:68" ht="27" customHeight="1" x14ac:dyDescent="0.25">
      <c r="A116" s="63" t="s">
        <v>224</v>
      </c>
      <c r="B116" s="63" t="s">
        <v>225</v>
      </c>
      <c r="C116" s="36">
        <v>4301071051</v>
      </c>
      <c r="D116" s="418">
        <v>4607111039262</v>
      </c>
      <c r="E116" s="418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85</v>
      </c>
      <c r="L116" s="37" t="s">
        <v>86</v>
      </c>
      <c r="M116" s="38" t="s">
        <v>84</v>
      </c>
      <c r="N116" s="38"/>
      <c r="O116" s="37">
        <v>180</v>
      </c>
      <c r="P116" s="46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420"/>
      <c r="R116" s="420"/>
      <c r="S116" s="420"/>
      <c r="T116" s="421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IFERROR(IF(X116="","",X116*0.0155),"")</f>
        <v>0</v>
      </c>
      <c r="AA116" s="68" t="s">
        <v>46</v>
      </c>
      <c r="AB116" s="69" t="s">
        <v>46</v>
      </c>
      <c r="AC116" s="171" t="s">
        <v>178</v>
      </c>
      <c r="AG116" s="81"/>
      <c r="AJ116" s="87" t="s">
        <v>87</v>
      </c>
      <c r="AK116" s="87">
        <v>1</v>
      </c>
      <c r="BB116" s="172" t="s">
        <v>70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27" customHeight="1" x14ac:dyDescent="0.25">
      <c r="A117" s="63" t="s">
        <v>226</v>
      </c>
      <c r="B117" s="63" t="s">
        <v>227</v>
      </c>
      <c r="C117" s="36">
        <v>4301070976</v>
      </c>
      <c r="D117" s="418">
        <v>4607111034144</v>
      </c>
      <c r="E117" s="418"/>
      <c r="F117" s="62">
        <v>0.9</v>
      </c>
      <c r="G117" s="37">
        <v>8</v>
      </c>
      <c r="H117" s="62">
        <v>7.2</v>
      </c>
      <c r="I117" s="62">
        <v>7.4859999999999998</v>
      </c>
      <c r="J117" s="37">
        <v>84</v>
      </c>
      <c r="K117" s="37" t="s">
        <v>85</v>
      </c>
      <c r="L117" s="37" t="s">
        <v>86</v>
      </c>
      <c r="M117" s="38" t="s">
        <v>84</v>
      </c>
      <c r="N117" s="38"/>
      <c r="O117" s="37">
        <v>180</v>
      </c>
      <c r="P117" s="46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420"/>
      <c r="R117" s="420"/>
      <c r="S117" s="420"/>
      <c r="T117" s="421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IFERROR(IF(X117="","",X117*0.0155),"")</f>
        <v>0</v>
      </c>
      <c r="AA117" s="68" t="s">
        <v>46</v>
      </c>
      <c r="AB117" s="69" t="s">
        <v>46</v>
      </c>
      <c r="AC117" s="173" t="s">
        <v>178</v>
      </c>
      <c r="AG117" s="81"/>
      <c r="AJ117" s="87" t="s">
        <v>87</v>
      </c>
      <c r="AK117" s="87">
        <v>1</v>
      </c>
      <c r="BB117" s="174" t="s">
        <v>70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ht="27" customHeight="1" x14ac:dyDescent="0.25">
      <c r="A118" s="63" t="s">
        <v>228</v>
      </c>
      <c r="B118" s="63" t="s">
        <v>229</v>
      </c>
      <c r="C118" s="36">
        <v>4301071038</v>
      </c>
      <c r="D118" s="418">
        <v>4607111039248</v>
      </c>
      <c r="E118" s="418"/>
      <c r="F118" s="62">
        <v>0.7</v>
      </c>
      <c r="G118" s="37">
        <v>10</v>
      </c>
      <c r="H118" s="62">
        <v>7</v>
      </c>
      <c r="I118" s="62">
        <v>7.3</v>
      </c>
      <c r="J118" s="37">
        <v>84</v>
      </c>
      <c r="K118" s="37" t="s">
        <v>85</v>
      </c>
      <c r="L118" s="37" t="s">
        <v>86</v>
      </c>
      <c r="M118" s="38" t="s">
        <v>84</v>
      </c>
      <c r="N118" s="38"/>
      <c r="O118" s="37">
        <v>180</v>
      </c>
      <c r="P118" s="46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420"/>
      <c r="R118" s="420"/>
      <c r="S118" s="420"/>
      <c r="T118" s="421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75" t="s">
        <v>178</v>
      </c>
      <c r="AG118" s="81"/>
      <c r="AJ118" s="87" t="s">
        <v>87</v>
      </c>
      <c r="AK118" s="87">
        <v>1</v>
      </c>
      <c r="BB118" s="176" t="s">
        <v>70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ht="27" customHeight="1" x14ac:dyDescent="0.25">
      <c r="A119" s="63" t="s">
        <v>230</v>
      </c>
      <c r="B119" s="63" t="s">
        <v>231</v>
      </c>
      <c r="C119" s="36">
        <v>4301071049</v>
      </c>
      <c r="D119" s="418">
        <v>4607111039293</v>
      </c>
      <c r="E119" s="418"/>
      <c r="F119" s="62">
        <v>0.4</v>
      </c>
      <c r="G119" s="37">
        <v>16</v>
      </c>
      <c r="H119" s="62">
        <v>6.4</v>
      </c>
      <c r="I119" s="62">
        <v>6.7195999999999998</v>
      </c>
      <c r="J119" s="37">
        <v>84</v>
      </c>
      <c r="K119" s="37" t="s">
        <v>85</v>
      </c>
      <c r="L119" s="37" t="s">
        <v>86</v>
      </c>
      <c r="M119" s="38" t="s">
        <v>84</v>
      </c>
      <c r="N119" s="38"/>
      <c r="O119" s="37">
        <v>180</v>
      </c>
      <c r="P119" s="47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420"/>
      <c r="R119" s="420"/>
      <c r="S119" s="420"/>
      <c r="T119" s="421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77" t="s">
        <v>178</v>
      </c>
      <c r="AG119" s="81"/>
      <c r="AJ119" s="87" t="s">
        <v>87</v>
      </c>
      <c r="AK119" s="87">
        <v>1</v>
      </c>
      <c r="BB119" s="178" t="s">
        <v>70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t="27" customHeight="1" x14ac:dyDescent="0.25">
      <c r="A120" s="63" t="s">
        <v>232</v>
      </c>
      <c r="B120" s="63" t="s">
        <v>233</v>
      </c>
      <c r="C120" s="36">
        <v>4301071039</v>
      </c>
      <c r="D120" s="418">
        <v>4607111039279</v>
      </c>
      <c r="E120" s="418"/>
      <c r="F120" s="62">
        <v>0.7</v>
      </c>
      <c r="G120" s="37">
        <v>10</v>
      </c>
      <c r="H120" s="62">
        <v>7</v>
      </c>
      <c r="I120" s="62">
        <v>7.3</v>
      </c>
      <c r="J120" s="37">
        <v>84</v>
      </c>
      <c r="K120" s="37" t="s">
        <v>85</v>
      </c>
      <c r="L120" s="37" t="s">
        <v>86</v>
      </c>
      <c r="M120" s="38" t="s">
        <v>84</v>
      </c>
      <c r="N120" s="38"/>
      <c r="O120" s="37">
        <v>180</v>
      </c>
      <c r="P120" s="47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420"/>
      <c r="R120" s="420"/>
      <c r="S120" s="420"/>
      <c r="T120" s="421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IFERROR(IF(X120="","",X120*0.0155),"")</f>
        <v>0</v>
      </c>
      <c r="AA120" s="68" t="s">
        <v>46</v>
      </c>
      <c r="AB120" s="69" t="s">
        <v>46</v>
      </c>
      <c r="AC120" s="179" t="s">
        <v>178</v>
      </c>
      <c r="AG120" s="81"/>
      <c r="AJ120" s="87" t="s">
        <v>87</v>
      </c>
      <c r="AK120" s="87">
        <v>1</v>
      </c>
      <c r="BB120" s="180" t="s">
        <v>70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x14ac:dyDescent="0.2">
      <c r="A121" s="425"/>
      <c r="B121" s="425"/>
      <c r="C121" s="425"/>
      <c r="D121" s="425"/>
      <c r="E121" s="425"/>
      <c r="F121" s="425"/>
      <c r="G121" s="425"/>
      <c r="H121" s="425"/>
      <c r="I121" s="425"/>
      <c r="J121" s="425"/>
      <c r="K121" s="425"/>
      <c r="L121" s="425"/>
      <c r="M121" s="425"/>
      <c r="N121" s="425"/>
      <c r="O121" s="426"/>
      <c r="P121" s="422" t="s">
        <v>40</v>
      </c>
      <c r="Q121" s="423"/>
      <c r="R121" s="423"/>
      <c r="S121" s="423"/>
      <c r="T121" s="423"/>
      <c r="U121" s="423"/>
      <c r="V121" s="424"/>
      <c r="W121" s="42" t="s">
        <v>39</v>
      </c>
      <c r="X121" s="43">
        <f>IFERROR(SUM(X116:X120),"0")</f>
        <v>0</v>
      </c>
      <c r="Y121" s="43">
        <f>IFERROR(SUM(Y116:Y120),"0")</f>
        <v>0</v>
      </c>
      <c r="Z121" s="43">
        <f>IFERROR(IF(Z116="",0,Z116),"0")+IFERROR(IF(Z117="",0,Z117),"0")+IFERROR(IF(Z118="",0,Z118),"0")+IFERROR(IF(Z119="",0,Z119),"0")+IFERROR(IF(Z120="",0,Z120),"0")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425"/>
      <c r="B122" s="425"/>
      <c r="C122" s="425"/>
      <c r="D122" s="425"/>
      <c r="E122" s="425"/>
      <c r="F122" s="425"/>
      <c r="G122" s="425"/>
      <c r="H122" s="425"/>
      <c r="I122" s="425"/>
      <c r="J122" s="425"/>
      <c r="K122" s="425"/>
      <c r="L122" s="425"/>
      <c r="M122" s="425"/>
      <c r="N122" s="425"/>
      <c r="O122" s="426"/>
      <c r="P122" s="422" t="s">
        <v>40</v>
      </c>
      <c r="Q122" s="423"/>
      <c r="R122" s="423"/>
      <c r="S122" s="423"/>
      <c r="T122" s="423"/>
      <c r="U122" s="423"/>
      <c r="V122" s="424"/>
      <c r="W122" s="42" t="s">
        <v>0</v>
      </c>
      <c r="X122" s="43">
        <f>IFERROR(SUMPRODUCT(X116:X120*H116:H120),"0")</f>
        <v>0</v>
      </c>
      <c r="Y122" s="43">
        <f>IFERROR(SUMPRODUCT(Y116:Y120*H116:H120),"0")</f>
        <v>0</v>
      </c>
      <c r="Z122" s="42"/>
      <c r="AA122" s="67"/>
      <c r="AB122" s="67"/>
      <c r="AC122" s="67"/>
    </row>
    <row r="123" spans="1:68" ht="16.5" customHeight="1" x14ac:dyDescent="0.25">
      <c r="A123" s="416" t="s">
        <v>234</v>
      </c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16"/>
      <c r="O123" s="416"/>
      <c r="P123" s="416"/>
      <c r="Q123" s="416"/>
      <c r="R123" s="416"/>
      <c r="S123" s="416"/>
      <c r="T123" s="416"/>
      <c r="U123" s="416"/>
      <c r="V123" s="416"/>
      <c r="W123" s="416"/>
      <c r="X123" s="416"/>
      <c r="Y123" s="416"/>
      <c r="Z123" s="416"/>
      <c r="AA123" s="65"/>
      <c r="AB123" s="65"/>
      <c r="AC123" s="82"/>
    </row>
    <row r="124" spans="1:68" ht="14.25" customHeight="1" x14ac:dyDescent="0.25">
      <c r="A124" s="417" t="s">
        <v>160</v>
      </c>
      <c r="B124" s="417"/>
      <c r="C124" s="417"/>
      <c r="D124" s="417"/>
      <c r="E124" s="417"/>
      <c r="F124" s="417"/>
      <c r="G124" s="417"/>
      <c r="H124" s="417"/>
      <c r="I124" s="417"/>
      <c r="J124" s="417"/>
      <c r="K124" s="417"/>
      <c r="L124" s="417"/>
      <c r="M124" s="417"/>
      <c r="N124" s="417"/>
      <c r="O124" s="417"/>
      <c r="P124" s="417"/>
      <c r="Q124" s="417"/>
      <c r="R124" s="417"/>
      <c r="S124" s="417"/>
      <c r="T124" s="417"/>
      <c r="U124" s="417"/>
      <c r="V124" s="417"/>
      <c r="W124" s="417"/>
      <c r="X124" s="417"/>
      <c r="Y124" s="417"/>
      <c r="Z124" s="417"/>
      <c r="AA124" s="66"/>
      <c r="AB124" s="66"/>
      <c r="AC124" s="83"/>
    </row>
    <row r="125" spans="1:68" ht="27" customHeight="1" x14ac:dyDescent="0.25">
      <c r="A125" s="63" t="s">
        <v>235</v>
      </c>
      <c r="B125" s="63" t="s">
        <v>236</v>
      </c>
      <c r="C125" s="36">
        <v>4301135533</v>
      </c>
      <c r="D125" s="418">
        <v>4607111034014</v>
      </c>
      <c r="E125" s="418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95</v>
      </c>
      <c r="L125" s="37" t="s">
        <v>86</v>
      </c>
      <c r="M125" s="38" t="s">
        <v>84</v>
      </c>
      <c r="N125" s="38"/>
      <c r="O125" s="37">
        <v>180</v>
      </c>
      <c r="P125" s="47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420"/>
      <c r="R125" s="420"/>
      <c r="S125" s="420"/>
      <c r="T125" s="421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1" t="s">
        <v>237</v>
      </c>
      <c r="AG125" s="81"/>
      <c r="AJ125" s="87" t="s">
        <v>87</v>
      </c>
      <c r="AK125" s="87">
        <v>1</v>
      </c>
      <c r="BB125" s="182" t="s">
        <v>94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27" customHeight="1" x14ac:dyDescent="0.25">
      <c r="A126" s="63" t="s">
        <v>238</v>
      </c>
      <c r="B126" s="63" t="s">
        <v>239</v>
      </c>
      <c r="C126" s="36">
        <v>4301135532</v>
      </c>
      <c r="D126" s="418">
        <v>4607111033994</v>
      </c>
      <c r="E126" s="418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95</v>
      </c>
      <c r="L126" s="37" t="s">
        <v>86</v>
      </c>
      <c r="M126" s="38" t="s">
        <v>84</v>
      </c>
      <c r="N126" s="38"/>
      <c r="O126" s="37">
        <v>180</v>
      </c>
      <c r="P126" s="4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420"/>
      <c r="R126" s="420"/>
      <c r="S126" s="420"/>
      <c r="T126" s="421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3" t="s">
        <v>186</v>
      </c>
      <c r="AG126" s="81"/>
      <c r="AJ126" s="87" t="s">
        <v>87</v>
      </c>
      <c r="AK126" s="87">
        <v>1</v>
      </c>
      <c r="BB126" s="184" t="s">
        <v>94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25"/>
      <c r="B127" s="425"/>
      <c r="C127" s="425"/>
      <c r="D127" s="425"/>
      <c r="E127" s="425"/>
      <c r="F127" s="425"/>
      <c r="G127" s="425"/>
      <c r="H127" s="425"/>
      <c r="I127" s="425"/>
      <c r="J127" s="425"/>
      <c r="K127" s="425"/>
      <c r="L127" s="425"/>
      <c r="M127" s="425"/>
      <c r="N127" s="425"/>
      <c r="O127" s="426"/>
      <c r="P127" s="422" t="s">
        <v>40</v>
      </c>
      <c r="Q127" s="423"/>
      <c r="R127" s="423"/>
      <c r="S127" s="423"/>
      <c r="T127" s="423"/>
      <c r="U127" s="423"/>
      <c r="V127" s="424"/>
      <c r="W127" s="42" t="s">
        <v>39</v>
      </c>
      <c r="X127" s="43">
        <f>IFERROR(SUM(X125:X126),"0")</f>
        <v>0</v>
      </c>
      <c r="Y127" s="43">
        <f>IFERROR(SUM(Y125:Y126),"0")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425"/>
      <c r="B128" s="425"/>
      <c r="C128" s="425"/>
      <c r="D128" s="425"/>
      <c r="E128" s="425"/>
      <c r="F128" s="425"/>
      <c r="G128" s="425"/>
      <c r="H128" s="425"/>
      <c r="I128" s="425"/>
      <c r="J128" s="425"/>
      <c r="K128" s="425"/>
      <c r="L128" s="425"/>
      <c r="M128" s="425"/>
      <c r="N128" s="425"/>
      <c r="O128" s="426"/>
      <c r="P128" s="422" t="s">
        <v>40</v>
      </c>
      <c r="Q128" s="423"/>
      <c r="R128" s="423"/>
      <c r="S128" s="423"/>
      <c r="T128" s="423"/>
      <c r="U128" s="423"/>
      <c r="V128" s="424"/>
      <c r="W128" s="42" t="s">
        <v>0</v>
      </c>
      <c r="X128" s="43">
        <f>IFERROR(SUMPRODUCT(X125:X126*H125:H126),"0")</f>
        <v>0</v>
      </c>
      <c r="Y128" s="43">
        <f>IFERROR(SUMPRODUCT(Y125:Y126*H125:H126),"0")</f>
        <v>0</v>
      </c>
      <c r="Z128" s="42"/>
      <c r="AA128" s="67"/>
      <c r="AB128" s="67"/>
      <c r="AC128" s="67"/>
    </row>
    <row r="129" spans="1:68" ht="16.5" customHeight="1" x14ac:dyDescent="0.25">
      <c r="A129" s="416" t="s">
        <v>240</v>
      </c>
      <c r="B129" s="416"/>
      <c r="C129" s="416"/>
      <c r="D129" s="416"/>
      <c r="E129" s="416"/>
      <c r="F129" s="416"/>
      <c r="G129" s="416"/>
      <c r="H129" s="416"/>
      <c r="I129" s="416"/>
      <c r="J129" s="416"/>
      <c r="K129" s="416"/>
      <c r="L129" s="416"/>
      <c r="M129" s="416"/>
      <c r="N129" s="416"/>
      <c r="O129" s="416"/>
      <c r="P129" s="416"/>
      <c r="Q129" s="416"/>
      <c r="R129" s="416"/>
      <c r="S129" s="416"/>
      <c r="T129" s="416"/>
      <c r="U129" s="416"/>
      <c r="V129" s="416"/>
      <c r="W129" s="416"/>
      <c r="X129" s="416"/>
      <c r="Y129" s="416"/>
      <c r="Z129" s="416"/>
      <c r="AA129" s="65"/>
      <c r="AB129" s="65"/>
      <c r="AC129" s="82"/>
    </row>
    <row r="130" spans="1:68" ht="14.25" customHeight="1" x14ac:dyDescent="0.25">
      <c r="A130" s="417" t="s">
        <v>160</v>
      </c>
      <c r="B130" s="417"/>
      <c r="C130" s="417"/>
      <c r="D130" s="417"/>
      <c r="E130" s="417"/>
      <c r="F130" s="417"/>
      <c r="G130" s="417"/>
      <c r="H130" s="417"/>
      <c r="I130" s="417"/>
      <c r="J130" s="417"/>
      <c r="K130" s="417"/>
      <c r="L130" s="417"/>
      <c r="M130" s="417"/>
      <c r="N130" s="417"/>
      <c r="O130" s="417"/>
      <c r="P130" s="417"/>
      <c r="Q130" s="417"/>
      <c r="R130" s="417"/>
      <c r="S130" s="417"/>
      <c r="T130" s="417"/>
      <c r="U130" s="417"/>
      <c r="V130" s="417"/>
      <c r="W130" s="417"/>
      <c r="X130" s="417"/>
      <c r="Y130" s="417"/>
      <c r="Z130" s="417"/>
      <c r="AA130" s="66"/>
      <c r="AB130" s="66"/>
      <c r="AC130" s="83"/>
    </row>
    <row r="131" spans="1:68" ht="27" customHeight="1" x14ac:dyDescent="0.25">
      <c r="A131" s="63" t="s">
        <v>241</v>
      </c>
      <c r="B131" s="63" t="s">
        <v>242</v>
      </c>
      <c r="C131" s="36">
        <v>4301135311</v>
      </c>
      <c r="D131" s="418">
        <v>4607111039095</v>
      </c>
      <c r="E131" s="418"/>
      <c r="F131" s="62">
        <v>0.25</v>
      </c>
      <c r="G131" s="37">
        <v>12</v>
      </c>
      <c r="H131" s="62">
        <v>3</v>
      </c>
      <c r="I131" s="62">
        <v>3.7480000000000002</v>
      </c>
      <c r="J131" s="37">
        <v>70</v>
      </c>
      <c r="K131" s="37" t="s">
        <v>95</v>
      </c>
      <c r="L131" s="37" t="s">
        <v>86</v>
      </c>
      <c r="M131" s="38" t="s">
        <v>84</v>
      </c>
      <c r="N131" s="38"/>
      <c r="O131" s="37">
        <v>180</v>
      </c>
      <c r="P131" s="47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420"/>
      <c r="R131" s="420"/>
      <c r="S131" s="420"/>
      <c r="T131" s="421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85" t="s">
        <v>243</v>
      </c>
      <c r="AG131" s="81"/>
      <c r="AJ131" s="87" t="s">
        <v>87</v>
      </c>
      <c r="AK131" s="87">
        <v>1</v>
      </c>
      <c r="BB131" s="186" t="s">
        <v>94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6.5" customHeight="1" x14ac:dyDescent="0.25">
      <c r="A132" s="63" t="s">
        <v>244</v>
      </c>
      <c r="B132" s="63" t="s">
        <v>245</v>
      </c>
      <c r="C132" s="36">
        <v>4301135534</v>
      </c>
      <c r="D132" s="418">
        <v>4607111034199</v>
      </c>
      <c r="E132" s="418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95</v>
      </c>
      <c r="L132" s="37" t="s">
        <v>86</v>
      </c>
      <c r="M132" s="38" t="s">
        <v>84</v>
      </c>
      <c r="N132" s="38"/>
      <c r="O132" s="37">
        <v>180</v>
      </c>
      <c r="P132" s="4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420"/>
      <c r="R132" s="420"/>
      <c r="S132" s="420"/>
      <c r="T132" s="421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7" t="s">
        <v>246</v>
      </c>
      <c r="AG132" s="81"/>
      <c r="AJ132" s="87" t="s">
        <v>87</v>
      </c>
      <c r="AK132" s="87">
        <v>1</v>
      </c>
      <c r="BB132" s="188" t="s">
        <v>94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25"/>
      <c r="B133" s="425"/>
      <c r="C133" s="425"/>
      <c r="D133" s="425"/>
      <c r="E133" s="425"/>
      <c r="F133" s="425"/>
      <c r="G133" s="425"/>
      <c r="H133" s="425"/>
      <c r="I133" s="425"/>
      <c r="J133" s="425"/>
      <c r="K133" s="425"/>
      <c r="L133" s="425"/>
      <c r="M133" s="425"/>
      <c r="N133" s="425"/>
      <c r="O133" s="426"/>
      <c r="P133" s="422" t="s">
        <v>40</v>
      </c>
      <c r="Q133" s="423"/>
      <c r="R133" s="423"/>
      <c r="S133" s="423"/>
      <c r="T133" s="423"/>
      <c r="U133" s="423"/>
      <c r="V133" s="424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425"/>
      <c r="B134" s="425"/>
      <c r="C134" s="425"/>
      <c r="D134" s="425"/>
      <c r="E134" s="425"/>
      <c r="F134" s="425"/>
      <c r="G134" s="425"/>
      <c r="H134" s="425"/>
      <c r="I134" s="425"/>
      <c r="J134" s="425"/>
      <c r="K134" s="425"/>
      <c r="L134" s="425"/>
      <c r="M134" s="425"/>
      <c r="N134" s="425"/>
      <c r="O134" s="426"/>
      <c r="P134" s="422" t="s">
        <v>40</v>
      </c>
      <c r="Q134" s="423"/>
      <c r="R134" s="423"/>
      <c r="S134" s="423"/>
      <c r="T134" s="423"/>
      <c r="U134" s="423"/>
      <c r="V134" s="424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416" t="s">
        <v>247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416"/>
      <c r="AA135" s="65"/>
      <c r="AB135" s="65"/>
      <c r="AC135" s="82"/>
    </row>
    <row r="136" spans="1:68" ht="14.25" customHeight="1" x14ac:dyDescent="0.25">
      <c r="A136" s="417" t="s">
        <v>160</v>
      </c>
      <c r="B136" s="417"/>
      <c r="C136" s="417"/>
      <c r="D136" s="417"/>
      <c r="E136" s="417"/>
      <c r="F136" s="417"/>
      <c r="G136" s="417"/>
      <c r="H136" s="417"/>
      <c r="I136" s="417"/>
      <c r="J136" s="417"/>
      <c r="K136" s="417"/>
      <c r="L136" s="417"/>
      <c r="M136" s="417"/>
      <c r="N136" s="417"/>
      <c r="O136" s="417"/>
      <c r="P136" s="417"/>
      <c r="Q136" s="417"/>
      <c r="R136" s="417"/>
      <c r="S136" s="417"/>
      <c r="T136" s="417"/>
      <c r="U136" s="417"/>
      <c r="V136" s="417"/>
      <c r="W136" s="417"/>
      <c r="X136" s="417"/>
      <c r="Y136" s="417"/>
      <c r="Z136" s="417"/>
      <c r="AA136" s="66"/>
      <c r="AB136" s="66"/>
      <c r="AC136" s="83"/>
    </row>
    <row r="137" spans="1:68" ht="27" customHeight="1" x14ac:dyDescent="0.25">
      <c r="A137" s="63" t="s">
        <v>248</v>
      </c>
      <c r="B137" s="63" t="s">
        <v>249</v>
      </c>
      <c r="C137" s="36">
        <v>4301135275</v>
      </c>
      <c r="D137" s="418">
        <v>4607111034380</v>
      </c>
      <c r="E137" s="418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95</v>
      </c>
      <c r="L137" s="37" t="s">
        <v>86</v>
      </c>
      <c r="M137" s="38" t="s">
        <v>84</v>
      </c>
      <c r="N137" s="38"/>
      <c r="O137" s="37">
        <v>180</v>
      </c>
      <c r="P137" s="47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420"/>
      <c r="R137" s="420"/>
      <c r="S137" s="420"/>
      <c r="T137" s="421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9" t="s">
        <v>250</v>
      </c>
      <c r="AG137" s="81"/>
      <c r="AJ137" s="87" t="s">
        <v>87</v>
      </c>
      <c r="AK137" s="87">
        <v>1</v>
      </c>
      <c r="BB137" s="190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251</v>
      </c>
      <c r="B138" s="63" t="s">
        <v>252</v>
      </c>
      <c r="C138" s="36">
        <v>4301135277</v>
      </c>
      <c r="D138" s="418">
        <v>4607111034397</v>
      </c>
      <c r="E138" s="418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95</v>
      </c>
      <c r="L138" s="37" t="s">
        <v>86</v>
      </c>
      <c r="M138" s="38" t="s">
        <v>84</v>
      </c>
      <c r="N138" s="38"/>
      <c r="O138" s="37">
        <v>180</v>
      </c>
      <c r="P138" s="47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420"/>
      <c r="R138" s="420"/>
      <c r="S138" s="420"/>
      <c r="T138" s="421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91" t="s">
        <v>237</v>
      </c>
      <c r="AG138" s="81"/>
      <c r="AJ138" s="87" t="s">
        <v>87</v>
      </c>
      <c r="AK138" s="87">
        <v>1</v>
      </c>
      <c r="BB138" s="192" t="s">
        <v>94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25"/>
      <c r="B139" s="425"/>
      <c r="C139" s="425"/>
      <c r="D139" s="425"/>
      <c r="E139" s="425"/>
      <c r="F139" s="425"/>
      <c r="G139" s="425"/>
      <c r="H139" s="425"/>
      <c r="I139" s="425"/>
      <c r="J139" s="425"/>
      <c r="K139" s="425"/>
      <c r="L139" s="425"/>
      <c r="M139" s="425"/>
      <c r="N139" s="425"/>
      <c r="O139" s="426"/>
      <c r="P139" s="422" t="s">
        <v>40</v>
      </c>
      <c r="Q139" s="423"/>
      <c r="R139" s="423"/>
      <c r="S139" s="423"/>
      <c r="T139" s="423"/>
      <c r="U139" s="423"/>
      <c r="V139" s="424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25"/>
      <c r="B140" s="425"/>
      <c r="C140" s="425"/>
      <c r="D140" s="425"/>
      <c r="E140" s="425"/>
      <c r="F140" s="425"/>
      <c r="G140" s="425"/>
      <c r="H140" s="425"/>
      <c r="I140" s="425"/>
      <c r="J140" s="425"/>
      <c r="K140" s="425"/>
      <c r="L140" s="425"/>
      <c r="M140" s="425"/>
      <c r="N140" s="425"/>
      <c r="O140" s="426"/>
      <c r="P140" s="422" t="s">
        <v>40</v>
      </c>
      <c r="Q140" s="423"/>
      <c r="R140" s="423"/>
      <c r="S140" s="423"/>
      <c r="T140" s="423"/>
      <c r="U140" s="423"/>
      <c r="V140" s="424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416" t="s">
        <v>253</v>
      </c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16"/>
      <c r="O141" s="416"/>
      <c r="P141" s="416"/>
      <c r="Q141" s="416"/>
      <c r="R141" s="416"/>
      <c r="S141" s="416"/>
      <c r="T141" s="416"/>
      <c r="U141" s="416"/>
      <c r="V141" s="416"/>
      <c r="W141" s="416"/>
      <c r="X141" s="416"/>
      <c r="Y141" s="416"/>
      <c r="Z141" s="416"/>
      <c r="AA141" s="65"/>
      <c r="AB141" s="65"/>
      <c r="AC141" s="82"/>
    </row>
    <row r="142" spans="1:68" ht="14.25" customHeight="1" x14ac:dyDescent="0.25">
      <c r="A142" s="417" t="s">
        <v>160</v>
      </c>
      <c r="B142" s="417"/>
      <c r="C142" s="417"/>
      <c r="D142" s="417"/>
      <c r="E142" s="417"/>
      <c r="F142" s="417"/>
      <c r="G142" s="417"/>
      <c r="H142" s="417"/>
      <c r="I142" s="417"/>
      <c r="J142" s="417"/>
      <c r="K142" s="417"/>
      <c r="L142" s="417"/>
      <c r="M142" s="417"/>
      <c r="N142" s="417"/>
      <c r="O142" s="417"/>
      <c r="P142" s="417"/>
      <c r="Q142" s="417"/>
      <c r="R142" s="417"/>
      <c r="S142" s="417"/>
      <c r="T142" s="417"/>
      <c r="U142" s="417"/>
      <c r="V142" s="417"/>
      <c r="W142" s="417"/>
      <c r="X142" s="417"/>
      <c r="Y142" s="417"/>
      <c r="Z142" s="417"/>
      <c r="AA142" s="66"/>
      <c r="AB142" s="66"/>
      <c r="AC142" s="83"/>
    </row>
    <row r="143" spans="1:68" ht="27" customHeight="1" x14ac:dyDescent="0.25">
      <c r="A143" s="63" t="s">
        <v>254</v>
      </c>
      <c r="B143" s="63" t="s">
        <v>255</v>
      </c>
      <c r="C143" s="36">
        <v>4301135570</v>
      </c>
      <c r="D143" s="418">
        <v>4607111035806</v>
      </c>
      <c r="E143" s="418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95</v>
      </c>
      <c r="L143" s="37" t="s">
        <v>86</v>
      </c>
      <c r="M143" s="38" t="s">
        <v>84</v>
      </c>
      <c r="N143" s="38"/>
      <c r="O143" s="37">
        <v>180</v>
      </c>
      <c r="P143" s="478" t="s">
        <v>256</v>
      </c>
      <c r="Q143" s="420"/>
      <c r="R143" s="420"/>
      <c r="S143" s="420"/>
      <c r="T143" s="421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93" t="s">
        <v>257</v>
      </c>
      <c r="AG143" s="81"/>
      <c r="AJ143" s="87" t="s">
        <v>87</v>
      </c>
      <c r="AK143" s="87">
        <v>1</v>
      </c>
      <c r="BB143" s="194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25"/>
      <c r="B144" s="425"/>
      <c r="C144" s="425"/>
      <c r="D144" s="425"/>
      <c r="E144" s="425"/>
      <c r="F144" s="425"/>
      <c r="G144" s="425"/>
      <c r="H144" s="425"/>
      <c r="I144" s="425"/>
      <c r="J144" s="425"/>
      <c r="K144" s="425"/>
      <c r="L144" s="425"/>
      <c r="M144" s="425"/>
      <c r="N144" s="425"/>
      <c r="O144" s="426"/>
      <c r="P144" s="422" t="s">
        <v>40</v>
      </c>
      <c r="Q144" s="423"/>
      <c r="R144" s="423"/>
      <c r="S144" s="423"/>
      <c r="T144" s="423"/>
      <c r="U144" s="423"/>
      <c r="V144" s="424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25"/>
      <c r="B145" s="425"/>
      <c r="C145" s="425"/>
      <c r="D145" s="425"/>
      <c r="E145" s="425"/>
      <c r="F145" s="425"/>
      <c r="G145" s="425"/>
      <c r="H145" s="425"/>
      <c r="I145" s="425"/>
      <c r="J145" s="425"/>
      <c r="K145" s="425"/>
      <c r="L145" s="425"/>
      <c r="M145" s="425"/>
      <c r="N145" s="425"/>
      <c r="O145" s="426"/>
      <c r="P145" s="422" t="s">
        <v>40</v>
      </c>
      <c r="Q145" s="423"/>
      <c r="R145" s="423"/>
      <c r="S145" s="423"/>
      <c r="T145" s="423"/>
      <c r="U145" s="423"/>
      <c r="V145" s="424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416" t="s">
        <v>258</v>
      </c>
      <c r="B146" s="416"/>
      <c r="C146" s="416"/>
      <c r="D146" s="416"/>
      <c r="E146" s="416"/>
      <c r="F146" s="416"/>
      <c r="G146" s="416"/>
      <c r="H146" s="416"/>
      <c r="I146" s="416"/>
      <c r="J146" s="416"/>
      <c r="K146" s="416"/>
      <c r="L146" s="416"/>
      <c r="M146" s="416"/>
      <c r="N146" s="416"/>
      <c r="O146" s="416"/>
      <c r="P146" s="416"/>
      <c r="Q146" s="416"/>
      <c r="R146" s="416"/>
      <c r="S146" s="416"/>
      <c r="T146" s="416"/>
      <c r="U146" s="416"/>
      <c r="V146" s="416"/>
      <c r="W146" s="416"/>
      <c r="X146" s="416"/>
      <c r="Y146" s="416"/>
      <c r="Z146" s="416"/>
      <c r="AA146" s="65"/>
      <c r="AB146" s="65"/>
      <c r="AC146" s="82"/>
    </row>
    <row r="147" spans="1:68" ht="14.25" customHeight="1" x14ac:dyDescent="0.25">
      <c r="A147" s="417" t="s">
        <v>160</v>
      </c>
      <c r="B147" s="417"/>
      <c r="C147" s="417"/>
      <c r="D147" s="417"/>
      <c r="E147" s="417"/>
      <c r="F147" s="417"/>
      <c r="G147" s="417"/>
      <c r="H147" s="417"/>
      <c r="I147" s="417"/>
      <c r="J147" s="417"/>
      <c r="K147" s="417"/>
      <c r="L147" s="417"/>
      <c r="M147" s="417"/>
      <c r="N147" s="417"/>
      <c r="O147" s="417"/>
      <c r="P147" s="417"/>
      <c r="Q147" s="417"/>
      <c r="R147" s="417"/>
      <c r="S147" s="417"/>
      <c r="T147" s="417"/>
      <c r="U147" s="417"/>
      <c r="V147" s="417"/>
      <c r="W147" s="417"/>
      <c r="X147" s="417"/>
      <c r="Y147" s="417"/>
      <c r="Z147" s="417"/>
      <c r="AA147" s="66"/>
      <c r="AB147" s="66"/>
      <c r="AC147" s="83"/>
    </row>
    <row r="148" spans="1:68" ht="16.5" customHeight="1" x14ac:dyDescent="0.25">
      <c r="A148" s="63" t="s">
        <v>259</v>
      </c>
      <c r="B148" s="63" t="s">
        <v>260</v>
      </c>
      <c r="C148" s="36">
        <v>4301135596</v>
      </c>
      <c r="D148" s="418">
        <v>4607111039613</v>
      </c>
      <c r="E148" s="418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95</v>
      </c>
      <c r="L148" s="37" t="s">
        <v>86</v>
      </c>
      <c r="M148" s="38" t="s">
        <v>84</v>
      </c>
      <c r="N148" s="38"/>
      <c r="O148" s="37">
        <v>180</v>
      </c>
      <c r="P148" s="47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20"/>
      <c r="R148" s="420"/>
      <c r="S148" s="420"/>
      <c r="T148" s="421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95" t="s">
        <v>243</v>
      </c>
      <c r="AG148" s="81"/>
      <c r="AJ148" s="87" t="s">
        <v>87</v>
      </c>
      <c r="AK148" s="87">
        <v>1</v>
      </c>
      <c r="BB148" s="196" t="s">
        <v>94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25"/>
      <c r="B149" s="425"/>
      <c r="C149" s="425"/>
      <c r="D149" s="425"/>
      <c r="E149" s="425"/>
      <c r="F149" s="425"/>
      <c r="G149" s="425"/>
      <c r="H149" s="425"/>
      <c r="I149" s="425"/>
      <c r="J149" s="425"/>
      <c r="K149" s="425"/>
      <c r="L149" s="425"/>
      <c r="M149" s="425"/>
      <c r="N149" s="425"/>
      <c r="O149" s="426"/>
      <c r="P149" s="422" t="s">
        <v>40</v>
      </c>
      <c r="Q149" s="423"/>
      <c r="R149" s="423"/>
      <c r="S149" s="423"/>
      <c r="T149" s="423"/>
      <c r="U149" s="423"/>
      <c r="V149" s="424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25"/>
      <c r="B150" s="425"/>
      <c r="C150" s="425"/>
      <c r="D150" s="425"/>
      <c r="E150" s="425"/>
      <c r="F150" s="425"/>
      <c r="G150" s="425"/>
      <c r="H150" s="425"/>
      <c r="I150" s="425"/>
      <c r="J150" s="425"/>
      <c r="K150" s="425"/>
      <c r="L150" s="425"/>
      <c r="M150" s="425"/>
      <c r="N150" s="425"/>
      <c r="O150" s="426"/>
      <c r="P150" s="422" t="s">
        <v>40</v>
      </c>
      <c r="Q150" s="423"/>
      <c r="R150" s="423"/>
      <c r="S150" s="423"/>
      <c r="T150" s="423"/>
      <c r="U150" s="423"/>
      <c r="V150" s="424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416" t="s">
        <v>261</v>
      </c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16"/>
      <c r="O151" s="416"/>
      <c r="P151" s="416"/>
      <c r="Q151" s="416"/>
      <c r="R151" s="416"/>
      <c r="S151" s="416"/>
      <c r="T151" s="416"/>
      <c r="U151" s="416"/>
      <c r="V151" s="416"/>
      <c r="W151" s="416"/>
      <c r="X151" s="416"/>
      <c r="Y151" s="416"/>
      <c r="Z151" s="416"/>
      <c r="AA151" s="65"/>
      <c r="AB151" s="65"/>
      <c r="AC151" s="82"/>
    </row>
    <row r="152" spans="1:68" ht="14.25" customHeight="1" x14ac:dyDescent="0.25">
      <c r="A152" s="417" t="s">
        <v>262</v>
      </c>
      <c r="B152" s="417"/>
      <c r="C152" s="417"/>
      <c r="D152" s="417"/>
      <c r="E152" s="417"/>
      <c r="F152" s="417"/>
      <c r="G152" s="417"/>
      <c r="H152" s="417"/>
      <c r="I152" s="417"/>
      <c r="J152" s="417"/>
      <c r="K152" s="417"/>
      <c r="L152" s="417"/>
      <c r="M152" s="417"/>
      <c r="N152" s="417"/>
      <c r="O152" s="417"/>
      <c r="P152" s="417"/>
      <c r="Q152" s="417"/>
      <c r="R152" s="417"/>
      <c r="S152" s="417"/>
      <c r="T152" s="417"/>
      <c r="U152" s="417"/>
      <c r="V152" s="417"/>
      <c r="W152" s="417"/>
      <c r="X152" s="417"/>
      <c r="Y152" s="417"/>
      <c r="Z152" s="417"/>
      <c r="AA152" s="66"/>
      <c r="AB152" s="66"/>
      <c r="AC152" s="83"/>
    </row>
    <row r="153" spans="1:68" ht="27" customHeight="1" x14ac:dyDescent="0.25">
      <c r="A153" s="63" t="s">
        <v>263</v>
      </c>
      <c r="B153" s="63" t="s">
        <v>264</v>
      </c>
      <c r="C153" s="36">
        <v>4301071054</v>
      </c>
      <c r="D153" s="418">
        <v>4607111035639</v>
      </c>
      <c r="E153" s="418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266</v>
      </c>
      <c r="L153" s="37" t="s">
        <v>86</v>
      </c>
      <c r="M153" s="38" t="s">
        <v>84</v>
      </c>
      <c r="N153" s="38"/>
      <c r="O153" s="37">
        <v>180</v>
      </c>
      <c r="P153" s="48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420"/>
      <c r="R153" s="420"/>
      <c r="S153" s="420"/>
      <c r="T153" s="421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7" t="s">
        <v>265</v>
      </c>
      <c r="AG153" s="81"/>
      <c r="AJ153" s="87" t="s">
        <v>87</v>
      </c>
      <c r="AK153" s="87">
        <v>1</v>
      </c>
      <c r="BB153" s="198" t="s">
        <v>94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267</v>
      </c>
      <c r="B154" s="63" t="s">
        <v>268</v>
      </c>
      <c r="C154" s="36">
        <v>4301135540</v>
      </c>
      <c r="D154" s="418">
        <v>4607111035646</v>
      </c>
      <c r="E154" s="418"/>
      <c r="F154" s="62">
        <v>0.2</v>
      </c>
      <c r="G154" s="37">
        <v>8</v>
      </c>
      <c r="H154" s="62">
        <v>1.6</v>
      </c>
      <c r="I154" s="62">
        <v>2.12</v>
      </c>
      <c r="J154" s="37">
        <v>72</v>
      </c>
      <c r="K154" s="37" t="s">
        <v>266</v>
      </c>
      <c r="L154" s="37" t="s">
        <v>86</v>
      </c>
      <c r="M154" s="38" t="s">
        <v>84</v>
      </c>
      <c r="N154" s="38"/>
      <c r="O154" s="37">
        <v>180</v>
      </c>
      <c r="P154" s="4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420"/>
      <c r="R154" s="420"/>
      <c r="S154" s="420"/>
      <c r="T154" s="421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IFERROR(IF(X154="","",X154*0.01157),"")</f>
        <v>0</v>
      </c>
      <c r="AA154" s="68" t="s">
        <v>46</v>
      </c>
      <c r="AB154" s="69" t="s">
        <v>46</v>
      </c>
      <c r="AC154" s="199" t="s">
        <v>265</v>
      </c>
      <c r="AG154" s="81"/>
      <c r="AJ154" s="87" t="s">
        <v>87</v>
      </c>
      <c r="AK154" s="87">
        <v>1</v>
      </c>
      <c r="BB154" s="200" t="s">
        <v>94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25"/>
      <c r="B155" s="425"/>
      <c r="C155" s="425"/>
      <c r="D155" s="425"/>
      <c r="E155" s="425"/>
      <c r="F155" s="425"/>
      <c r="G155" s="425"/>
      <c r="H155" s="425"/>
      <c r="I155" s="425"/>
      <c r="J155" s="425"/>
      <c r="K155" s="425"/>
      <c r="L155" s="425"/>
      <c r="M155" s="425"/>
      <c r="N155" s="425"/>
      <c r="O155" s="426"/>
      <c r="P155" s="422" t="s">
        <v>40</v>
      </c>
      <c r="Q155" s="423"/>
      <c r="R155" s="423"/>
      <c r="S155" s="423"/>
      <c r="T155" s="423"/>
      <c r="U155" s="423"/>
      <c r="V155" s="424"/>
      <c r="W155" s="42" t="s">
        <v>39</v>
      </c>
      <c r="X155" s="43">
        <f>IFERROR(SUM(X153:X154),"0")</f>
        <v>0</v>
      </c>
      <c r="Y155" s="43">
        <f>IFERROR(SUM(Y153:Y154),"0")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425"/>
      <c r="B156" s="425"/>
      <c r="C156" s="425"/>
      <c r="D156" s="425"/>
      <c r="E156" s="425"/>
      <c r="F156" s="425"/>
      <c r="G156" s="425"/>
      <c r="H156" s="425"/>
      <c r="I156" s="425"/>
      <c r="J156" s="425"/>
      <c r="K156" s="425"/>
      <c r="L156" s="425"/>
      <c r="M156" s="425"/>
      <c r="N156" s="425"/>
      <c r="O156" s="426"/>
      <c r="P156" s="422" t="s">
        <v>40</v>
      </c>
      <c r="Q156" s="423"/>
      <c r="R156" s="423"/>
      <c r="S156" s="423"/>
      <c r="T156" s="423"/>
      <c r="U156" s="423"/>
      <c r="V156" s="424"/>
      <c r="W156" s="42" t="s">
        <v>0</v>
      </c>
      <c r="X156" s="43">
        <f>IFERROR(SUMPRODUCT(X153:X154*H153:H154),"0")</f>
        <v>0</v>
      </c>
      <c r="Y156" s="43">
        <f>IFERROR(SUMPRODUCT(Y153:Y154*H153:H154),"0")</f>
        <v>0</v>
      </c>
      <c r="Z156" s="42"/>
      <c r="AA156" s="67"/>
      <c r="AB156" s="67"/>
      <c r="AC156" s="67"/>
    </row>
    <row r="157" spans="1:68" ht="16.5" customHeight="1" x14ac:dyDescent="0.25">
      <c r="A157" s="416" t="s">
        <v>269</v>
      </c>
      <c r="B157" s="416"/>
      <c r="C157" s="416"/>
      <c r="D157" s="416"/>
      <c r="E157" s="416"/>
      <c r="F157" s="416"/>
      <c r="G157" s="416"/>
      <c r="H157" s="416"/>
      <c r="I157" s="416"/>
      <c r="J157" s="416"/>
      <c r="K157" s="416"/>
      <c r="L157" s="416"/>
      <c r="M157" s="416"/>
      <c r="N157" s="416"/>
      <c r="O157" s="416"/>
      <c r="P157" s="416"/>
      <c r="Q157" s="416"/>
      <c r="R157" s="416"/>
      <c r="S157" s="416"/>
      <c r="T157" s="416"/>
      <c r="U157" s="416"/>
      <c r="V157" s="416"/>
      <c r="W157" s="416"/>
      <c r="X157" s="416"/>
      <c r="Y157" s="416"/>
      <c r="Z157" s="416"/>
      <c r="AA157" s="65"/>
      <c r="AB157" s="65"/>
      <c r="AC157" s="82"/>
    </row>
    <row r="158" spans="1:68" ht="14.25" customHeight="1" x14ac:dyDescent="0.25">
      <c r="A158" s="417" t="s">
        <v>160</v>
      </c>
      <c r="B158" s="417"/>
      <c r="C158" s="417"/>
      <c r="D158" s="417"/>
      <c r="E158" s="417"/>
      <c r="F158" s="417"/>
      <c r="G158" s="417"/>
      <c r="H158" s="417"/>
      <c r="I158" s="417"/>
      <c r="J158" s="417"/>
      <c r="K158" s="417"/>
      <c r="L158" s="417"/>
      <c r="M158" s="417"/>
      <c r="N158" s="417"/>
      <c r="O158" s="417"/>
      <c r="P158" s="417"/>
      <c r="Q158" s="417"/>
      <c r="R158" s="417"/>
      <c r="S158" s="417"/>
      <c r="T158" s="417"/>
      <c r="U158" s="417"/>
      <c r="V158" s="417"/>
      <c r="W158" s="417"/>
      <c r="X158" s="417"/>
      <c r="Y158" s="417"/>
      <c r="Z158" s="417"/>
      <c r="AA158" s="66"/>
      <c r="AB158" s="66"/>
      <c r="AC158" s="83"/>
    </row>
    <row r="159" spans="1:68" ht="27" customHeight="1" x14ac:dyDescent="0.25">
      <c r="A159" s="63" t="s">
        <v>270</v>
      </c>
      <c r="B159" s="63" t="s">
        <v>271</v>
      </c>
      <c r="C159" s="36">
        <v>4301135281</v>
      </c>
      <c r="D159" s="418">
        <v>4607111036568</v>
      </c>
      <c r="E159" s="418"/>
      <c r="F159" s="62">
        <v>0.28000000000000003</v>
      </c>
      <c r="G159" s="37">
        <v>6</v>
      </c>
      <c r="H159" s="62">
        <v>1.68</v>
      </c>
      <c r="I159" s="62">
        <v>2.1017999999999999</v>
      </c>
      <c r="J159" s="37">
        <v>140</v>
      </c>
      <c r="K159" s="37" t="s">
        <v>95</v>
      </c>
      <c r="L159" s="37" t="s">
        <v>86</v>
      </c>
      <c r="M159" s="38" t="s">
        <v>84</v>
      </c>
      <c r="N159" s="38"/>
      <c r="O159" s="37">
        <v>180</v>
      </c>
      <c r="P159" s="4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420"/>
      <c r="R159" s="420"/>
      <c r="S159" s="420"/>
      <c r="T159" s="421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IFERROR(IF(X159="","",X159*0.00941),"")</f>
        <v>0</v>
      </c>
      <c r="AA159" s="68" t="s">
        <v>46</v>
      </c>
      <c r="AB159" s="69" t="s">
        <v>46</v>
      </c>
      <c r="AC159" s="201" t="s">
        <v>272</v>
      </c>
      <c r="AG159" s="81"/>
      <c r="AJ159" s="87" t="s">
        <v>87</v>
      </c>
      <c r="AK159" s="87">
        <v>1</v>
      </c>
      <c r="BB159" s="202" t="s">
        <v>94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425"/>
      <c r="B160" s="425"/>
      <c r="C160" s="425"/>
      <c r="D160" s="425"/>
      <c r="E160" s="425"/>
      <c r="F160" s="425"/>
      <c r="G160" s="425"/>
      <c r="H160" s="425"/>
      <c r="I160" s="425"/>
      <c r="J160" s="425"/>
      <c r="K160" s="425"/>
      <c r="L160" s="425"/>
      <c r="M160" s="425"/>
      <c r="N160" s="425"/>
      <c r="O160" s="426"/>
      <c r="P160" s="422" t="s">
        <v>40</v>
      </c>
      <c r="Q160" s="423"/>
      <c r="R160" s="423"/>
      <c r="S160" s="423"/>
      <c r="T160" s="423"/>
      <c r="U160" s="423"/>
      <c r="V160" s="424"/>
      <c r="W160" s="42" t="s">
        <v>39</v>
      </c>
      <c r="X160" s="43">
        <f>IFERROR(SUM(X159:X159),"0")</f>
        <v>0</v>
      </c>
      <c r="Y160" s="43">
        <f>IFERROR(SUM(Y159:Y159),"0")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425"/>
      <c r="B161" s="425"/>
      <c r="C161" s="425"/>
      <c r="D161" s="425"/>
      <c r="E161" s="425"/>
      <c r="F161" s="425"/>
      <c r="G161" s="425"/>
      <c r="H161" s="425"/>
      <c r="I161" s="425"/>
      <c r="J161" s="425"/>
      <c r="K161" s="425"/>
      <c r="L161" s="425"/>
      <c r="M161" s="425"/>
      <c r="N161" s="425"/>
      <c r="O161" s="426"/>
      <c r="P161" s="422" t="s">
        <v>40</v>
      </c>
      <c r="Q161" s="423"/>
      <c r="R161" s="423"/>
      <c r="S161" s="423"/>
      <c r="T161" s="423"/>
      <c r="U161" s="423"/>
      <c r="V161" s="424"/>
      <c r="W161" s="42" t="s">
        <v>0</v>
      </c>
      <c r="X161" s="43">
        <f>IFERROR(SUMPRODUCT(X159:X159*H159:H159),"0")</f>
        <v>0</v>
      </c>
      <c r="Y161" s="43">
        <f>IFERROR(SUMPRODUCT(Y159:Y159*H159:H159),"0")</f>
        <v>0</v>
      </c>
      <c r="Z161" s="42"/>
      <c r="AA161" s="67"/>
      <c r="AB161" s="67"/>
      <c r="AC161" s="67"/>
    </row>
    <row r="162" spans="1:68" ht="27.75" customHeight="1" x14ac:dyDescent="0.2">
      <c r="A162" s="415" t="s">
        <v>273</v>
      </c>
      <c r="B162" s="415"/>
      <c r="C162" s="415"/>
      <c r="D162" s="415"/>
      <c r="E162" s="415"/>
      <c r="F162" s="415"/>
      <c r="G162" s="415"/>
      <c r="H162" s="415"/>
      <c r="I162" s="415"/>
      <c r="J162" s="415"/>
      <c r="K162" s="415"/>
      <c r="L162" s="415"/>
      <c r="M162" s="415"/>
      <c r="N162" s="415"/>
      <c r="O162" s="415"/>
      <c r="P162" s="415"/>
      <c r="Q162" s="415"/>
      <c r="R162" s="415"/>
      <c r="S162" s="415"/>
      <c r="T162" s="415"/>
      <c r="U162" s="415"/>
      <c r="V162" s="415"/>
      <c r="W162" s="415"/>
      <c r="X162" s="415"/>
      <c r="Y162" s="415"/>
      <c r="Z162" s="415"/>
      <c r="AA162" s="54"/>
      <c r="AB162" s="54"/>
      <c r="AC162" s="54"/>
    </row>
    <row r="163" spans="1:68" ht="16.5" customHeight="1" x14ac:dyDescent="0.25">
      <c r="A163" s="416" t="s">
        <v>274</v>
      </c>
      <c r="B163" s="416"/>
      <c r="C163" s="416"/>
      <c r="D163" s="416"/>
      <c r="E163" s="416"/>
      <c r="F163" s="416"/>
      <c r="G163" s="416"/>
      <c r="H163" s="416"/>
      <c r="I163" s="416"/>
      <c r="J163" s="416"/>
      <c r="K163" s="416"/>
      <c r="L163" s="416"/>
      <c r="M163" s="416"/>
      <c r="N163" s="416"/>
      <c r="O163" s="416"/>
      <c r="P163" s="416"/>
      <c r="Q163" s="416"/>
      <c r="R163" s="416"/>
      <c r="S163" s="416"/>
      <c r="T163" s="416"/>
      <c r="U163" s="416"/>
      <c r="V163" s="416"/>
      <c r="W163" s="416"/>
      <c r="X163" s="416"/>
      <c r="Y163" s="416"/>
      <c r="Z163" s="416"/>
      <c r="AA163" s="65"/>
      <c r="AB163" s="65"/>
      <c r="AC163" s="82"/>
    </row>
    <row r="164" spans="1:68" ht="14.25" customHeight="1" x14ac:dyDescent="0.25">
      <c r="A164" s="417" t="s">
        <v>160</v>
      </c>
      <c r="B164" s="417"/>
      <c r="C164" s="417"/>
      <c r="D164" s="417"/>
      <c r="E164" s="417"/>
      <c r="F164" s="417"/>
      <c r="G164" s="417"/>
      <c r="H164" s="417"/>
      <c r="I164" s="417"/>
      <c r="J164" s="417"/>
      <c r="K164" s="417"/>
      <c r="L164" s="417"/>
      <c r="M164" s="417"/>
      <c r="N164" s="417"/>
      <c r="O164" s="417"/>
      <c r="P164" s="417"/>
      <c r="Q164" s="417"/>
      <c r="R164" s="417"/>
      <c r="S164" s="417"/>
      <c r="T164" s="417"/>
      <c r="U164" s="417"/>
      <c r="V164" s="417"/>
      <c r="W164" s="417"/>
      <c r="X164" s="417"/>
      <c r="Y164" s="417"/>
      <c r="Z164" s="417"/>
      <c r="AA164" s="66"/>
      <c r="AB164" s="66"/>
      <c r="AC164" s="83"/>
    </row>
    <row r="165" spans="1:68" ht="27" customHeight="1" x14ac:dyDescent="0.25">
      <c r="A165" s="63" t="s">
        <v>275</v>
      </c>
      <c r="B165" s="63" t="s">
        <v>276</v>
      </c>
      <c r="C165" s="36">
        <v>4301135317</v>
      </c>
      <c r="D165" s="418">
        <v>4607111039057</v>
      </c>
      <c r="E165" s="418"/>
      <c r="F165" s="62">
        <v>1.8</v>
      </c>
      <c r="G165" s="37">
        <v>1</v>
      </c>
      <c r="H165" s="62">
        <v>1.8</v>
      </c>
      <c r="I165" s="62">
        <v>1.9</v>
      </c>
      <c r="J165" s="37">
        <v>234</v>
      </c>
      <c r="K165" s="37" t="s">
        <v>179</v>
      </c>
      <c r="L165" s="37" t="s">
        <v>86</v>
      </c>
      <c r="M165" s="38" t="s">
        <v>84</v>
      </c>
      <c r="N165" s="38"/>
      <c r="O165" s="37">
        <v>180</v>
      </c>
      <c r="P165" s="483" t="s">
        <v>277</v>
      </c>
      <c r="Q165" s="420"/>
      <c r="R165" s="420"/>
      <c r="S165" s="420"/>
      <c r="T165" s="421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IFERROR(IF(X165="","",X165*0.00502),"")</f>
        <v>0</v>
      </c>
      <c r="AA165" s="68" t="s">
        <v>46</v>
      </c>
      <c r="AB165" s="69" t="s">
        <v>46</v>
      </c>
      <c r="AC165" s="203" t="s">
        <v>243</v>
      </c>
      <c r="AG165" s="81"/>
      <c r="AJ165" s="87" t="s">
        <v>87</v>
      </c>
      <c r="AK165" s="87">
        <v>1</v>
      </c>
      <c r="BB165" s="204" t="s">
        <v>94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425"/>
      <c r="B166" s="425"/>
      <c r="C166" s="425"/>
      <c r="D166" s="425"/>
      <c r="E166" s="425"/>
      <c r="F166" s="425"/>
      <c r="G166" s="425"/>
      <c r="H166" s="425"/>
      <c r="I166" s="425"/>
      <c r="J166" s="425"/>
      <c r="K166" s="425"/>
      <c r="L166" s="425"/>
      <c r="M166" s="425"/>
      <c r="N166" s="425"/>
      <c r="O166" s="426"/>
      <c r="P166" s="422" t="s">
        <v>40</v>
      </c>
      <c r="Q166" s="423"/>
      <c r="R166" s="423"/>
      <c r="S166" s="423"/>
      <c r="T166" s="423"/>
      <c r="U166" s="423"/>
      <c r="V166" s="424"/>
      <c r="W166" s="42" t="s">
        <v>39</v>
      </c>
      <c r="X166" s="43">
        <f>IFERROR(SUM(X165:X165),"0")</f>
        <v>0</v>
      </c>
      <c r="Y166" s="43">
        <f>IFERROR(SUM(Y165:Y165),"0")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425"/>
      <c r="B167" s="425"/>
      <c r="C167" s="425"/>
      <c r="D167" s="425"/>
      <c r="E167" s="425"/>
      <c r="F167" s="425"/>
      <c r="G167" s="425"/>
      <c r="H167" s="425"/>
      <c r="I167" s="425"/>
      <c r="J167" s="425"/>
      <c r="K167" s="425"/>
      <c r="L167" s="425"/>
      <c r="M167" s="425"/>
      <c r="N167" s="425"/>
      <c r="O167" s="426"/>
      <c r="P167" s="422" t="s">
        <v>40</v>
      </c>
      <c r="Q167" s="423"/>
      <c r="R167" s="423"/>
      <c r="S167" s="423"/>
      <c r="T167" s="423"/>
      <c r="U167" s="423"/>
      <c r="V167" s="424"/>
      <c r="W167" s="42" t="s">
        <v>0</v>
      </c>
      <c r="X167" s="43">
        <f>IFERROR(SUMPRODUCT(X165:X165*H165:H165),"0")</f>
        <v>0</v>
      </c>
      <c r="Y167" s="43">
        <f>IFERROR(SUMPRODUCT(Y165:Y165*H165:H165),"0")</f>
        <v>0</v>
      </c>
      <c r="Z167" s="42"/>
      <c r="AA167" s="67"/>
      <c r="AB167" s="67"/>
      <c r="AC167" s="67"/>
    </row>
    <row r="168" spans="1:68" ht="16.5" customHeight="1" x14ac:dyDescent="0.25">
      <c r="A168" s="416" t="s">
        <v>278</v>
      </c>
      <c r="B168" s="416"/>
      <c r="C168" s="416"/>
      <c r="D168" s="416"/>
      <c r="E168" s="416"/>
      <c r="F168" s="416"/>
      <c r="G168" s="416"/>
      <c r="H168" s="416"/>
      <c r="I168" s="416"/>
      <c r="J168" s="416"/>
      <c r="K168" s="416"/>
      <c r="L168" s="416"/>
      <c r="M168" s="416"/>
      <c r="N168" s="416"/>
      <c r="O168" s="416"/>
      <c r="P168" s="416"/>
      <c r="Q168" s="416"/>
      <c r="R168" s="416"/>
      <c r="S168" s="416"/>
      <c r="T168" s="416"/>
      <c r="U168" s="416"/>
      <c r="V168" s="416"/>
      <c r="W168" s="416"/>
      <c r="X168" s="416"/>
      <c r="Y168" s="416"/>
      <c r="Z168" s="416"/>
      <c r="AA168" s="65"/>
      <c r="AB168" s="65"/>
      <c r="AC168" s="82"/>
    </row>
    <row r="169" spans="1:68" ht="14.25" customHeight="1" x14ac:dyDescent="0.25">
      <c r="A169" s="417" t="s">
        <v>80</v>
      </c>
      <c r="B169" s="417"/>
      <c r="C169" s="417"/>
      <c r="D169" s="417"/>
      <c r="E169" s="417"/>
      <c r="F169" s="417"/>
      <c r="G169" s="417"/>
      <c r="H169" s="417"/>
      <c r="I169" s="417"/>
      <c r="J169" s="417"/>
      <c r="K169" s="417"/>
      <c r="L169" s="417"/>
      <c r="M169" s="417"/>
      <c r="N169" s="417"/>
      <c r="O169" s="417"/>
      <c r="P169" s="417"/>
      <c r="Q169" s="417"/>
      <c r="R169" s="417"/>
      <c r="S169" s="417"/>
      <c r="T169" s="417"/>
      <c r="U169" s="417"/>
      <c r="V169" s="417"/>
      <c r="W169" s="417"/>
      <c r="X169" s="417"/>
      <c r="Y169" s="417"/>
      <c r="Z169" s="417"/>
      <c r="AA169" s="66"/>
      <c r="AB169" s="66"/>
      <c r="AC169" s="83"/>
    </row>
    <row r="170" spans="1:68" ht="16.5" customHeight="1" x14ac:dyDescent="0.25">
      <c r="A170" s="63" t="s">
        <v>279</v>
      </c>
      <c r="B170" s="63" t="s">
        <v>280</v>
      </c>
      <c r="C170" s="36">
        <v>4301071062</v>
      </c>
      <c r="D170" s="418">
        <v>4607111036384</v>
      </c>
      <c r="E170" s="418"/>
      <c r="F170" s="62">
        <v>5</v>
      </c>
      <c r="G170" s="37">
        <v>1</v>
      </c>
      <c r="H170" s="62">
        <v>5</v>
      </c>
      <c r="I170" s="62">
        <v>5.2106000000000003</v>
      </c>
      <c r="J170" s="37">
        <v>144</v>
      </c>
      <c r="K170" s="37" t="s">
        <v>85</v>
      </c>
      <c r="L170" s="37" t="s">
        <v>86</v>
      </c>
      <c r="M170" s="38" t="s">
        <v>84</v>
      </c>
      <c r="N170" s="38"/>
      <c r="O170" s="37">
        <v>180</v>
      </c>
      <c r="P170" s="484" t="s">
        <v>281</v>
      </c>
      <c r="Q170" s="420"/>
      <c r="R170" s="420"/>
      <c r="S170" s="420"/>
      <c r="T170" s="42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205" t="s">
        <v>282</v>
      </c>
      <c r="AG170" s="81"/>
      <c r="AJ170" s="87" t="s">
        <v>87</v>
      </c>
      <c r="AK170" s="87">
        <v>1</v>
      </c>
      <c r="BB170" s="206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16.5" customHeight="1" x14ac:dyDescent="0.25">
      <c r="A171" s="63" t="s">
        <v>283</v>
      </c>
      <c r="B171" s="63" t="s">
        <v>284</v>
      </c>
      <c r="C171" s="36">
        <v>4301071056</v>
      </c>
      <c r="D171" s="418">
        <v>4640242180250</v>
      </c>
      <c r="E171" s="418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85</v>
      </c>
      <c r="L171" s="37" t="s">
        <v>86</v>
      </c>
      <c r="M171" s="38" t="s">
        <v>84</v>
      </c>
      <c r="N171" s="38"/>
      <c r="O171" s="37">
        <v>180</v>
      </c>
      <c r="P171" s="485" t="s">
        <v>285</v>
      </c>
      <c r="Q171" s="420"/>
      <c r="R171" s="420"/>
      <c r="S171" s="420"/>
      <c r="T171" s="42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7" t="s">
        <v>286</v>
      </c>
      <c r="AG171" s="81"/>
      <c r="AJ171" s="87" t="s">
        <v>87</v>
      </c>
      <c r="AK171" s="87">
        <v>1</v>
      </c>
      <c r="BB171" s="208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287</v>
      </c>
      <c r="B172" s="63" t="s">
        <v>288</v>
      </c>
      <c r="C172" s="36">
        <v>4301071050</v>
      </c>
      <c r="D172" s="418">
        <v>4607111036216</v>
      </c>
      <c r="E172" s="418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85</v>
      </c>
      <c r="L172" s="37" t="s">
        <v>86</v>
      </c>
      <c r="M172" s="38" t="s">
        <v>84</v>
      </c>
      <c r="N172" s="38"/>
      <c r="O172" s="37">
        <v>180</v>
      </c>
      <c r="P172" s="48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420"/>
      <c r="R172" s="420"/>
      <c r="S172" s="420"/>
      <c r="T172" s="421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9" t="s">
        <v>289</v>
      </c>
      <c r="AG172" s="81"/>
      <c r="AJ172" s="87" t="s">
        <v>87</v>
      </c>
      <c r="AK172" s="87">
        <v>1</v>
      </c>
      <c r="BB172" s="210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290</v>
      </c>
      <c r="B173" s="63" t="s">
        <v>291</v>
      </c>
      <c r="C173" s="36">
        <v>4301071061</v>
      </c>
      <c r="D173" s="418">
        <v>4607111036278</v>
      </c>
      <c r="E173" s="418"/>
      <c r="F173" s="62">
        <v>5</v>
      </c>
      <c r="G173" s="37">
        <v>1</v>
      </c>
      <c r="H173" s="62">
        <v>5</v>
      </c>
      <c r="I173" s="62">
        <v>5.2405999999999997</v>
      </c>
      <c r="J173" s="37">
        <v>84</v>
      </c>
      <c r="K173" s="37" t="s">
        <v>85</v>
      </c>
      <c r="L173" s="37" t="s">
        <v>86</v>
      </c>
      <c r="M173" s="38" t="s">
        <v>84</v>
      </c>
      <c r="N173" s="38"/>
      <c r="O173" s="37">
        <v>180</v>
      </c>
      <c r="P173" s="48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420"/>
      <c r="R173" s="420"/>
      <c r="S173" s="420"/>
      <c r="T173" s="421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IFERROR(IF(X173="","",X173*0.0155),"")</f>
        <v>0</v>
      </c>
      <c r="AA173" s="68" t="s">
        <v>46</v>
      </c>
      <c r="AB173" s="69" t="s">
        <v>46</v>
      </c>
      <c r="AC173" s="211" t="s">
        <v>292</v>
      </c>
      <c r="AG173" s="81"/>
      <c r="AJ173" s="87" t="s">
        <v>87</v>
      </c>
      <c r="AK173" s="87">
        <v>1</v>
      </c>
      <c r="BB173" s="212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425"/>
      <c r="B174" s="425"/>
      <c r="C174" s="425"/>
      <c r="D174" s="425"/>
      <c r="E174" s="425"/>
      <c r="F174" s="425"/>
      <c r="G174" s="425"/>
      <c r="H174" s="425"/>
      <c r="I174" s="425"/>
      <c r="J174" s="425"/>
      <c r="K174" s="425"/>
      <c r="L174" s="425"/>
      <c r="M174" s="425"/>
      <c r="N174" s="425"/>
      <c r="O174" s="426"/>
      <c r="P174" s="422" t="s">
        <v>40</v>
      </c>
      <c r="Q174" s="423"/>
      <c r="R174" s="423"/>
      <c r="S174" s="423"/>
      <c r="T174" s="423"/>
      <c r="U174" s="423"/>
      <c r="V174" s="424"/>
      <c r="W174" s="42" t="s">
        <v>39</v>
      </c>
      <c r="X174" s="43">
        <f>IFERROR(SUM(X170:X173),"0")</f>
        <v>0</v>
      </c>
      <c r="Y174" s="43">
        <f>IFERROR(SUM(Y170:Y173),"0")</f>
        <v>0</v>
      </c>
      <c r="Z174" s="43">
        <f>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425"/>
      <c r="B175" s="425"/>
      <c r="C175" s="425"/>
      <c r="D175" s="425"/>
      <c r="E175" s="425"/>
      <c r="F175" s="425"/>
      <c r="G175" s="425"/>
      <c r="H175" s="425"/>
      <c r="I175" s="425"/>
      <c r="J175" s="425"/>
      <c r="K175" s="425"/>
      <c r="L175" s="425"/>
      <c r="M175" s="425"/>
      <c r="N175" s="425"/>
      <c r="O175" s="426"/>
      <c r="P175" s="422" t="s">
        <v>40</v>
      </c>
      <c r="Q175" s="423"/>
      <c r="R175" s="423"/>
      <c r="S175" s="423"/>
      <c r="T175" s="423"/>
      <c r="U175" s="423"/>
      <c r="V175" s="424"/>
      <c r="W175" s="42" t="s">
        <v>0</v>
      </c>
      <c r="X175" s="43">
        <f>IFERROR(SUMPRODUCT(X170:X173*H170:H173),"0")</f>
        <v>0</v>
      </c>
      <c r="Y175" s="43">
        <f>IFERROR(SUMPRODUCT(Y170:Y173*H170:H173),"0")</f>
        <v>0</v>
      </c>
      <c r="Z175" s="42"/>
      <c r="AA175" s="67"/>
      <c r="AB175" s="67"/>
      <c r="AC175" s="67"/>
    </row>
    <row r="176" spans="1:68" ht="14.25" customHeight="1" x14ac:dyDescent="0.25">
      <c r="A176" s="417" t="s">
        <v>293</v>
      </c>
      <c r="B176" s="417"/>
      <c r="C176" s="417"/>
      <c r="D176" s="417"/>
      <c r="E176" s="417"/>
      <c r="F176" s="417"/>
      <c r="G176" s="417"/>
      <c r="H176" s="417"/>
      <c r="I176" s="417"/>
      <c r="J176" s="417"/>
      <c r="K176" s="417"/>
      <c r="L176" s="417"/>
      <c r="M176" s="417"/>
      <c r="N176" s="417"/>
      <c r="O176" s="417"/>
      <c r="P176" s="417"/>
      <c r="Q176" s="417"/>
      <c r="R176" s="417"/>
      <c r="S176" s="417"/>
      <c r="T176" s="417"/>
      <c r="U176" s="417"/>
      <c r="V176" s="417"/>
      <c r="W176" s="417"/>
      <c r="X176" s="417"/>
      <c r="Y176" s="417"/>
      <c r="Z176" s="417"/>
      <c r="AA176" s="66"/>
      <c r="AB176" s="66"/>
      <c r="AC176" s="83"/>
    </row>
    <row r="177" spans="1:68" ht="27" customHeight="1" x14ac:dyDescent="0.25">
      <c r="A177" s="63" t="s">
        <v>294</v>
      </c>
      <c r="B177" s="63" t="s">
        <v>295</v>
      </c>
      <c r="C177" s="36">
        <v>4301080153</v>
      </c>
      <c r="D177" s="418">
        <v>4607111036827</v>
      </c>
      <c r="E177" s="418"/>
      <c r="F177" s="62">
        <v>1</v>
      </c>
      <c r="G177" s="37">
        <v>5</v>
      </c>
      <c r="H177" s="62">
        <v>5</v>
      </c>
      <c r="I177" s="62">
        <v>5.2</v>
      </c>
      <c r="J177" s="37">
        <v>144</v>
      </c>
      <c r="K177" s="37" t="s">
        <v>85</v>
      </c>
      <c r="L177" s="37" t="s">
        <v>86</v>
      </c>
      <c r="M177" s="38" t="s">
        <v>84</v>
      </c>
      <c r="N177" s="38"/>
      <c r="O177" s="37">
        <v>90</v>
      </c>
      <c r="P177" s="4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420"/>
      <c r="R177" s="420"/>
      <c r="S177" s="420"/>
      <c r="T177" s="421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13" t="s">
        <v>296</v>
      </c>
      <c r="AG177" s="81"/>
      <c r="AJ177" s="87" t="s">
        <v>87</v>
      </c>
      <c r="AK177" s="87">
        <v>1</v>
      </c>
      <c r="BB177" s="214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297</v>
      </c>
      <c r="B178" s="63" t="s">
        <v>298</v>
      </c>
      <c r="C178" s="36">
        <v>4301080154</v>
      </c>
      <c r="D178" s="418">
        <v>4607111036834</v>
      </c>
      <c r="E178" s="418"/>
      <c r="F178" s="62">
        <v>1</v>
      </c>
      <c r="G178" s="37">
        <v>5</v>
      </c>
      <c r="H178" s="62">
        <v>5</v>
      </c>
      <c r="I178" s="62">
        <v>5.2530000000000001</v>
      </c>
      <c r="J178" s="37">
        <v>144</v>
      </c>
      <c r="K178" s="37" t="s">
        <v>85</v>
      </c>
      <c r="L178" s="37" t="s">
        <v>86</v>
      </c>
      <c r="M178" s="38" t="s">
        <v>84</v>
      </c>
      <c r="N178" s="38"/>
      <c r="O178" s="37">
        <v>90</v>
      </c>
      <c r="P178" s="4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420"/>
      <c r="R178" s="420"/>
      <c r="S178" s="420"/>
      <c r="T178" s="421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15" t="s">
        <v>296</v>
      </c>
      <c r="AG178" s="81"/>
      <c r="AJ178" s="87" t="s">
        <v>87</v>
      </c>
      <c r="AK178" s="87">
        <v>1</v>
      </c>
      <c r="BB178" s="216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425"/>
      <c r="B179" s="425"/>
      <c r="C179" s="425"/>
      <c r="D179" s="425"/>
      <c r="E179" s="425"/>
      <c r="F179" s="425"/>
      <c r="G179" s="425"/>
      <c r="H179" s="425"/>
      <c r="I179" s="425"/>
      <c r="J179" s="425"/>
      <c r="K179" s="425"/>
      <c r="L179" s="425"/>
      <c r="M179" s="425"/>
      <c r="N179" s="425"/>
      <c r="O179" s="426"/>
      <c r="P179" s="422" t="s">
        <v>40</v>
      </c>
      <c r="Q179" s="423"/>
      <c r="R179" s="423"/>
      <c r="S179" s="423"/>
      <c r="T179" s="423"/>
      <c r="U179" s="423"/>
      <c r="V179" s="424"/>
      <c r="W179" s="42" t="s">
        <v>39</v>
      </c>
      <c r="X179" s="43">
        <f>IFERROR(SUM(X177:X178),"0")</f>
        <v>0</v>
      </c>
      <c r="Y179" s="43">
        <f>IFERROR(SUM(Y177:Y178),"0")</f>
        <v>0</v>
      </c>
      <c r="Z179" s="43">
        <f>IFERROR(IF(Z177="",0,Z177),"0")+IFERROR(IF(Z178="",0,Z178),"0")</f>
        <v>0</v>
      </c>
      <c r="AA179" s="67"/>
      <c r="AB179" s="67"/>
      <c r="AC179" s="67"/>
    </row>
    <row r="180" spans="1:68" x14ac:dyDescent="0.2">
      <c r="A180" s="425"/>
      <c r="B180" s="425"/>
      <c r="C180" s="425"/>
      <c r="D180" s="425"/>
      <c r="E180" s="425"/>
      <c r="F180" s="425"/>
      <c r="G180" s="425"/>
      <c r="H180" s="425"/>
      <c r="I180" s="425"/>
      <c r="J180" s="425"/>
      <c r="K180" s="425"/>
      <c r="L180" s="425"/>
      <c r="M180" s="425"/>
      <c r="N180" s="425"/>
      <c r="O180" s="426"/>
      <c r="P180" s="422" t="s">
        <v>40</v>
      </c>
      <c r="Q180" s="423"/>
      <c r="R180" s="423"/>
      <c r="S180" s="423"/>
      <c r="T180" s="423"/>
      <c r="U180" s="423"/>
      <c r="V180" s="424"/>
      <c r="W180" s="42" t="s">
        <v>0</v>
      </c>
      <c r="X180" s="43">
        <f>IFERROR(SUMPRODUCT(X177:X178*H177:H178),"0")</f>
        <v>0</v>
      </c>
      <c r="Y180" s="43">
        <f>IFERROR(SUMPRODUCT(Y177:Y178*H177:H178),"0")</f>
        <v>0</v>
      </c>
      <c r="Z180" s="42"/>
      <c r="AA180" s="67"/>
      <c r="AB180" s="67"/>
      <c r="AC180" s="67"/>
    </row>
    <row r="181" spans="1:68" ht="27.75" customHeight="1" x14ac:dyDescent="0.2">
      <c r="A181" s="415" t="s">
        <v>299</v>
      </c>
      <c r="B181" s="415"/>
      <c r="C181" s="415"/>
      <c r="D181" s="415"/>
      <c r="E181" s="415"/>
      <c r="F181" s="415"/>
      <c r="G181" s="415"/>
      <c r="H181" s="415"/>
      <c r="I181" s="415"/>
      <c r="J181" s="415"/>
      <c r="K181" s="415"/>
      <c r="L181" s="415"/>
      <c r="M181" s="415"/>
      <c r="N181" s="415"/>
      <c r="O181" s="415"/>
      <c r="P181" s="415"/>
      <c r="Q181" s="415"/>
      <c r="R181" s="415"/>
      <c r="S181" s="415"/>
      <c r="T181" s="415"/>
      <c r="U181" s="415"/>
      <c r="V181" s="415"/>
      <c r="W181" s="415"/>
      <c r="X181" s="415"/>
      <c r="Y181" s="415"/>
      <c r="Z181" s="415"/>
      <c r="AA181" s="54"/>
      <c r="AB181" s="54"/>
      <c r="AC181" s="54"/>
    </row>
    <row r="182" spans="1:68" ht="16.5" customHeight="1" x14ac:dyDescent="0.25">
      <c r="A182" s="416" t="s">
        <v>300</v>
      </c>
      <c r="B182" s="416"/>
      <c r="C182" s="416"/>
      <c r="D182" s="416"/>
      <c r="E182" s="416"/>
      <c r="F182" s="416"/>
      <c r="G182" s="416"/>
      <c r="H182" s="416"/>
      <c r="I182" s="416"/>
      <c r="J182" s="416"/>
      <c r="K182" s="416"/>
      <c r="L182" s="416"/>
      <c r="M182" s="416"/>
      <c r="N182" s="416"/>
      <c r="O182" s="416"/>
      <c r="P182" s="416"/>
      <c r="Q182" s="416"/>
      <c r="R182" s="416"/>
      <c r="S182" s="416"/>
      <c r="T182" s="416"/>
      <c r="U182" s="416"/>
      <c r="V182" s="416"/>
      <c r="W182" s="416"/>
      <c r="X182" s="416"/>
      <c r="Y182" s="416"/>
      <c r="Z182" s="416"/>
      <c r="AA182" s="65"/>
      <c r="AB182" s="65"/>
      <c r="AC182" s="82"/>
    </row>
    <row r="183" spans="1:68" ht="14.25" customHeight="1" x14ac:dyDescent="0.25">
      <c r="A183" s="417" t="s">
        <v>89</v>
      </c>
      <c r="B183" s="417"/>
      <c r="C183" s="417"/>
      <c r="D183" s="417"/>
      <c r="E183" s="417"/>
      <c r="F183" s="417"/>
      <c r="G183" s="417"/>
      <c r="H183" s="417"/>
      <c r="I183" s="417"/>
      <c r="J183" s="417"/>
      <c r="K183" s="417"/>
      <c r="L183" s="417"/>
      <c r="M183" s="417"/>
      <c r="N183" s="417"/>
      <c r="O183" s="417"/>
      <c r="P183" s="417"/>
      <c r="Q183" s="417"/>
      <c r="R183" s="417"/>
      <c r="S183" s="417"/>
      <c r="T183" s="417"/>
      <c r="U183" s="417"/>
      <c r="V183" s="417"/>
      <c r="W183" s="417"/>
      <c r="X183" s="417"/>
      <c r="Y183" s="417"/>
      <c r="Z183" s="417"/>
      <c r="AA183" s="66"/>
      <c r="AB183" s="66"/>
      <c r="AC183" s="83"/>
    </row>
    <row r="184" spans="1:68" ht="27" customHeight="1" x14ac:dyDescent="0.25">
      <c r="A184" s="63" t="s">
        <v>301</v>
      </c>
      <c r="B184" s="63" t="s">
        <v>302</v>
      </c>
      <c r="C184" s="36">
        <v>4301132182</v>
      </c>
      <c r="D184" s="418">
        <v>4607111035721</v>
      </c>
      <c r="E184" s="418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95</v>
      </c>
      <c r="L184" s="37" t="s">
        <v>86</v>
      </c>
      <c r="M184" s="38" t="s">
        <v>84</v>
      </c>
      <c r="N184" s="38"/>
      <c r="O184" s="37">
        <v>365</v>
      </c>
      <c r="P184" s="49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420"/>
      <c r="R184" s="420"/>
      <c r="S184" s="420"/>
      <c r="T184" s="421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7" t="s">
        <v>303</v>
      </c>
      <c r="AG184" s="81"/>
      <c r="AJ184" s="87" t="s">
        <v>87</v>
      </c>
      <c r="AK184" s="87">
        <v>1</v>
      </c>
      <c r="BB184" s="218" t="s">
        <v>94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304</v>
      </c>
      <c r="B185" s="63" t="s">
        <v>305</v>
      </c>
      <c r="C185" s="36">
        <v>4301132100</v>
      </c>
      <c r="D185" s="418">
        <v>4607111035691</v>
      </c>
      <c r="E185" s="418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95</v>
      </c>
      <c r="L185" s="37" t="s">
        <v>86</v>
      </c>
      <c r="M185" s="38" t="s">
        <v>84</v>
      </c>
      <c r="N185" s="38"/>
      <c r="O185" s="37">
        <v>365</v>
      </c>
      <c r="P185" s="49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420"/>
      <c r="R185" s="420"/>
      <c r="S185" s="420"/>
      <c r="T185" s="42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9" t="s">
        <v>306</v>
      </c>
      <c r="AG185" s="81"/>
      <c r="AJ185" s="87" t="s">
        <v>87</v>
      </c>
      <c r="AK185" s="87">
        <v>1</v>
      </c>
      <c r="BB185" s="220" t="s">
        <v>94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307</v>
      </c>
      <c r="B186" s="63" t="s">
        <v>308</v>
      </c>
      <c r="C186" s="36">
        <v>4301132170</v>
      </c>
      <c r="D186" s="418">
        <v>4607111038487</v>
      </c>
      <c r="E186" s="418"/>
      <c r="F186" s="62">
        <v>0.25</v>
      </c>
      <c r="G186" s="37">
        <v>12</v>
      </c>
      <c r="H186" s="62">
        <v>3</v>
      </c>
      <c r="I186" s="62">
        <v>3.7360000000000002</v>
      </c>
      <c r="J186" s="37">
        <v>70</v>
      </c>
      <c r="K186" s="37" t="s">
        <v>95</v>
      </c>
      <c r="L186" s="37" t="s">
        <v>86</v>
      </c>
      <c r="M186" s="38" t="s">
        <v>84</v>
      </c>
      <c r="N186" s="38"/>
      <c r="O186" s="37">
        <v>180</v>
      </c>
      <c r="P186" s="49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420"/>
      <c r="R186" s="420"/>
      <c r="S186" s="420"/>
      <c r="T186" s="42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21" t="s">
        <v>309</v>
      </c>
      <c r="AG186" s="81"/>
      <c r="AJ186" s="87" t="s">
        <v>87</v>
      </c>
      <c r="AK186" s="87">
        <v>1</v>
      </c>
      <c r="BB186" s="222" t="s">
        <v>94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425"/>
      <c r="B187" s="425"/>
      <c r="C187" s="425"/>
      <c r="D187" s="425"/>
      <c r="E187" s="425"/>
      <c r="F187" s="425"/>
      <c r="G187" s="425"/>
      <c r="H187" s="425"/>
      <c r="I187" s="425"/>
      <c r="J187" s="425"/>
      <c r="K187" s="425"/>
      <c r="L187" s="425"/>
      <c r="M187" s="425"/>
      <c r="N187" s="425"/>
      <c r="O187" s="426"/>
      <c r="P187" s="422" t="s">
        <v>40</v>
      </c>
      <c r="Q187" s="423"/>
      <c r="R187" s="423"/>
      <c r="S187" s="423"/>
      <c r="T187" s="423"/>
      <c r="U187" s="423"/>
      <c r="V187" s="424"/>
      <c r="W187" s="42" t="s">
        <v>39</v>
      </c>
      <c r="X187" s="43">
        <f>IFERROR(SUM(X184:X186),"0")</f>
        <v>0</v>
      </c>
      <c r="Y187" s="43">
        <f>IFERROR(SUM(Y184:Y186),"0")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425"/>
      <c r="B188" s="425"/>
      <c r="C188" s="425"/>
      <c r="D188" s="425"/>
      <c r="E188" s="425"/>
      <c r="F188" s="425"/>
      <c r="G188" s="425"/>
      <c r="H188" s="425"/>
      <c r="I188" s="425"/>
      <c r="J188" s="425"/>
      <c r="K188" s="425"/>
      <c r="L188" s="425"/>
      <c r="M188" s="425"/>
      <c r="N188" s="425"/>
      <c r="O188" s="426"/>
      <c r="P188" s="422" t="s">
        <v>40</v>
      </c>
      <c r="Q188" s="423"/>
      <c r="R188" s="423"/>
      <c r="S188" s="423"/>
      <c r="T188" s="423"/>
      <c r="U188" s="423"/>
      <c r="V188" s="424"/>
      <c r="W188" s="42" t="s">
        <v>0</v>
      </c>
      <c r="X188" s="43">
        <f>IFERROR(SUMPRODUCT(X184:X186*H184:H186),"0")</f>
        <v>0</v>
      </c>
      <c r="Y188" s="43">
        <f>IFERROR(SUMPRODUCT(Y184:Y186*H184:H186),"0")</f>
        <v>0</v>
      </c>
      <c r="Z188" s="42"/>
      <c r="AA188" s="67"/>
      <c r="AB188" s="67"/>
      <c r="AC188" s="67"/>
    </row>
    <row r="189" spans="1:68" ht="14.25" customHeight="1" x14ac:dyDescent="0.25">
      <c r="A189" s="417" t="s">
        <v>310</v>
      </c>
      <c r="B189" s="417"/>
      <c r="C189" s="417"/>
      <c r="D189" s="417"/>
      <c r="E189" s="417"/>
      <c r="F189" s="417"/>
      <c r="G189" s="417"/>
      <c r="H189" s="417"/>
      <c r="I189" s="417"/>
      <c r="J189" s="417"/>
      <c r="K189" s="417"/>
      <c r="L189" s="417"/>
      <c r="M189" s="417"/>
      <c r="N189" s="417"/>
      <c r="O189" s="417"/>
      <c r="P189" s="417"/>
      <c r="Q189" s="417"/>
      <c r="R189" s="417"/>
      <c r="S189" s="417"/>
      <c r="T189" s="417"/>
      <c r="U189" s="417"/>
      <c r="V189" s="417"/>
      <c r="W189" s="417"/>
      <c r="X189" s="417"/>
      <c r="Y189" s="417"/>
      <c r="Z189" s="417"/>
      <c r="AA189" s="66"/>
      <c r="AB189" s="66"/>
      <c r="AC189" s="83"/>
    </row>
    <row r="190" spans="1:68" ht="27" customHeight="1" x14ac:dyDescent="0.25">
      <c r="A190" s="63" t="s">
        <v>311</v>
      </c>
      <c r="B190" s="63" t="s">
        <v>312</v>
      </c>
      <c r="C190" s="36">
        <v>4301051855</v>
      </c>
      <c r="D190" s="418">
        <v>4680115885875</v>
      </c>
      <c r="E190" s="418"/>
      <c r="F190" s="62">
        <v>1</v>
      </c>
      <c r="G190" s="37">
        <v>9</v>
      </c>
      <c r="H190" s="62">
        <v>9</v>
      </c>
      <c r="I190" s="62">
        <v>9.4350000000000005</v>
      </c>
      <c r="J190" s="37">
        <v>64</v>
      </c>
      <c r="K190" s="37" t="s">
        <v>317</v>
      </c>
      <c r="L190" s="37" t="s">
        <v>86</v>
      </c>
      <c r="M190" s="38" t="s">
        <v>316</v>
      </c>
      <c r="N190" s="38"/>
      <c r="O190" s="37">
        <v>365</v>
      </c>
      <c r="P190" s="493" t="s">
        <v>313</v>
      </c>
      <c r="Q190" s="420"/>
      <c r="R190" s="420"/>
      <c r="S190" s="420"/>
      <c r="T190" s="421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IFERROR(IF(X190="","",X190*0.01898),"")</f>
        <v>0</v>
      </c>
      <c r="AA190" s="68" t="s">
        <v>46</v>
      </c>
      <c r="AB190" s="69" t="s">
        <v>46</v>
      </c>
      <c r="AC190" s="223" t="s">
        <v>314</v>
      </c>
      <c r="AG190" s="81"/>
      <c r="AJ190" s="87" t="s">
        <v>87</v>
      </c>
      <c r="AK190" s="87">
        <v>1</v>
      </c>
      <c r="BB190" s="224" t="s">
        <v>315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25"/>
      <c r="B191" s="425"/>
      <c r="C191" s="425"/>
      <c r="D191" s="425"/>
      <c r="E191" s="425"/>
      <c r="F191" s="425"/>
      <c r="G191" s="425"/>
      <c r="H191" s="425"/>
      <c r="I191" s="425"/>
      <c r="J191" s="425"/>
      <c r="K191" s="425"/>
      <c r="L191" s="425"/>
      <c r="M191" s="425"/>
      <c r="N191" s="425"/>
      <c r="O191" s="426"/>
      <c r="P191" s="422" t="s">
        <v>40</v>
      </c>
      <c r="Q191" s="423"/>
      <c r="R191" s="423"/>
      <c r="S191" s="423"/>
      <c r="T191" s="423"/>
      <c r="U191" s="423"/>
      <c r="V191" s="424"/>
      <c r="W191" s="42" t="s">
        <v>39</v>
      </c>
      <c r="X191" s="43">
        <f>IFERROR(SUM(X190:X190),"0")</f>
        <v>0</v>
      </c>
      <c r="Y191" s="43">
        <f>IFERROR(SUM(Y190:Y190),"0")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425"/>
      <c r="B192" s="425"/>
      <c r="C192" s="425"/>
      <c r="D192" s="425"/>
      <c r="E192" s="425"/>
      <c r="F192" s="425"/>
      <c r="G192" s="425"/>
      <c r="H192" s="425"/>
      <c r="I192" s="425"/>
      <c r="J192" s="425"/>
      <c r="K192" s="425"/>
      <c r="L192" s="425"/>
      <c r="M192" s="425"/>
      <c r="N192" s="425"/>
      <c r="O192" s="426"/>
      <c r="P192" s="422" t="s">
        <v>40</v>
      </c>
      <c r="Q192" s="423"/>
      <c r="R192" s="423"/>
      <c r="S192" s="423"/>
      <c r="T192" s="423"/>
      <c r="U192" s="423"/>
      <c r="V192" s="424"/>
      <c r="W192" s="42" t="s">
        <v>0</v>
      </c>
      <c r="X192" s="43">
        <f>IFERROR(SUMPRODUCT(X190:X190*H190:H190),"0")</f>
        <v>0</v>
      </c>
      <c r="Y192" s="43">
        <f>IFERROR(SUMPRODUCT(Y190:Y190*H190:H190),"0")</f>
        <v>0</v>
      </c>
      <c r="Z192" s="42"/>
      <c r="AA192" s="67"/>
      <c r="AB192" s="67"/>
      <c r="AC192" s="67"/>
    </row>
    <row r="193" spans="1:68" ht="27.75" customHeight="1" x14ac:dyDescent="0.2">
      <c r="A193" s="415" t="s">
        <v>318</v>
      </c>
      <c r="B193" s="415"/>
      <c r="C193" s="415"/>
      <c r="D193" s="415"/>
      <c r="E193" s="415"/>
      <c r="F193" s="415"/>
      <c r="G193" s="415"/>
      <c r="H193" s="415"/>
      <c r="I193" s="415"/>
      <c r="J193" s="415"/>
      <c r="K193" s="415"/>
      <c r="L193" s="415"/>
      <c r="M193" s="415"/>
      <c r="N193" s="415"/>
      <c r="O193" s="415"/>
      <c r="P193" s="415"/>
      <c r="Q193" s="415"/>
      <c r="R193" s="415"/>
      <c r="S193" s="415"/>
      <c r="T193" s="415"/>
      <c r="U193" s="415"/>
      <c r="V193" s="415"/>
      <c r="W193" s="415"/>
      <c r="X193" s="415"/>
      <c r="Y193" s="415"/>
      <c r="Z193" s="415"/>
      <c r="AA193" s="54"/>
      <c r="AB193" s="54"/>
      <c r="AC193" s="54"/>
    </row>
    <row r="194" spans="1:68" ht="16.5" customHeight="1" x14ac:dyDescent="0.25">
      <c r="A194" s="416" t="s">
        <v>319</v>
      </c>
      <c r="B194" s="416"/>
      <c r="C194" s="416"/>
      <c r="D194" s="416"/>
      <c r="E194" s="416"/>
      <c r="F194" s="416"/>
      <c r="G194" s="416"/>
      <c r="H194" s="416"/>
      <c r="I194" s="416"/>
      <c r="J194" s="416"/>
      <c r="K194" s="416"/>
      <c r="L194" s="416"/>
      <c r="M194" s="416"/>
      <c r="N194" s="416"/>
      <c r="O194" s="416"/>
      <c r="P194" s="416"/>
      <c r="Q194" s="416"/>
      <c r="R194" s="416"/>
      <c r="S194" s="416"/>
      <c r="T194" s="416"/>
      <c r="U194" s="416"/>
      <c r="V194" s="416"/>
      <c r="W194" s="416"/>
      <c r="X194" s="416"/>
      <c r="Y194" s="416"/>
      <c r="Z194" s="416"/>
      <c r="AA194" s="65"/>
      <c r="AB194" s="65"/>
      <c r="AC194" s="82"/>
    </row>
    <row r="195" spans="1:68" ht="14.25" customHeight="1" x14ac:dyDescent="0.25">
      <c r="A195" s="417" t="s">
        <v>160</v>
      </c>
      <c r="B195" s="417"/>
      <c r="C195" s="417"/>
      <c r="D195" s="417"/>
      <c r="E195" s="417"/>
      <c r="F195" s="417"/>
      <c r="G195" s="417"/>
      <c r="H195" s="417"/>
      <c r="I195" s="417"/>
      <c r="J195" s="417"/>
      <c r="K195" s="417"/>
      <c r="L195" s="417"/>
      <c r="M195" s="417"/>
      <c r="N195" s="417"/>
      <c r="O195" s="417"/>
      <c r="P195" s="417"/>
      <c r="Q195" s="417"/>
      <c r="R195" s="417"/>
      <c r="S195" s="417"/>
      <c r="T195" s="417"/>
      <c r="U195" s="417"/>
      <c r="V195" s="417"/>
      <c r="W195" s="417"/>
      <c r="X195" s="417"/>
      <c r="Y195" s="417"/>
      <c r="Z195" s="417"/>
      <c r="AA195" s="66"/>
      <c r="AB195" s="66"/>
      <c r="AC195" s="83"/>
    </row>
    <row r="196" spans="1:68" ht="27" customHeight="1" x14ac:dyDescent="0.25">
      <c r="A196" s="63" t="s">
        <v>320</v>
      </c>
      <c r="B196" s="63" t="s">
        <v>321</v>
      </c>
      <c r="C196" s="36">
        <v>4301135707</v>
      </c>
      <c r="D196" s="418">
        <v>4620207490198</v>
      </c>
      <c r="E196" s="418"/>
      <c r="F196" s="62">
        <v>0.2</v>
      </c>
      <c r="G196" s="37">
        <v>12</v>
      </c>
      <c r="H196" s="62">
        <v>2.4</v>
      </c>
      <c r="I196" s="62">
        <v>3.1036000000000001</v>
      </c>
      <c r="J196" s="37">
        <v>70</v>
      </c>
      <c r="K196" s="37" t="s">
        <v>95</v>
      </c>
      <c r="L196" s="37" t="s">
        <v>86</v>
      </c>
      <c r="M196" s="38" t="s">
        <v>84</v>
      </c>
      <c r="N196" s="38"/>
      <c r="O196" s="37">
        <v>180</v>
      </c>
      <c r="P196" s="49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420"/>
      <c r="R196" s="420"/>
      <c r="S196" s="420"/>
      <c r="T196" s="421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25" t="s">
        <v>322</v>
      </c>
      <c r="AG196" s="81"/>
      <c r="AJ196" s="87" t="s">
        <v>87</v>
      </c>
      <c r="AK196" s="87">
        <v>1</v>
      </c>
      <c r="BB196" s="226" t="s">
        <v>94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323</v>
      </c>
      <c r="B197" s="63" t="s">
        <v>324</v>
      </c>
      <c r="C197" s="36">
        <v>4301135719</v>
      </c>
      <c r="D197" s="418">
        <v>4620207490235</v>
      </c>
      <c r="E197" s="418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95</v>
      </c>
      <c r="L197" s="37" t="s">
        <v>86</v>
      </c>
      <c r="M197" s="38" t="s">
        <v>84</v>
      </c>
      <c r="N197" s="38"/>
      <c r="O197" s="37">
        <v>180</v>
      </c>
      <c r="P197" s="49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420"/>
      <c r="R197" s="420"/>
      <c r="S197" s="420"/>
      <c r="T197" s="421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7" t="s">
        <v>325</v>
      </c>
      <c r="AG197" s="81"/>
      <c r="AJ197" s="87" t="s">
        <v>87</v>
      </c>
      <c r="AK197" s="87">
        <v>1</v>
      </c>
      <c r="BB197" s="228" t="s">
        <v>94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326</v>
      </c>
      <c r="B198" s="63" t="s">
        <v>327</v>
      </c>
      <c r="C198" s="36">
        <v>4301135697</v>
      </c>
      <c r="D198" s="418">
        <v>4620207490259</v>
      </c>
      <c r="E198" s="418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95</v>
      </c>
      <c r="L198" s="37" t="s">
        <v>86</v>
      </c>
      <c r="M198" s="38" t="s">
        <v>84</v>
      </c>
      <c r="N198" s="38"/>
      <c r="O198" s="37">
        <v>180</v>
      </c>
      <c r="P198" s="49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420"/>
      <c r="R198" s="420"/>
      <c r="S198" s="420"/>
      <c r="T198" s="421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9" t="s">
        <v>322</v>
      </c>
      <c r="AG198" s="81"/>
      <c r="AJ198" s="87" t="s">
        <v>87</v>
      </c>
      <c r="AK198" s="87">
        <v>1</v>
      </c>
      <c r="BB198" s="230" t="s">
        <v>94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328</v>
      </c>
      <c r="B199" s="63" t="s">
        <v>329</v>
      </c>
      <c r="C199" s="36">
        <v>4301135681</v>
      </c>
      <c r="D199" s="418">
        <v>4620207490143</v>
      </c>
      <c r="E199" s="418"/>
      <c r="F199" s="62">
        <v>0.22</v>
      </c>
      <c r="G199" s="37">
        <v>12</v>
      </c>
      <c r="H199" s="62">
        <v>2.64</v>
      </c>
      <c r="I199" s="62">
        <v>3.3435999999999999</v>
      </c>
      <c r="J199" s="37">
        <v>70</v>
      </c>
      <c r="K199" s="37" t="s">
        <v>95</v>
      </c>
      <c r="L199" s="37" t="s">
        <v>86</v>
      </c>
      <c r="M199" s="38" t="s">
        <v>84</v>
      </c>
      <c r="N199" s="38"/>
      <c r="O199" s="37">
        <v>180</v>
      </c>
      <c r="P199" s="49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420"/>
      <c r="R199" s="420"/>
      <c r="S199" s="420"/>
      <c r="T199" s="421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31" t="s">
        <v>330</v>
      </c>
      <c r="AG199" s="81"/>
      <c r="AJ199" s="87" t="s">
        <v>87</v>
      </c>
      <c r="AK199" s="87">
        <v>1</v>
      </c>
      <c r="BB199" s="232" t="s">
        <v>94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x14ac:dyDescent="0.2">
      <c r="A200" s="425"/>
      <c r="B200" s="425"/>
      <c r="C200" s="425"/>
      <c r="D200" s="425"/>
      <c r="E200" s="425"/>
      <c r="F200" s="425"/>
      <c r="G200" s="425"/>
      <c r="H200" s="425"/>
      <c r="I200" s="425"/>
      <c r="J200" s="425"/>
      <c r="K200" s="425"/>
      <c r="L200" s="425"/>
      <c r="M200" s="425"/>
      <c r="N200" s="425"/>
      <c r="O200" s="426"/>
      <c r="P200" s="422" t="s">
        <v>40</v>
      </c>
      <c r="Q200" s="423"/>
      <c r="R200" s="423"/>
      <c r="S200" s="423"/>
      <c r="T200" s="423"/>
      <c r="U200" s="423"/>
      <c r="V200" s="424"/>
      <c r="W200" s="42" t="s">
        <v>39</v>
      </c>
      <c r="X200" s="43">
        <f>IFERROR(SUM(X196:X199),"0")</f>
        <v>0</v>
      </c>
      <c r="Y200" s="43">
        <f>IFERROR(SUM(Y196:Y199),"0")</f>
        <v>0</v>
      </c>
      <c r="Z200" s="43">
        <f>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425"/>
      <c r="B201" s="425"/>
      <c r="C201" s="425"/>
      <c r="D201" s="425"/>
      <c r="E201" s="425"/>
      <c r="F201" s="425"/>
      <c r="G201" s="425"/>
      <c r="H201" s="425"/>
      <c r="I201" s="425"/>
      <c r="J201" s="425"/>
      <c r="K201" s="425"/>
      <c r="L201" s="425"/>
      <c r="M201" s="425"/>
      <c r="N201" s="425"/>
      <c r="O201" s="426"/>
      <c r="P201" s="422" t="s">
        <v>40</v>
      </c>
      <c r="Q201" s="423"/>
      <c r="R201" s="423"/>
      <c r="S201" s="423"/>
      <c r="T201" s="423"/>
      <c r="U201" s="423"/>
      <c r="V201" s="424"/>
      <c r="W201" s="42" t="s">
        <v>0</v>
      </c>
      <c r="X201" s="43">
        <f>IFERROR(SUMPRODUCT(X196:X199*H196:H199),"0")</f>
        <v>0</v>
      </c>
      <c r="Y201" s="43">
        <f>IFERROR(SUMPRODUCT(Y196:Y199*H196:H199),"0")</f>
        <v>0</v>
      </c>
      <c r="Z201" s="42"/>
      <c r="AA201" s="67"/>
      <c r="AB201" s="67"/>
      <c r="AC201" s="67"/>
    </row>
    <row r="202" spans="1:68" ht="16.5" customHeight="1" x14ac:dyDescent="0.25">
      <c r="A202" s="416" t="s">
        <v>331</v>
      </c>
      <c r="B202" s="416"/>
      <c r="C202" s="416"/>
      <c r="D202" s="416"/>
      <c r="E202" s="416"/>
      <c r="F202" s="416"/>
      <c r="G202" s="416"/>
      <c r="H202" s="416"/>
      <c r="I202" s="416"/>
      <c r="J202" s="416"/>
      <c r="K202" s="416"/>
      <c r="L202" s="416"/>
      <c r="M202" s="416"/>
      <c r="N202" s="416"/>
      <c r="O202" s="416"/>
      <c r="P202" s="416"/>
      <c r="Q202" s="416"/>
      <c r="R202" s="416"/>
      <c r="S202" s="416"/>
      <c r="T202" s="416"/>
      <c r="U202" s="416"/>
      <c r="V202" s="416"/>
      <c r="W202" s="416"/>
      <c r="X202" s="416"/>
      <c r="Y202" s="416"/>
      <c r="Z202" s="416"/>
      <c r="AA202" s="65"/>
      <c r="AB202" s="65"/>
      <c r="AC202" s="82"/>
    </row>
    <row r="203" spans="1:68" ht="14.25" customHeight="1" x14ac:dyDescent="0.25">
      <c r="A203" s="417" t="s">
        <v>80</v>
      </c>
      <c r="B203" s="417"/>
      <c r="C203" s="417"/>
      <c r="D203" s="417"/>
      <c r="E203" s="417"/>
      <c r="F203" s="417"/>
      <c r="G203" s="417"/>
      <c r="H203" s="417"/>
      <c r="I203" s="417"/>
      <c r="J203" s="417"/>
      <c r="K203" s="417"/>
      <c r="L203" s="417"/>
      <c r="M203" s="417"/>
      <c r="N203" s="417"/>
      <c r="O203" s="417"/>
      <c r="P203" s="417"/>
      <c r="Q203" s="417"/>
      <c r="R203" s="417"/>
      <c r="S203" s="417"/>
      <c r="T203" s="417"/>
      <c r="U203" s="417"/>
      <c r="V203" s="417"/>
      <c r="W203" s="417"/>
      <c r="X203" s="417"/>
      <c r="Y203" s="417"/>
      <c r="Z203" s="417"/>
      <c r="AA203" s="66"/>
      <c r="AB203" s="66"/>
      <c r="AC203" s="83"/>
    </row>
    <row r="204" spans="1:68" ht="16.5" customHeight="1" x14ac:dyDescent="0.25">
      <c r="A204" s="63" t="s">
        <v>332</v>
      </c>
      <c r="B204" s="63" t="s">
        <v>333</v>
      </c>
      <c r="C204" s="36">
        <v>4301070948</v>
      </c>
      <c r="D204" s="418">
        <v>4607111037022</v>
      </c>
      <c r="E204" s="418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85</v>
      </c>
      <c r="L204" s="37" t="s">
        <v>86</v>
      </c>
      <c r="M204" s="38" t="s">
        <v>84</v>
      </c>
      <c r="N204" s="38"/>
      <c r="O204" s="37">
        <v>180</v>
      </c>
      <c r="P204" s="4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420"/>
      <c r="R204" s="420"/>
      <c r="S204" s="420"/>
      <c r="T204" s="421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33" t="s">
        <v>334</v>
      </c>
      <c r="AG204" s="81"/>
      <c r="AJ204" s="87" t="s">
        <v>87</v>
      </c>
      <c r="AK204" s="87">
        <v>1</v>
      </c>
      <c r="BB204" s="234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335</v>
      </c>
      <c r="B205" s="63" t="s">
        <v>336</v>
      </c>
      <c r="C205" s="36">
        <v>4301070990</v>
      </c>
      <c r="D205" s="418">
        <v>4607111038494</v>
      </c>
      <c r="E205" s="418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85</v>
      </c>
      <c r="L205" s="37" t="s">
        <v>86</v>
      </c>
      <c r="M205" s="38" t="s">
        <v>84</v>
      </c>
      <c r="N205" s="38"/>
      <c r="O205" s="37">
        <v>180</v>
      </c>
      <c r="P205" s="49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420"/>
      <c r="R205" s="420"/>
      <c r="S205" s="420"/>
      <c r="T205" s="421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35" t="s">
        <v>337</v>
      </c>
      <c r="AG205" s="81"/>
      <c r="AJ205" s="87" t="s">
        <v>87</v>
      </c>
      <c r="AK205" s="87">
        <v>1</v>
      </c>
      <c r="BB205" s="236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338</v>
      </c>
      <c r="B206" s="63" t="s">
        <v>339</v>
      </c>
      <c r="C206" s="36">
        <v>4301070966</v>
      </c>
      <c r="D206" s="418">
        <v>4607111038135</v>
      </c>
      <c r="E206" s="418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85</v>
      </c>
      <c r="L206" s="37" t="s">
        <v>86</v>
      </c>
      <c r="M206" s="38" t="s">
        <v>84</v>
      </c>
      <c r="N206" s="38"/>
      <c r="O206" s="37">
        <v>180</v>
      </c>
      <c r="P206" s="50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420"/>
      <c r="R206" s="420"/>
      <c r="S206" s="420"/>
      <c r="T206" s="421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7" t="s">
        <v>340</v>
      </c>
      <c r="AG206" s="81"/>
      <c r="AJ206" s="87" t="s">
        <v>87</v>
      </c>
      <c r="AK206" s="87">
        <v>1</v>
      </c>
      <c r="BB206" s="238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425"/>
      <c r="B207" s="425"/>
      <c r="C207" s="425"/>
      <c r="D207" s="425"/>
      <c r="E207" s="425"/>
      <c r="F207" s="425"/>
      <c r="G207" s="425"/>
      <c r="H207" s="425"/>
      <c r="I207" s="425"/>
      <c r="J207" s="425"/>
      <c r="K207" s="425"/>
      <c r="L207" s="425"/>
      <c r="M207" s="425"/>
      <c r="N207" s="425"/>
      <c r="O207" s="426"/>
      <c r="P207" s="422" t="s">
        <v>40</v>
      </c>
      <c r="Q207" s="423"/>
      <c r="R207" s="423"/>
      <c r="S207" s="423"/>
      <c r="T207" s="423"/>
      <c r="U207" s="423"/>
      <c r="V207" s="424"/>
      <c r="W207" s="42" t="s">
        <v>39</v>
      </c>
      <c r="X207" s="43">
        <f>IFERROR(SUM(X204:X206),"0")</f>
        <v>0</v>
      </c>
      <c r="Y207" s="43">
        <f>IFERROR(SUM(Y204:Y206),"0")</f>
        <v>0</v>
      </c>
      <c r="Z207" s="43">
        <f>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425"/>
      <c r="B208" s="425"/>
      <c r="C208" s="425"/>
      <c r="D208" s="425"/>
      <c r="E208" s="425"/>
      <c r="F208" s="425"/>
      <c r="G208" s="425"/>
      <c r="H208" s="425"/>
      <c r="I208" s="425"/>
      <c r="J208" s="425"/>
      <c r="K208" s="425"/>
      <c r="L208" s="425"/>
      <c r="M208" s="425"/>
      <c r="N208" s="425"/>
      <c r="O208" s="426"/>
      <c r="P208" s="422" t="s">
        <v>40</v>
      </c>
      <c r="Q208" s="423"/>
      <c r="R208" s="423"/>
      <c r="S208" s="423"/>
      <c r="T208" s="423"/>
      <c r="U208" s="423"/>
      <c r="V208" s="424"/>
      <c r="W208" s="42" t="s">
        <v>0</v>
      </c>
      <c r="X208" s="43">
        <f>IFERROR(SUMPRODUCT(X204:X206*H204:H206),"0")</f>
        <v>0</v>
      </c>
      <c r="Y208" s="43">
        <f>IFERROR(SUMPRODUCT(Y204:Y206*H204:H206),"0")</f>
        <v>0</v>
      </c>
      <c r="Z208" s="42"/>
      <c r="AA208" s="67"/>
      <c r="AB208" s="67"/>
      <c r="AC208" s="67"/>
    </row>
    <row r="209" spans="1:68" ht="16.5" customHeight="1" x14ac:dyDescent="0.25">
      <c r="A209" s="416" t="s">
        <v>341</v>
      </c>
      <c r="B209" s="416"/>
      <c r="C209" s="416"/>
      <c r="D209" s="416"/>
      <c r="E209" s="416"/>
      <c r="F209" s="416"/>
      <c r="G209" s="416"/>
      <c r="H209" s="416"/>
      <c r="I209" s="416"/>
      <c r="J209" s="416"/>
      <c r="K209" s="416"/>
      <c r="L209" s="416"/>
      <c r="M209" s="416"/>
      <c r="N209" s="416"/>
      <c r="O209" s="416"/>
      <c r="P209" s="416"/>
      <c r="Q209" s="416"/>
      <c r="R209" s="416"/>
      <c r="S209" s="416"/>
      <c r="T209" s="416"/>
      <c r="U209" s="416"/>
      <c r="V209" s="416"/>
      <c r="W209" s="416"/>
      <c r="X209" s="416"/>
      <c r="Y209" s="416"/>
      <c r="Z209" s="416"/>
      <c r="AA209" s="65"/>
      <c r="AB209" s="65"/>
      <c r="AC209" s="82"/>
    </row>
    <row r="210" spans="1:68" ht="14.25" customHeight="1" x14ac:dyDescent="0.25">
      <c r="A210" s="417" t="s">
        <v>80</v>
      </c>
      <c r="B210" s="417"/>
      <c r="C210" s="417"/>
      <c r="D210" s="417"/>
      <c r="E210" s="417"/>
      <c r="F210" s="417"/>
      <c r="G210" s="417"/>
      <c r="H210" s="417"/>
      <c r="I210" s="417"/>
      <c r="J210" s="417"/>
      <c r="K210" s="417"/>
      <c r="L210" s="417"/>
      <c r="M210" s="417"/>
      <c r="N210" s="417"/>
      <c r="O210" s="417"/>
      <c r="P210" s="417"/>
      <c r="Q210" s="417"/>
      <c r="R210" s="417"/>
      <c r="S210" s="417"/>
      <c r="T210" s="417"/>
      <c r="U210" s="417"/>
      <c r="V210" s="417"/>
      <c r="W210" s="417"/>
      <c r="X210" s="417"/>
      <c r="Y210" s="417"/>
      <c r="Z210" s="417"/>
      <c r="AA210" s="66"/>
      <c r="AB210" s="66"/>
      <c r="AC210" s="83"/>
    </row>
    <row r="211" spans="1:68" ht="27" customHeight="1" x14ac:dyDescent="0.25">
      <c r="A211" s="63" t="s">
        <v>342</v>
      </c>
      <c r="B211" s="63" t="s">
        <v>343</v>
      </c>
      <c r="C211" s="36">
        <v>4301070996</v>
      </c>
      <c r="D211" s="418">
        <v>4607111038654</v>
      </c>
      <c r="E211" s="418"/>
      <c r="F211" s="62">
        <v>0.4</v>
      </c>
      <c r="G211" s="37">
        <v>16</v>
      </c>
      <c r="H211" s="62">
        <v>6.4</v>
      </c>
      <c r="I211" s="62">
        <v>6.63</v>
      </c>
      <c r="J211" s="37">
        <v>84</v>
      </c>
      <c r="K211" s="37" t="s">
        <v>85</v>
      </c>
      <c r="L211" s="37" t="s">
        <v>86</v>
      </c>
      <c r="M211" s="38" t="s">
        <v>84</v>
      </c>
      <c r="N211" s="38"/>
      <c r="O211" s="37">
        <v>180</v>
      </c>
      <c r="P211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420"/>
      <c r="R211" s="420"/>
      <c r="S211" s="420"/>
      <c r="T211" s="421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ref="Y211:Y216" si="12">IFERROR(IF(X211="","",X211),"")</f>
        <v>0</v>
      </c>
      <c r="Z211" s="41">
        <f t="shared" ref="Z211:Z216" si="13">IFERROR(IF(X211="","",X211*0.0155),"")</f>
        <v>0</v>
      </c>
      <c r="AA211" s="68" t="s">
        <v>46</v>
      </c>
      <c r="AB211" s="69" t="s">
        <v>46</v>
      </c>
      <c r="AC211" s="239" t="s">
        <v>344</v>
      </c>
      <c r="AG211" s="81"/>
      <c r="AJ211" s="87" t="s">
        <v>87</v>
      </c>
      <c r="AK211" s="87">
        <v>1</v>
      </c>
      <c r="BB211" s="240" t="s">
        <v>70</v>
      </c>
      <c r="BM211" s="81">
        <f t="shared" ref="BM211:BM216" si="14">IFERROR(X211*I211,"0")</f>
        <v>0</v>
      </c>
      <c r="BN211" s="81">
        <f t="shared" ref="BN211:BN216" si="15">IFERROR(Y211*I211,"0")</f>
        <v>0</v>
      </c>
      <c r="BO211" s="81">
        <f t="shared" ref="BO211:BO216" si="16">IFERROR(X211/J211,"0")</f>
        <v>0</v>
      </c>
      <c r="BP211" s="81">
        <f t="shared" ref="BP211:BP216" si="17">IFERROR(Y211/J211,"0")</f>
        <v>0</v>
      </c>
    </row>
    <row r="212" spans="1:68" ht="27" customHeight="1" x14ac:dyDescent="0.25">
      <c r="A212" s="63" t="s">
        <v>345</v>
      </c>
      <c r="B212" s="63" t="s">
        <v>346</v>
      </c>
      <c r="C212" s="36">
        <v>4301070997</v>
      </c>
      <c r="D212" s="418">
        <v>4607111038586</v>
      </c>
      <c r="E212" s="418"/>
      <c r="F212" s="62">
        <v>0.7</v>
      </c>
      <c r="G212" s="37">
        <v>8</v>
      </c>
      <c r="H212" s="62">
        <v>5.6</v>
      </c>
      <c r="I212" s="62">
        <v>5.83</v>
      </c>
      <c r="J212" s="37">
        <v>84</v>
      </c>
      <c r="K212" s="37" t="s">
        <v>85</v>
      </c>
      <c r="L212" s="37" t="s">
        <v>86</v>
      </c>
      <c r="M212" s="38" t="s">
        <v>84</v>
      </c>
      <c r="N212" s="38"/>
      <c r="O212" s="37">
        <v>180</v>
      </c>
      <c r="P212" s="50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420"/>
      <c r="R212" s="420"/>
      <c r="S212" s="420"/>
      <c r="T212" s="421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si="12"/>
        <v>0</v>
      </c>
      <c r="Z212" s="41">
        <f t="shared" si="13"/>
        <v>0</v>
      </c>
      <c r="AA212" s="68" t="s">
        <v>46</v>
      </c>
      <c r="AB212" s="69" t="s">
        <v>46</v>
      </c>
      <c r="AC212" s="241" t="s">
        <v>344</v>
      </c>
      <c r="AG212" s="81"/>
      <c r="AJ212" s="87" t="s">
        <v>87</v>
      </c>
      <c r="AK212" s="87">
        <v>1</v>
      </c>
      <c r="BB212" s="242" t="s">
        <v>70</v>
      </c>
      <c r="BM212" s="81">
        <f t="shared" si="14"/>
        <v>0</v>
      </c>
      <c r="BN212" s="81">
        <f t="shared" si="15"/>
        <v>0</v>
      </c>
      <c r="BO212" s="81">
        <f t="shared" si="16"/>
        <v>0</v>
      </c>
      <c r="BP212" s="81">
        <f t="shared" si="17"/>
        <v>0</v>
      </c>
    </row>
    <row r="213" spans="1:68" ht="27" customHeight="1" x14ac:dyDescent="0.25">
      <c r="A213" s="63" t="s">
        <v>347</v>
      </c>
      <c r="B213" s="63" t="s">
        <v>348</v>
      </c>
      <c r="C213" s="36">
        <v>4301070962</v>
      </c>
      <c r="D213" s="418">
        <v>4607111038609</v>
      </c>
      <c r="E213" s="418"/>
      <c r="F213" s="62">
        <v>0.4</v>
      </c>
      <c r="G213" s="37">
        <v>16</v>
      </c>
      <c r="H213" s="62">
        <v>6.4</v>
      </c>
      <c r="I213" s="62">
        <v>6.71</v>
      </c>
      <c r="J213" s="37">
        <v>84</v>
      </c>
      <c r="K213" s="37" t="s">
        <v>85</v>
      </c>
      <c r="L213" s="37" t="s">
        <v>86</v>
      </c>
      <c r="M213" s="38" t="s">
        <v>84</v>
      </c>
      <c r="N213" s="38"/>
      <c r="O213" s="37">
        <v>180</v>
      </c>
      <c r="P213" s="50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420"/>
      <c r="R213" s="420"/>
      <c r="S213" s="420"/>
      <c r="T213" s="421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2"/>
        <v>0</v>
      </c>
      <c r="Z213" s="41">
        <f t="shared" si="13"/>
        <v>0</v>
      </c>
      <c r="AA213" s="68" t="s">
        <v>46</v>
      </c>
      <c r="AB213" s="69" t="s">
        <v>46</v>
      </c>
      <c r="AC213" s="243" t="s">
        <v>349</v>
      </c>
      <c r="AG213" s="81"/>
      <c r="AJ213" s="87" t="s">
        <v>87</v>
      </c>
      <c r="AK213" s="87">
        <v>1</v>
      </c>
      <c r="BB213" s="244" t="s">
        <v>70</v>
      </c>
      <c r="BM213" s="81">
        <f t="shared" si="14"/>
        <v>0</v>
      </c>
      <c r="BN213" s="81">
        <f t="shared" si="15"/>
        <v>0</v>
      </c>
      <c r="BO213" s="81">
        <f t="shared" si="16"/>
        <v>0</v>
      </c>
      <c r="BP213" s="81">
        <f t="shared" si="17"/>
        <v>0</v>
      </c>
    </row>
    <row r="214" spans="1:68" ht="27" customHeight="1" x14ac:dyDescent="0.25">
      <c r="A214" s="63" t="s">
        <v>350</v>
      </c>
      <c r="B214" s="63" t="s">
        <v>351</v>
      </c>
      <c r="C214" s="36">
        <v>4301070963</v>
      </c>
      <c r="D214" s="418">
        <v>4607111038630</v>
      </c>
      <c r="E214" s="418"/>
      <c r="F214" s="62">
        <v>0.7</v>
      </c>
      <c r="G214" s="37">
        <v>8</v>
      </c>
      <c r="H214" s="62">
        <v>5.6</v>
      </c>
      <c r="I214" s="62">
        <v>5.87</v>
      </c>
      <c r="J214" s="37">
        <v>84</v>
      </c>
      <c r="K214" s="37" t="s">
        <v>85</v>
      </c>
      <c r="L214" s="37" t="s">
        <v>86</v>
      </c>
      <c r="M214" s="38" t="s">
        <v>84</v>
      </c>
      <c r="N214" s="38"/>
      <c r="O214" s="37">
        <v>180</v>
      </c>
      <c r="P214" s="50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420"/>
      <c r="R214" s="420"/>
      <c r="S214" s="420"/>
      <c r="T214" s="421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2"/>
        <v>0</v>
      </c>
      <c r="Z214" s="41">
        <f t="shared" si="13"/>
        <v>0</v>
      </c>
      <c r="AA214" s="68" t="s">
        <v>46</v>
      </c>
      <c r="AB214" s="69" t="s">
        <v>46</v>
      </c>
      <c r="AC214" s="245" t="s">
        <v>349</v>
      </c>
      <c r="AG214" s="81"/>
      <c r="AJ214" s="87" t="s">
        <v>87</v>
      </c>
      <c r="AK214" s="87">
        <v>1</v>
      </c>
      <c r="BB214" s="246" t="s">
        <v>70</v>
      </c>
      <c r="BM214" s="81">
        <f t="shared" si="14"/>
        <v>0</v>
      </c>
      <c r="BN214" s="81">
        <f t="shared" si="15"/>
        <v>0</v>
      </c>
      <c r="BO214" s="81">
        <f t="shared" si="16"/>
        <v>0</v>
      </c>
      <c r="BP214" s="81">
        <f t="shared" si="17"/>
        <v>0</v>
      </c>
    </row>
    <row r="215" spans="1:68" ht="27" customHeight="1" x14ac:dyDescent="0.25">
      <c r="A215" s="63" t="s">
        <v>352</v>
      </c>
      <c r="B215" s="63" t="s">
        <v>353</v>
      </c>
      <c r="C215" s="36">
        <v>4301070959</v>
      </c>
      <c r="D215" s="418">
        <v>4607111038616</v>
      </c>
      <c r="E215" s="418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50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420"/>
      <c r="R215" s="420"/>
      <c r="S215" s="420"/>
      <c r="T215" s="421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2"/>
        <v>0</v>
      </c>
      <c r="Z215" s="41">
        <f t="shared" si="13"/>
        <v>0</v>
      </c>
      <c r="AA215" s="68" t="s">
        <v>46</v>
      </c>
      <c r="AB215" s="69" t="s">
        <v>46</v>
      </c>
      <c r="AC215" s="247" t="s">
        <v>344</v>
      </c>
      <c r="AG215" s="81"/>
      <c r="AJ215" s="87" t="s">
        <v>87</v>
      </c>
      <c r="AK215" s="87">
        <v>1</v>
      </c>
      <c r="BB215" s="248" t="s">
        <v>70</v>
      </c>
      <c r="BM215" s="81">
        <f t="shared" si="14"/>
        <v>0</v>
      </c>
      <c r="BN215" s="81">
        <f t="shared" si="15"/>
        <v>0</v>
      </c>
      <c r="BO215" s="81">
        <f t="shared" si="16"/>
        <v>0</v>
      </c>
      <c r="BP215" s="81">
        <f t="shared" si="17"/>
        <v>0</v>
      </c>
    </row>
    <row r="216" spans="1:68" ht="27" customHeight="1" x14ac:dyDescent="0.25">
      <c r="A216" s="63" t="s">
        <v>354</v>
      </c>
      <c r="B216" s="63" t="s">
        <v>355</v>
      </c>
      <c r="C216" s="36">
        <v>4301070960</v>
      </c>
      <c r="D216" s="418">
        <v>4607111038623</v>
      </c>
      <c r="E216" s="418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50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420"/>
      <c r="R216" s="420"/>
      <c r="S216" s="420"/>
      <c r="T216" s="421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2"/>
        <v>0</v>
      </c>
      <c r="Z216" s="41">
        <f t="shared" si="13"/>
        <v>0</v>
      </c>
      <c r="AA216" s="68" t="s">
        <v>46</v>
      </c>
      <c r="AB216" s="69" t="s">
        <v>46</v>
      </c>
      <c r="AC216" s="249" t="s">
        <v>344</v>
      </c>
      <c r="AG216" s="81"/>
      <c r="AJ216" s="87" t="s">
        <v>87</v>
      </c>
      <c r="AK216" s="87">
        <v>1</v>
      </c>
      <c r="BB216" s="250" t="s">
        <v>70</v>
      </c>
      <c r="BM216" s="81">
        <f t="shared" si="14"/>
        <v>0</v>
      </c>
      <c r="BN216" s="81">
        <f t="shared" si="15"/>
        <v>0</v>
      </c>
      <c r="BO216" s="81">
        <f t="shared" si="16"/>
        <v>0</v>
      </c>
      <c r="BP216" s="81">
        <f t="shared" si="17"/>
        <v>0</v>
      </c>
    </row>
    <row r="217" spans="1:68" x14ac:dyDescent="0.2">
      <c r="A217" s="425"/>
      <c r="B217" s="425"/>
      <c r="C217" s="425"/>
      <c r="D217" s="425"/>
      <c r="E217" s="425"/>
      <c r="F217" s="425"/>
      <c r="G217" s="425"/>
      <c r="H217" s="425"/>
      <c r="I217" s="425"/>
      <c r="J217" s="425"/>
      <c r="K217" s="425"/>
      <c r="L217" s="425"/>
      <c r="M217" s="425"/>
      <c r="N217" s="425"/>
      <c r="O217" s="426"/>
      <c r="P217" s="422" t="s">
        <v>40</v>
      </c>
      <c r="Q217" s="423"/>
      <c r="R217" s="423"/>
      <c r="S217" s="423"/>
      <c r="T217" s="423"/>
      <c r="U217" s="423"/>
      <c r="V217" s="424"/>
      <c r="W217" s="42" t="s">
        <v>39</v>
      </c>
      <c r="X217" s="43">
        <f>IFERROR(SUM(X211:X216),"0")</f>
        <v>0</v>
      </c>
      <c r="Y217" s="43">
        <f>IFERROR(SUM(Y211:Y216),"0")</f>
        <v>0</v>
      </c>
      <c r="Z217" s="43">
        <f>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425"/>
      <c r="B218" s="425"/>
      <c r="C218" s="425"/>
      <c r="D218" s="425"/>
      <c r="E218" s="425"/>
      <c r="F218" s="425"/>
      <c r="G218" s="425"/>
      <c r="H218" s="425"/>
      <c r="I218" s="425"/>
      <c r="J218" s="425"/>
      <c r="K218" s="425"/>
      <c r="L218" s="425"/>
      <c r="M218" s="425"/>
      <c r="N218" s="425"/>
      <c r="O218" s="426"/>
      <c r="P218" s="422" t="s">
        <v>40</v>
      </c>
      <c r="Q218" s="423"/>
      <c r="R218" s="423"/>
      <c r="S218" s="423"/>
      <c r="T218" s="423"/>
      <c r="U218" s="423"/>
      <c r="V218" s="424"/>
      <c r="W218" s="42" t="s">
        <v>0</v>
      </c>
      <c r="X218" s="43">
        <f>IFERROR(SUMPRODUCT(X211:X216*H211:H216),"0")</f>
        <v>0</v>
      </c>
      <c r="Y218" s="43">
        <f>IFERROR(SUMPRODUCT(Y211:Y216*H211:H216),"0")</f>
        <v>0</v>
      </c>
      <c r="Z218" s="42"/>
      <c r="AA218" s="67"/>
      <c r="AB218" s="67"/>
      <c r="AC218" s="67"/>
    </row>
    <row r="219" spans="1:68" ht="16.5" customHeight="1" x14ac:dyDescent="0.25">
      <c r="A219" s="416" t="s">
        <v>356</v>
      </c>
      <c r="B219" s="416"/>
      <c r="C219" s="416"/>
      <c r="D219" s="416"/>
      <c r="E219" s="416"/>
      <c r="F219" s="416"/>
      <c r="G219" s="416"/>
      <c r="H219" s="416"/>
      <c r="I219" s="416"/>
      <c r="J219" s="416"/>
      <c r="K219" s="416"/>
      <c r="L219" s="416"/>
      <c r="M219" s="416"/>
      <c r="N219" s="416"/>
      <c r="O219" s="416"/>
      <c r="P219" s="416"/>
      <c r="Q219" s="416"/>
      <c r="R219" s="416"/>
      <c r="S219" s="416"/>
      <c r="T219" s="416"/>
      <c r="U219" s="416"/>
      <c r="V219" s="416"/>
      <c r="W219" s="416"/>
      <c r="X219" s="416"/>
      <c r="Y219" s="416"/>
      <c r="Z219" s="416"/>
      <c r="AA219" s="65"/>
      <c r="AB219" s="65"/>
      <c r="AC219" s="82"/>
    </row>
    <row r="220" spans="1:68" ht="14.25" customHeight="1" x14ac:dyDescent="0.25">
      <c r="A220" s="417" t="s">
        <v>80</v>
      </c>
      <c r="B220" s="417"/>
      <c r="C220" s="417"/>
      <c r="D220" s="417"/>
      <c r="E220" s="417"/>
      <c r="F220" s="417"/>
      <c r="G220" s="417"/>
      <c r="H220" s="417"/>
      <c r="I220" s="417"/>
      <c r="J220" s="417"/>
      <c r="K220" s="417"/>
      <c r="L220" s="417"/>
      <c r="M220" s="417"/>
      <c r="N220" s="417"/>
      <c r="O220" s="417"/>
      <c r="P220" s="417"/>
      <c r="Q220" s="417"/>
      <c r="R220" s="417"/>
      <c r="S220" s="417"/>
      <c r="T220" s="417"/>
      <c r="U220" s="417"/>
      <c r="V220" s="417"/>
      <c r="W220" s="417"/>
      <c r="X220" s="417"/>
      <c r="Y220" s="417"/>
      <c r="Z220" s="417"/>
      <c r="AA220" s="66"/>
      <c r="AB220" s="66"/>
      <c r="AC220" s="83"/>
    </row>
    <row r="221" spans="1:68" ht="27" customHeight="1" x14ac:dyDescent="0.25">
      <c r="A221" s="63" t="s">
        <v>357</v>
      </c>
      <c r="B221" s="63" t="s">
        <v>358</v>
      </c>
      <c r="C221" s="36">
        <v>4301070917</v>
      </c>
      <c r="D221" s="418">
        <v>4607111035912</v>
      </c>
      <c r="E221" s="418"/>
      <c r="F221" s="62">
        <v>0.43</v>
      </c>
      <c r="G221" s="37">
        <v>16</v>
      </c>
      <c r="H221" s="62">
        <v>6.88</v>
      </c>
      <c r="I221" s="62">
        <v>7.19</v>
      </c>
      <c r="J221" s="37">
        <v>84</v>
      </c>
      <c r="K221" s="37" t="s">
        <v>85</v>
      </c>
      <c r="L221" s="37" t="s">
        <v>86</v>
      </c>
      <c r="M221" s="38" t="s">
        <v>84</v>
      </c>
      <c r="N221" s="38"/>
      <c r="O221" s="37">
        <v>180</v>
      </c>
      <c r="P221" s="5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420"/>
      <c r="R221" s="420"/>
      <c r="S221" s="420"/>
      <c r="T221" s="421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51" t="s">
        <v>359</v>
      </c>
      <c r="AG221" s="81"/>
      <c r="AJ221" s="87" t="s">
        <v>87</v>
      </c>
      <c r="AK221" s="87">
        <v>1</v>
      </c>
      <c r="BB221" s="252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27" customHeight="1" x14ac:dyDescent="0.25">
      <c r="A222" s="63" t="s">
        <v>360</v>
      </c>
      <c r="B222" s="63" t="s">
        <v>361</v>
      </c>
      <c r="C222" s="36">
        <v>4301070920</v>
      </c>
      <c r="D222" s="418">
        <v>4607111035929</v>
      </c>
      <c r="E222" s="418"/>
      <c r="F222" s="62">
        <v>0.9</v>
      </c>
      <c r="G222" s="37">
        <v>8</v>
      </c>
      <c r="H222" s="62">
        <v>7.2</v>
      </c>
      <c r="I222" s="62">
        <v>7.47</v>
      </c>
      <c r="J222" s="37">
        <v>84</v>
      </c>
      <c r="K222" s="37" t="s">
        <v>85</v>
      </c>
      <c r="L222" s="37" t="s">
        <v>86</v>
      </c>
      <c r="M222" s="38" t="s">
        <v>84</v>
      </c>
      <c r="N222" s="38"/>
      <c r="O222" s="37">
        <v>180</v>
      </c>
      <c r="P222" s="5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420"/>
      <c r="R222" s="420"/>
      <c r="S222" s="420"/>
      <c r="T222" s="421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53" t="s">
        <v>359</v>
      </c>
      <c r="AG222" s="81"/>
      <c r="AJ222" s="87" t="s">
        <v>87</v>
      </c>
      <c r="AK222" s="87">
        <v>1</v>
      </c>
      <c r="BB222" s="254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362</v>
      </c>
      <c r="B223" s="63" t="s">
        <v>363</v>
      </c>
      <c r="C223" s="36">
        <v>4301070915</v>
      </c>
      <c r="D223" s="418">
        <v>4607111035882</v>
      </c>
      <c r="E223" s="418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85</v>
      </c>
      <c r="L223" s="37" t="s">
        <v>86</v>
      </c>
      <c r="M223" s="38" t="s">
        <v>84</v>
      </c>
      <c r="N223" s="38"/>
      <c r="O223" s="37">
        <v>180</v>
      </c>
      <c r="P223" s="50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420"/>
      <c r="R223" s="420"/>
      <c r="S223" s="420"/>
      <c r="T223" s="421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5" t="s">
        <v>364</v>
      </c>
      <c r="AG223" s="81"/>
      <c r="AJ223" s="87" t="s">
        <v>87</v>
      </c>
      <c r="AK223" s="87">
        <v>1</v>
      </c>
      <c r="BB223" s="256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365</v>
      </c>
      <c r="B224" s="63" t="s">
        <v>366</v>
      </c>
      <c r="C224" s="36">
        <v>4301070921</v>
      </c>
      <c r="D224" s="418">
        <v>4607111035905</v>
      </c>
      <c r="E224" s="418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5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420"/>
      <c r="R224" s="420"/>
      <c r="S224" s="420"/>
      <c r="T224" s="421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7" t="s">
        <v>364</v>
      </c>
      <c r="AG224" s="81"/>
      <c r="AJ224" s="87" t="s">
        <v>87</v>
      </c>
      <c r="AK224" s="87">
        <v>1</v>
      </c>
      <c r="BB224" s="258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425"/>
      <c r="B225" s="425"/>
      <c r="C225" s="425"/>
      <c r="D225" s="425"/>
      <c r="E225" s="425"/>
      <c r="F225" s="425"/>
      <c r="G225" s="425"/>
      <c r="H225" s="425"/>
      <c r="I225" s="425"/>
      <c r="J225" s="425"/>
      <c r="K225" s="425"/>
      <c r="L225" s="425"/>
      <c r="M225" s="425"/>
      <c r="N225" s="425"/>
      <c r="O225" s="426"/>
      <c r="P225" s="422" t="s">
        <v>40</v>
      </c>
      <c r="Q225" s="423"/>
      <c r="R225" s="423"/>
      <c r="S225" s="423"/>
      <c r="T225" s="423"/>
      <c r="U225" s="423"/>
      <c r="V225" s="424"/>
      <c r="W225" s="42" t="s">
        <v>39</v>
      </c>
      <c r="X225" s="43">
        <f>IFERROR(SUM(X221:X224),"0")</f>
        <v>0</v>
      </c>
      <c r="Y225" s="43">
        <f>IFERROR(SUM(Y221:Y224),"0")</f>
        <v>0</v>
      </c>
      <c r="Z225" s="43">
        <f>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425"/>
      <c r="B226" s="425"/>
      <c r="C226" s="425"/>
      <c r="D226" s="425"/>
      <c r="E226" s="425"/>
      <c r="F226" s="425"/>
      <c r="G226" s="425"/>
      <c r="H226" s="425"/>
      <c r="I226" s="425"/>
      <c r="J226" s="425"/>
      <c r="K226" s="425"/>
      <c r="L226" s="425"/>
      <c r="M226" s="425"/>
      <c r="N226" s="425"/>
      <c r="O226" s="426"/>
      <c r="P226" s="422" t="s">
        <v>40</v>
      </c>
      <c r="Q226" s="423"/>
      <c r="R226" s="423"/>
      <c r="S226" s="423"/>
      <c r="T226" s="423"/>
      <c r="U226" s="423"/>
      <c r="V226" s="424"/>
      <c r="W226" s="42" t="s">
        <v>0</v>
      </c>
      <c r="X226" s="43">
        <f>IFERROR(SUMPRODUCT(X221:X224*H221:H224),"0")</f>
        <v>0</v>
      </c>
      <c r="Y226" s="43">
        <f>IFERROR(SUMPRODUCT(Y221:Y224*H221:H224),"0")</f>
        <v>0</v>
      </c>
      <c r="Z226" s="42"/>
      <c r="AA226" s="67"/>
      <c r="AB226" s="67"/>
      <c r="AC226" s="67"/>
    </row>
    <row r="227" spans="1:68" ht="16.5" customHeight="1" x14ac:dyDescent="0.25">
      <c r="A227" s="416" t="s">
        <v>367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416"/>
      <c r="AA227" s="65"/>
      <c r="AB227" s="65"/>
      <c r="AC227" s="82"/>
    </row>
    <row r="228" spans="1:68" ht="14.25" customHeight="1" x14ac:dyDescent="0.25">
      <c r="A228" s="417" t="s">
        <v>80</v>
      </c>
      <c r="B228" s="417"/>
      <c r="C228" s="417"/>
      <c r="D228" s="417"/>
      <c r="E228" s="417"/>
      <c r="F228" s="417"/>
      <c r="G228" s="417"/>
      <c r="H228" s="417"/>
      <c r="I228" s="417"/>
      <c r="J228" s="417"/>
      <c r="K228" s="417"/>
      <c r="L228" s="417"/>
      <c r="M228" s="417"/>
      <c r="N228" s="417"/>
      <c r="O228" s="417"/>
      <c r="P228" s="417"/>
      <c r="Q228" s="417"/>
      <c r="R228" s="417"/>
      <c r="S228" s="417"/>
      <c r="T228" s="417"/>
      <c r="U228" s="417"/>
      <c r="V228" s="417"/>
      <c r="W228" s="417"/>
      <c r="X228" s="417"/>
      <c r="Y228" s="417"/>
      <c r="Z228" s="417"/>
      <c r="AA228" s="66"/>
      <c r="AB228" s="66"/>
      <c r="AC228" s="83"/>
    </row>
    <row r="229" spans="1:68" ht="16.5" customHeight="1" x14ac:dyDescent="0.25">
      <c r="A229" s="63" t="s">
        <v>368</v>
      </c>
      <c r="B229" s="63" t="s">
        <v>369</v>
      </c>
      <c r="C229" s="36">
        <v>4301070912</v>
      </c>
      <c r="D229" s="418">
        <v>4607111037213</v>
      </c>
      <c r="E229" s="418"/>
      <c r="F229" s="62">
        <v>0.4</v>
      </c>
      <c r="G229" s="37">
        <v>8</v>
      </c>
      <c r="H229" s="62">
        <v>3.2</v>
      </c>
      <c r="I229" s="62">
        <v>3.44</v>
      </c>
      <c r="J229" s="37">
        <v>144</v>
      </c>
      <c r="K229" s="37" t="s">
        <v>85</v>
      </c>
      <c r="L229" s="37" t="s">
        <v>86</v>
      </c>
      <c r="M229" s="38" t="s">
        <v>84</v>
      </c>
      <c r="N229" s="38"/>
      <c r="O229" s="37">
        <v>180</v>
      </c>
      <c r="P229" s="51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420"/>
      <c r="R229" s="420"/>
      <c r="S229" s="420"/>
      <c r="T229" s="421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IFERROR(IF(X229="","",X229*0.00866),"")</f>
        <v>0</v>
      </c>
      <c r="AA229" s="68" t="s">
        <v>46</v>
      </c>
      <c r="AB229" s="69" t="s">
        <v>46</v>
      </c>
      <c r="AC229" s="259" t="s">
        <v>370</v>
      </c>
      <c r="AG229" s="81"/>
      <c r="AJ229" s="87" t="s">
        <v>87</v>
      </c>
      <c r="AK229" s="87">
        <v>1</v>
      </c>
      <c r="BB229" s="260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25"/>
      <c r="B230" s="425"/>
      <c r="C230" s="425"/>
      <c r="D230" s="425"/>
      <c r="E230" s="425"/>
      <c r="F230" s="425"/>
      <c r="G230" s="425"/>
      <c r="H230" s="425"/>
      <c r="I230" s="425"/>
      <c r="J230" s="425"/>
      <c r="K230" s="425"/>
      <c r="L230" s="425"/>
      <c r="M230" s="425"/>
      <c r="N230" s="425"/>
      <c r="O230" s="426"/>
      <c r="P230" s="422" t="s">
        <v>40</v>
      </c>
      <c r="Q230" s="423"/>
      <c r="R230" s="423"/>
      <c r="S230" s="423"/>
      <c r="T230" s="423"/>
      <c r="U230" s="423"/>
      <c r="V230" s="424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425"/>
      <c r="B231" s="425"/>
      <c r="C231" s="425"/>
      <c r="D231" s="425"/>
      <c r="E231" s="425"/>
      <c r="F231" s="425"/>
      <c r="G231" s="425"/>
      <c r="H231" s="425"/>
      <c r="I231" s="425"/>
      <c r="J231" s="425"/>
      <c r="K231" s="425"/>
      <c r="L231" s="425"/>
      <c r="M231" s="425"/>
      <c r="N231" s="425"/>
      <c r="O231" s="426"/>
      <c r="P231" s="422" t="s">
        <v>40</v>
      </c>
      <c r="Q231" s="423"/>
      <c r="R231" s="423"/>
      <c r="S231" s="423"/>
      <c r="T231" s="423"/>
      <c r="U231" s="423"/>
      <c r="V231" s="424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16.5" customHeight="1" x14ac:dyDescent="0.25">
      <c r="A232" s="416" t="s">
        <v>371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416"/>
      <c r="AA232" s="65"/>
      <c r="AB232" s="65"/>
      <c r="AC232" s="82"/>
    </row>
    <row r="233" spans="1:68" ht="14.25" customHeight="1" x14ac:dyDescent="0.25">
      <c r="A233" s="417" t="s">
        <v>80</v>
      </c>
      <c r="B233" s="417"/>
      <c r="C233" s="417"/>
      <c r="D233" s="417"/>
      <c r="E233" s="417"/>
      <c r="F233" s="417"/>
      <c r="G233" s="417"/>
      <c r="H233" s="417"/>
      <c r="I233" s="417"/>
      <c r="J233" s="417"/>
      <c r="K233" s="417"/>
      <c r="L233" s="417"/>
      <c r="M233" s="417"/>
      <c r="N233" s="417"/>
      <c r="O233" s="417"/>
      <c r="P233" s="417"/>
      <c r="Q233" s="417"/>
      <c r="R233" s="417"/>
      <c r="S233" s="417"/>
      <c r="T233" s="417"/>
      <c r="U233" s="417"/>
      <c r="V233" s="417"/>
      <c r="W233" s="417"/>
      <c r="X233" s="417"/>
      <c r="Y233" s="417"/>
      <c r="Z233" s="417"/>
      <c r="AA233" s="66"/>
      <c r="AB233" s="66"/>
      <c r="AC233" s="83"/>
    </row>
    <row r="234" spans="1:68" ht="27" customHeight="1" x14ac:dyDescent="0.25">
      <c r="A234" s="63" t="s">
        <v>372</v>
      </c>
      <c r="B234" s="63" t="s">
        <v>373</v>
      </c>
      <c r="C234" s="36">
        <v>4301071093</v>
      </c>
      <c r="D234" s="418">
        <v>4620207490709</v>
      </c>
      <c r="E234" s="418"/>
      <c r="F234" s="62">
        <v>0.65</v>
      </c>
      <c r="G234" s="37">
        <v>8</v>
      </c>
      <c r="H234" s="62">
        <v>5.2</v>
      </c>
      <c r="I234" s="62">
        <v>5.47</v>
      </c>
      <c r="J234" s="37">
        <v>84</v>
      </c>
      <c r="K234" s="37" t="s">
        <v>85</v>
      </c>
      <c r="L234" s="37" t="s">
        <v>86</v>
      </c>
      <c r="M234" s="38" t="s">
        <v>84</v>
      </c>
      <c r="N234" s="38"/>
      <c r="O234" s="37">
        <v>180</v>
      </c>
      <c r="P234" s="512" t="s">
        <v>374</v>
      </c>
      <c r="Q234" s="420"/>
      <c r="R234" s="420"/>
      <c r="S234" s="420"/>
      <c r="T234" s="421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61" t="s">
        <v>375</v>
      </c>
      <c r="AG234" s="81"/>
      <c r="AJ234" s="87" t="s">
        <v>87</v>
      </c>
      <c r="AK234" s="87">
        <v>1</v>
      </c>
      <c r="BB234" s="262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425"/>
      <c r="B235" s="425"/>
      <c r="C235" s="425"/>
      <c r="D235" s="425"/>
      <c r="E235" s="425"/>
      <c r="F235" s="425"/>
      <c r="G235" s="425"/>
      <c r="H235" s="425"/>
      <c r="I235" s="425"/>
      <c r="J235" s="425"/>
      <c r="K235" s="425"/>
      <c r="L235" s="425"/>
      <c r="M235" s="425"/>
      <c r="N235" s="425"/>
      <c r="O235" s="426"/>
      <c r="P235" s="422" t="s">
        <v>40</v>
      </c>
      <c r="Q235" s="423"/>
      <c r="R235" s="423"/>
      <c r="S235" s="423"/>
      <c r="T235" s="423"/>
      <c r="U235" s="423"/>
      <c r="V235" s="424"/>
      <c r="W235" s="42" t="s">
        <v>39</v>
      </c>
      <c r="X235" s="43">
        <f>IFERROR(SUM(X234:X234),"0")</f>
        <v>0</v>
      </c>
      <c r="Y235" s="43">
        <f>IFERROR(SUM(Y234:Y234),"0")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425"/>
      <c r="B236" s="425"/>
      <c r="C236" s="425"/>
      <c r="D236" s="425"/>
      <c r="E236" s="425"/>
      <c r="F236" s="425"/>
      <c r="G236" s="425"/>
      <c r="H236" s="425"/>
      <c r="I236" s="425"/>
      <c r="J236" s="425"/>
      <c r="K236" s="425"/>
      <c r="L236" s="425"/>
      <c r="M236" s="425"/>
      <c r="N236" s="425"/>
      <c r="O236" s="426"/>
      <c r="P236" s="422" t="s">
        <v>40</v>
      </c>
      <c r="Q236" s="423"/>
      <c r="R236" s="423"/>
      <c r="S236" s="423"/>
      <c r="T236" s="423"/>
      <c r="U236" s="423"/>
      <c r="V236" s="424"/>
      <c r="W236" s="42" t="s">
        <v>0</v>
      </c>
      <c r="X236" s="43">
        <f>IFERROR(SUMPRODUCT(X234:X234*H234:H234),"0")</f>
        <v>0</v>
      </c>
      <c r="Y236" s="43">
        <f>IFERROR(SUMPRODUCT(Y234:Y234*H234:H234),"0")</f>
        <v>0</v>
      </c>
      <c r="Z236" s="42"/>
      <c r="AA236" s="67"/>
      <c r="AB236" s="67"/>
      <c r="AC236" s="67"/>
    </row>
    <row r="237" spans="1:68" ht="14.25" customHeight="1" x14ac:dyDescent="0.25">
      <c r="A237" s="417" t="s">
        <v>160</v>
      </c>
      <c r="B237" s="417"/>
      <c r="C237" s="417"/>
      <c r="D237" s="417"/>
      <c r="E237" s="417"/>
      <c r="F237" s="417"/>
      <c r="G237" s="417"/>
      <c r="H237" s="417"/>
      <c r="I237" s="417"/>
      <c r="J237" s="417"/>
      <c r="K237" s="417"/>
      <c r="L237" s="417"/>
      <c r="M237" s="417"/>
      <c r="N237" s="417"/>
      <c r="O237" s="417"/>
      <c r="P237" s="417"/>
      <c r="Q237" s="417"/>
      <c r="R237" s="417"/>
      <c r="S237" s="417"/>
      <c r="T237" s="417"/>
      <c r="U237" s="417"/>
      <c r="V237" s="417"/>
      <c r="W237" s="417"/>
      <c r="X237" s="417"/>
      <c r="Y237" s="417"/>
      <c r="Z237" s="417"/>
      <c r="AA237" s="66"/>
      <c r="AB237" s="66"/>
      <c r="AC237" s="83"/>
    </row>
    <row r="238" spans="1:68" ht="27" customHeight="1" x14ac:dyDescent="0.25">
      <c r="A238" s="63" t="s">
        <v>376</v>
      </c>
      <c r="B238" s="63" t="s">
        <v>377</v>
      </c>
      <c r="C238" s="36">
        <v>4301135692</v>
      </c>
      <c r="D238" s="418">
        <v>4620207490570</v>
      </c>
      <c r="E238" s="418"/>
      <c r="F238" s="62">
        <v>0.2</v>
      </c>
      <c r="G238" s="37">
        <v>12</v>
      </c>
      <c r="H238" s="62">
        <v>2.4</v>
      </c>
      <c r="I238" s="62">
        <v>3.1036000000000001</v>
      </c>
      <c r="J238" s="37">
        <v>70</v>
      </c>
      <c r="K238" s="37" t="s">
        <v>95</v>
      </c>
      <c r="L238" s="37" t="s">
        <v>86</v>
      </c>
      <c r="M238" s="38" t="s">
        <v>84</v>
      </c>
      <c r="N238" s="38"/>
      <c r="O238" s="37">
        <v>180</v>
      </c>
      <c r="P238" s="513" t="s">
        <v>378</v>
      </c>
      <c r="Q238" s="420"/>
      <c r="R238" s="420"/>
      <c r="S238" s="420"/>
      <c r="T238" s="421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IFERROR(IF(X238="","",X238*0.01788),"")</f>
        <v>0</v>
      </c>
      <c r="AA238" s="68" t="s">
        <v>46</v>
      </c>
      <c r="AB238" s="69" t="s">
        <v>46</v>
      </c>
      <c r="AC238" s="263" t="s">
        <v>379</v>
      </c>
      <c r="AG238" s="81"/>
      <c r="AJ238" s="87" t="s">
        <v>87</v>
      </c>
      <c r="AK238" s="87">
        <v>1</v>
      </c>
      <c r="BB238" s="264" t="s">
        <v>94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ht="27" customHeight="1" x14ac:dyDescent="0.25">
      <c r="A239" s="63" t="s">
        <v>380</v>
      </c>
      <c r="B239" s="63" t="s">
        <v>381</v>
      </c>
      <c r="C239" s="36">
        <v>4301135691</v>
      </c>
      <c r="D239" s="418">
        <v>4620207490549</v>
      </c>
      <c r="E239" s="418"/>
      <c r="F239" s="62">
        <v>0.2</v>
      </c>
      <c r="G239" s="37">
        <v>12</v>
      </c>
      <c r="H239" s="62">
        <v>2.4</v>
      </c>
      <c r="I239" s="62">
        <v>3.1036000000000001</v>
      </c>
      <c r="J239" s="37">
        <v>70</v>
      </c>
      <c r="K239" s="37" t="s">
        <v>95</v>
      </c>
      <c r="L239" s="37" t="s">
        <v>86</v>
      </c>
      <c r="M239" s="38" t="s">
        <v>84</v>
      </c>
      <c r="N239" s="38"/>
      <c r="O239" s="37">
        <v>180</v>
      </c>
      <c r="P239" s="514" t="s">
        <v>382</v>
      </c>
      <c r="Q239" s="420"/>
      <c r="R239" s="420"/>
      <c r="S239" s="420"/>
      <c r="T239" s="421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IFERROR(IF(X239="","",X239*0.01788),"")</f>
        <v>0</v>
      </c>
      <c r="AA239" s="68" t="s">
        <v>46</v>
      </c>
      <c r="AB239" s="69" t="s">
        <v>46</v>
      </c>
      <c r="AC239" s="265" t="s">
        <v>379</v>
      </c>
      <c r="AG239" s="81"/>
      <c r="AJ239" s="87" t="s">
        <v>87</v>
      </c>
      <c r="AK239" s="87">
        <v>1</v>
      </c>
      <c r="BB239" s="266" t="s">
        <v>94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383</v>
      </c>
      <c r="B240" s="63" t="s">
        <v>384</v>
      </c>
      <c r="C240" s="36">
        <v>4301135694</v>
      </c>
      <c r="D240" s="418">
        <v>4620207490501</v>
      </c>
      <c r="E240" s="418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95</v>
      </c>
      <c r="L240" s="37" t="s">
        <v>86</v>
      </c>
      <c r="M240" s="38" t="s">
        <v>84</v>
      </c>
      <c r="N240" s="38"/>
      <c r="O240" s="37">
        <v>180</v>
      </c>
      <c r="P240" s="515" t="s">
        <v>385</v>
      </c>
      <c r="Q240" s="420"/>
      <c r="R240" s="420"/>
      <c r="S240" s="420"/>
      <c r="T240" s="421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67" t="s">
        <v>379</v>
      </c>
      <c r="AG240" s="81"/>
      <c r="AJ240" s="87" t="s">
        <v>87</v>
      </c>
      <c r="AK240" s="87">
        <v>1</v>
      </c>
      <c r="BB240" s="268" t="s">
        <v>94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25"/>
      <c r="B241" s="425"/>
      <c r="C241" s="425"/>
      <c r="D241" s="425"/>
      <c r="E241" s="425"/>
      <c r="F241" s="425"/>
      <c r="G241" s="425"/>
      <c r="H241" s="425"/>
      <c r="I241" s="425"/>
      <c r="J241" s="425"/>
      <c r="K241" s="425"/>
      <c r="L241" s="425"/>
      <c r="M241" s="425"/>
      <c r="N241" s="425"/>
      <c r="O241" s="426"/>
      <c r="P241" s="422" t="s">
        <v>40</v>
      </c>
      <c r="Q241" s="423"/>
      <c r="R241" s="423"/>
      <c r="S241" s="423"/>
      <c r="T241" s="423"/>
      <c r="U241" s="423"/>
      <c r="V241" s="424"/>
      <c r="W241" s="42" t="s">
        <v>39</v>
      </c>
      <c r="X241" s="43">
        <f>IFERROR(SUM(X238:X240),"0")</f>
        <v>0</v>
      </c>
      <c r="Y241" s="43">
        <f>IFERROR(SUM(Y238:Y240),"0")</f>
        <v>0</v>
      </c>
      <c r="Z241" s="43">
        <f>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425"/>
      <c r="B242" s="425"/>
      <c r="C242" s="425"/>
      <c r="D242" s="425"/>
      <c r="E242" s="425"/>
      <c r="F242" s="425"/>
      <c r="G242" s="425"/>
      <c r="H242" s="425"/>
      <c r="I242" s="425"/>
      <c r="J242" s="425"/>
      <c r="K242" s="425"/>
      <c r="L242" s="425"/>
      <c r="M242" s="425"/>
      <c r="N242" s="425"/>
      <c r="O242" s="426"/>
      <c r="P242" s="422" t="s">
        <v>40</v>
      </c>
      <c r="Q242" s="423"/>
      <c r="R242" s="423"/>
      <c r="S242" s="423"/>
      <c r="T242" s="423"/>
      <c r="U242" s="423"/>
      <c r="V242" s="424"/>
      <c r="W242" s="42" t="s">
        <v>0</v>
      </c>
      <c r="X242" s="43">
        <f>IFERROR(SUMPRODUCT(X238:X240*H238:H240),"0")</f>
        <v>0</v>
      </c>
      <c r="Y242" s="43">
        <f>IFERROR(SUMPRODUCT(Y238:Y240*H238:H240),"0")</f>
        <v>0</v>
      </c>
      <c r="Z242" s="42"/>
      <c r="AA242" s="67"/>
      <c r="AB242" s="67"/>
      <c r="AC242" s="67"/>
    </row>
    <row r="243" spans="1:68" ht="16.5" customHeight="1" x14ac:dyDescent="0.25">
      <c r="A243" s="416" t="s">
        <v>386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416"/>
      <c r="AA243" s="65"/>
      <c r="AB243" s="65"/>
      <c r="AC243" s="82"/>
    </row>
    <row r="244" spans="1:68" ht="14.25" customHeight="1" x14ac:dyDescent="0.25">
      <c r="A244" s="417" t="s">
        <v>310</v>
      </c>
      <c r="B244" s="417"/>
      <c r="C244" s="417"/>
      <c r="D244" s="417"/>
      <c r="E244" s="417"/>
      <c r="F244" s="417"/>
      <c r="G244" s="417"/>
      <c r="H244" s="417"/>
      <c r="I244" s="417"/>
      <c r="J244" s="417"/>
      <c r="K244" s="417"/>
      <c r="L244" s="417"/>
      <c r="M244" s="417"/>
      <c r="N244" s="417"/>
      <c r="O244" s="417"/>
      <c r="P244" s="417"/>
      <c r="Q244" s="417"/>
      <c r="R244" s="417"/>
      <c r="S244" s="417"/>
      <c r="T244" s="417"/>
      <c r="U244" s="417"/>
      <c r="V244" s="417"/>
      <c r="W244" s="417"/>
      <c r="X244" s="417"/>
      <c r="Y244" s="417"/>
      <c r="Z244" s="417"/>
      <c r="AA244" s="66"/>
      <c r="AB244" s="66"/>
      <c r="AC244" s="83"/>
    </row>
    <row r="245" spans="1:68" ht="27" customHeight="1" x14ac:dyDescent="0.25">
      <c r="A245" s="63" t="s">
        <v>387</v>
      </c>
      <c r="B245" s="63" t="s">
        <v>388</v>
      </c>
      <c r="C245" s="36">
        <v>4301051320</v>
      </c>
      <c r="D245" s="418">
        <v>4680115881334</v>
      </c>
      <c r="E245" s="418"/>
      <c r="F245" s="62">
        <v>0.33</v>
      </c>
      <c r="G245" s="37">
        <v>6</v>
      </c>
      <c r="H245" s="62">
        <v>1.98</v>
      </c>
      <c r="I245" s="62">
        <v>2.25</v>
      </c>
      <c r="J245" s="37">
        <v>182</v>
      </c>
      <c r="K245" s="37" t="s">
        <v>95</v>
      </c>
      <c r="L245" s="37" t="s">
        <v>86</v>
      </c>
      <c r="M245" s="38" t="s">
        <v>316</v>
      </c>
      <c r="N245" s="38"/>
      <c r="O245" s="37">
        <v>365</v>
      </c>
      <c r="P245" s="51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5" s="420"/>
      <c r="R245" s="420"/>
      <c r="S245" s="420"/>
      <c r="T245" s="421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IFERROR(IF(X245="","",X245*0.00651),"")</f>
        <v>0</v>
      </c>
      <c r="AA245" s="68" t="s">
        <v>46</v>
      </c>
      <c r="AB245" s="69" t="s">
        <v>46</v>
      </c>
      <c r="AC245" s="269" t="s">
        <v>389</v>
      </c>
      <c r="AG245" s="81"/>
      <c r="AJ245" s="87" t="s">
        <v>87</v>
      </c>
      <c r="AK245" s="87">
        <v>1</v>
      </c>
      <c r="BB245" s="270" t="s">
        <v>315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425"/>
      <c r="B246" s="425"/>
      <c r="C246" s="425"/>
      <c r="D246" s="425"/>
      <c r="E246" s="425"/>
      <c r="F246" s="425"/>
      <c r="G246" s="425"/>
      <c r="H246" s="425"/>
      <c r="I246" s="425"/>
      <c r="J246" s="425"/>
      <c r="K246" s="425"/>
      <c r="L246" s="425"/>
      <c r="M246" s="425"/>
      <c r="N246" s="425"/>
      <c r="O246" s="426"/>
      <c r="P246" s="422" t="s">
        <v>40</v>
      </c>
      <c r="Q246" s="423"/>
      <c r="R246" s="423"/>
      <c r="S246" s="423"/>
      <c r="T246" s="423"/>
      <c r="U246" s="423"/>
      <c r="V246" s="424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425"/>
      <c r="B247" s="425"/>
      <c r="C247" s="425"/>
      <c r="D247" s="425"/>
      <c r="E247" s="425"/>
      <c r="F247" s="425"/>
      <c r="G247" s="425"/>
      <c r="H247" s="425"/>
      <c r="I247" s="425"/>
      <c r="J247" s="425"/>
      <c r="K247" s="425"/>
      <c r="L247" s="425"/>
      <c r="M247" s="425"/>
      <c r="N247" s="425"/>
      <c r="O247" s="426"/>
      <c r="P247" s="422" t="s">
        <v>40</v>
      </c>
      <c r="Q247" s="423"/>
      <c r="R247" s="423"/>
      <c r="S247" s="423"/>
      <c r="T247" s="423"/>
      <c r="U247" s="423"/>
      <c r="V247" s="424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16.5" customHeight="1" x14ac:dyDescent="0.25">
      <c r="A248" s="416" t="s">
        <v>390</v>
      </c>
      <c r="B248" s="416"/>
      <c r="C248" s="416"/>
      <c r="D248" s="416"/>
      <c r="E248" s="416"/>
      <c r="F248" s="416"/>
      <c r="G248" s="416"/>
      <c r="H248" s="416"/>
      <c r="I248" s="416"/>
      <c r="J248" s="416"/>
      <c r="K248" s="416"/>
      <c r="L248" s="416"/>
      <c r="M248" s="416"/>
      <c r="N248" s="416"/>
      <c r="O248" s="416"/>
      <c r="P248" s="416"/>
      <c r="Q248" s="416"/>
      <c r="R248" s="416"/>
      <c r="S248" s="416"/>
      <c r="T248" s="416"/>
      <c r="U248" s="416"/>
      <c r="V248" s="416"/>
      <c r="W248" s="416"/>
      <c r="X248" s="416"/>
      <c r="Y248" s="416"/>
      <c r="Z248" s="416"/>
      <c r="AA248" s="65"/>
      <c r="AB248" s="65"/>
      <c r="AC248" s="82"/>
    </row>
    <row r="249" spans="1:68" ht="14.25" customHeight="1" x14ac:dyDescent="0.25">
      <c r="A249" s="417" t="s">
        <v>80</v>
      </c>
      <c r="B249" s="417"/>
      <c r="C249" s="417"/>
      <c r="D249" s="417"/>
      <c r="E249" s="417"/>
      <c r="F249" s="417"/>
      <c r="G249" s="417"/>
      <c r="H249" s="417"/>
      <c r="I249" s="417"/>
      <c r="J249" s="417"/>
      <c r="K249" s="417"/>
      <c r="L249" s="417"/>
      <c r="M249" s="417"/>
      <c r="N249" s="417"/>
      <c r="O249" s="417"/>
      <c r="P249" s="417"/>
      <c r="Q249" s="417"/>
      <c r="R249" s="417"/>
      <c r="S249" s="417"/>
      <c r="T249" s="417"/>
      <c r="U249" s="417"/>
      <c r="V249" s="417"/>
      <c r="W249" s="417"/>
      <c r="X249" s="417"/>
      <c r="Y249" s="417"/>
      <c r="Z249" s="417"/>
      <c r="AA249" s="66"/>
      <c r="AB249" s="66"/>
      <c r="AC249" s="83"/>
    </row>
    <row r="250" spans="1:68" ht="16.5" customHeight="1" x14ac:dyDescent="0.25">
      <c r="A250" s="63" t="s">
        <v>391</v>
      </c>
      <c r="B250" s="63" t="s">
        <v>392</v>
      </c>
      <c r="C250" s="36">
        <v>4301071063</v>
      </c>
      <c r="D250" s="418">
        <v>4607111039019</v>
      </c>
      <c r="E250" s="418"/>
      <c r="F250" s="62">
        <v>0.43</v>
      </c>
      <c r="G250" s="37">
        <v>16</v>
      </c>
      <c r="H250" s="62">
        <v>6.88</v>
      </c>
      <c r="I250" s="62">
        <v>7.2060000000000004</v>
      </c>
      <c r="J250" s="37">
        <v>84</v>
      </c>
      <c r="K250" s="37" t="s">
        <v>85</v>
      </c>
      <c r="L250" s="37" t="s">
        <v>86</v>
      </c>
      <c r="M250" s="38" t="s">
        <v>84</v>
      </c>
      <c r="N250" s="38"/>
      <c r="O250" s="37">
        <v>180</v>
      </c>
      <c r="P250" s="5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420"/>
      <c r="R250" s="420"/>
      <c r="S250" s="420"/>
      <c r="T250" s="421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71" t="s">
        <v>393</v>
      </c>
      <c r="AG250" s="81"/>
      <c r="AJ250" s="87" t="s">
        <v>87</v>
      </c>
      <c r="AK250" s="87">
        <v>1</v>
      </c>
      <c r="BB250" s="272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ht="16.5" customHeight="1" x14ac:dyDescent="0.25">
      <c r="A251" s="63" t="s">
        <v>394</v>
      </c>
      <c r="B251" s="63" t="s">
        <v>395</v>
      </c>
      <c r="C251" s="36">
        <v>4301071000</v>
      </c>
      <c r="D251" s="418">
        <v>4607111038708</v>
      </c>
      <c r="E251" s="418"/>
      <c r="F251" s="62">
        <v>0.8</v>
      </c>
      <c r="G251" s="37">
        <v>8</v>
      </c>
      <c r="H251" s="62">
        <v>6.4</v>
      </c>
      <c r="I251" s="62">
        <v>6.67</v>
      </c>
      <c r="J251" s="37">
        <v>84</v>
      </c>
      <c r="K251" s="37" t="s">
        <v>85</v>
      </c>
      <c r="L251" s="37" t="s">
        <v>86</v>
      </c>
      <c r="M251" s="38" t="s">
        <v>84</v>
      </c>
      <c r="N251" s="38"/>
      <c r="O251" s="37">
        <v>180</v>
      </c>
      <c r="P251" s="51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420"/>
      <c r="R251" s="420"/>
      <c r="S251" s="420"/>
      <c r="T251" s="421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73" t="s">
        <v>393</v>
      </c>
      <c r="AG251" s="81"/>
      <c r="AJ251" s="87" t="s">
        <v>87</v>
      </c>
      <c r="AK251" s="87">
        <v>1</v>
      </c>
      <c r="BB251" s="274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25"/>
      <c r="B252" s="425"/>
      <c r="C252" s="425"/>
      <c r="D252" s="425"/>
      <c r="E252" s="425"/>
      <c r="F252" s="425"/>
      <c r="G252" s="425"/>
      <c r="H252" s="425"/>
      <c r="I252" s="425"/>
      <c r="J252" s="425"/>
      <c r="K252" s="425"/>
      <c r="L252" s="425"/>
      <c r="M252" s="425"/>
      <c r="N252" s="425"/>
      <c r="O252" s="426"/>
      <c r="P252" s="422" t="s">
        <v>40</v>
      </c>
      <c r="Q252" s="423"/>
      <c r="R252" s="423"/>
      <c r="S252" s="423"/>
      <c r="T252" s="423"/>
      <c r="U252" s="423"/>
      <c r="V252" s="424"/>
      <c r="W252" s="42" t="s">
        <v>39</v>
      </c>
      <c r="X252" s="43">
        <f>IFERROR(SUM(X250:X251),"0")</f>
        <v>0</v>
      </c>
      <c r="Y252" s="43">
        <f>IFERROR(SUM(Y250:Y251),"0")</f>
        <v>0</v>
      </c>
      <c r="Z252" s="43">
        <f>IFERROR(IF(Z250="",0,Z250),"0")+IFERROR(IF(Z251="",0,Z251),"0")</f>
        <v>0</v>
      </c>
      <c r="AA252" s="67"/>
      <c r="AB252" s="67"/>
      <c r="AC252" s="67"/>
    </row>
    <row r="253" spans="1:68" x14ac:dyDescent="0.2">
      <c r="A253" s="425"/>
      <c r="B253" s="425"/>
      <c r="C253" s="425"/>
      <c r="D253" s="425"/>
      <c r="E253" s="425"/>
      <c r="F253" s="425"/>
      <c r="G253" s="425"/>
      <c r="H253" s="425"/>
      <c r="I253" s="425"/>
      <c r="J253" s="425"/>
      <c r="K253" s="425"/>
      <c r="L253" s="425"/>
      <c r="M253" s="425"/>
      <c r="N253" s="425"/>
      <c r="O253" s="426"/>
      <c r="P253" s="422" t="s">
        <v>40</v>
      </c>
      <c r="Q253" s="423"/>
      <c r="R253" s="423"/>
      <c r="S253" s="423"/>
      <c r="T253" s="423"/>
      <c r="U253" s="423"/>
      <c r="V253" s="424"/>
      <c r="W253" s="42" t="s">
        <v>0</v>
      </c>
      <c r="X253" s="43">
        <f>IFERROR(SUMPRODUCT(X250:X251*H250:H251),"0")</f>
        <v>0</v>
      </c>
      <c r="Y253" s="43">
        <f>IFERROR(SUMPRODUCT(Y250:Y251*H250:H251),"0")</f>
        <v>0</v>
      </c>
      <c r="Z253" s="42"/>
      <c r="AA253" s="67"/>
      <c r="AB253" s="67"/>
      <c r="AC253" s="67"/>
    </row>
    <row r="254" spans="1:68" ht="27.75" customHeight="1" x14ac:dyDescent="0.2">
      <c r="A254" s="415" t="s">
        <v>396</v>
      </c>
      <c r="B254" s="415"/>
      <c r="C254" s="415"/>
      <c r="D254" s="415"/>
      <c r="E254" s="415"/>
      <c r="F254" s="415"/>
      <c r="G254" s="415"/>
      <c r="H254" s="415"/>
      <c r="I254" s="415"/>
      <c r="J254" s="415"/>
      <c r="K254" s="415"/>
      <c r="L254" s="415"/>
      <c r="M254" s="415"/>
      <c r="N254" s="415"/>
      <c r="O254" s="415"/>
      <c r="P254" s="415"/>
      <c r="Q254" s="415"/>
      <c r="R254" s="415"/>
      <c r="S254" s="415"/>
      <c r="T254" s="415"/>
      <c r="U254" s="415"/>
      <c r="V254" s="415"/>
      <c r="W254" s="415"/>
      <c r="X254" s="415"/>
      <c r="Y254" s="415"/>
      <c r="Z254" s="415"/>
      <c r="AA254" s="54"/>
      <c r="AB254" s="54"/>
      <c r="AC254" s="54"/>
    </row>
    <row r="255" spans="1:68" ht="16.5" customHeight="1" x14ac:dyDescent="0.25">
      <c r="A255" s="416" t="s">
        <v>397</v>
      </c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6"/>
      <c r="O255" s="416"/>
      <c r="P255" s="416"/>
      <c r="Q255" s="416"/>
      <c r="R255" s="416"/>
      <c r="S255" s="416"/>
      <c r="T255" s="416"/>
      <c r="U255" s="416"/>
      <c r="V255" s="416"/>
      <c r="W255" s="416"/>
      <c r="X255" s="416"/>
      <c r="Y255" s="416"/>
      <c r="Z255" s="416"/>
      <c r="AA255" s="65"/>
      <c r="AB255" s="65"/>
      <c r="AC255" s="82"/>
    </row>
    <row r="256" spans="1:68" ht="14.25" customHeight="1" x14ac:dyDescent="0.25">
      <c r="A256" s="417" t="s">
        <v>80</v>
      </c>
      <c r="B256" s="417"/>
      <c r="C256" s="417"/>
      <c r="D256" s="417"/>
      <c r="E256" s="417"/>
      <c r="F256" s="417"/>
      <c r="G256" s="417"/>
      <c r="H256" s="417"/>
      <c r="I256" s="417"/>
      <c r="J256" s="417"/>
      <c r="K256" s="417"/>
      <c r="L256" s="417"/>
      <c r="M256" s="417"/>
      <c r="N256" s="417"/>
      <c r="O256" s="417"/>
      <c r="P256" s="417"/>
      <c r="Q256" s="417"/>
      <c r="R256" s="417"/>
      <c r="S256" s="417"/>
      <c r="T256" s="417"/>
      <c r="U256" s="417"/>
      <c r="V256" s="417"/>
      <c r="W256" s="417"/>
      <c r="X256" s="417"/>
      <c r="Y256" s="417"/>
      <c r="Z256" s="417"/>
      <c r="AA256" s="66"/>
      <c r="AB256" s="66"/>
      <c r="AC256" s="83"/>
    </row>
    <row r="257" spans="1:68" ht="27" customHeight="1" x14ac:dyDescent="0.25">
      <c r="A257" s="63" t="s">
        <v>398</v>
      </c>
      <c r="B257" s="63" t="s">
        <v>399</v>
      </c>
      <c r="C257" s="36">
        <v>4301071036</v>
      </c>
      <c r="D257" s="418">
        <v>4607111036162</v>
      </c>
      <c r="E257" s="418"/>
      <c r="F257" s="62">
        <v>0.8</v>
      </c>
      <c r="G257" s="37">
        <v>8</v>
      </c>
      <c r="H257" s="62">
        <v>6.4</v>
      </c>
      <c r="I257" s="62">
        <v>6.6811999999999996</v>
      </c>
      <c r="J257" s="37">
        <v>84</v>
      </c>
      <c r="K257" s="37" t="s">
        <v>85</v>
      </c>
      <c r="L257" s="37" t="s">
        <v>86</v>
      </c>
      <c r="M257" s="38" t="s">
        <v>84</v>
      </c>
      <c r="N257" s="38"/>
      <c r="O257" s="37">
        <v>90</v>
      </c>
      <c r="P257" s="51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420"/>
      <c r="R257" s="420"/>
      <c r="S257" s="420"/>
      <c r="T257" s="421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75" t="s">
        <v>400</v>
      </c>
      <c r="AG257" s="81"/>
      <c r="AJ257" s="87" t="s">
        <v>87</v>
      </c>
      <c r="AK257" s="87">
        <v>1</v>
      </c>
      <c r="BB257" s="276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425"/>
      <c r="B258" s="425"/>
      <c r="C258" s="425"/>
      <c r="D258" s="425"/>
      <c r="E258" s="425"/>
      <c r="F258" s="425"/>
      <c r="G258" s="425"/>
      <c r="H258" s="425"/>
      <c r="I258" s="425"/>
      <c r="J258" s="425"/>
      <c r="K258" s="425"/>
      <c r="L258" s="425"/>
      <c r="M258" s="425"/>
      <c r="N258" s="425"/>
      <c r="O258" s="426"/>
      <c r="P258" s="422" t="s">
        <v>40</v>
      </c>
      <c r="Q258" s="423"/>
      <c r="R258" s="423"/>
      <c r="S258" s="423"/>
      <c r="T258" s="423"/>
      <c r="U258" s="423"/>
      <c r="V258" s="424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425"/>
      <c r="B259" s="425"/>
      <c r="C259" s="425"/>
      <c r="D259" s="425"/>
      <c r="E259" s="425"/>
      <c r="F259" s="425"/>
      <c r="G259" s="425"/>
      <c r="H259" s="425"/>
      <c r="I259" s="425"/>
      <c r="J259" s="425"/>
      <c r="K259" s="425"/>
      <c r="L259" s="425"/>
      <c r="M259" s="425"/>
      <c r="N259" s="425"/>
      <c r="O259" s="426"/>
      <c r="P259" s="422" t="s">
        <v>40</v>
      </c>
      <c r="Q259" s="423"/>
      <c r="R259" s="423"/>
      <c r="S259" s="423"/>
      <c r="T259" s="423"/>
      <c r="U259" s="423"/>
      <c r="V259" s="424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27.75" customHeight="1" x14ac:dyDescent="0.2">
      <c r="A260" s="415" t="s">
        <v>401</v>
      </c>
      <c r="B260" s="415"/>
      <c r="C260" s="415"/>
      <c r="D260" s="415"/>
      <c r="E260" s="415"/>
      <c r="F260" s="415"/>
      <c r="G260" s="415"/>
      <c r="H260" s="415"/>
      <c r="I260" s="415"/>
      <c r="J260" s="415"/>
      <c r="K260" s="415"/>
      <c r="L260" s="415"/>
      <c r="M260" s="415"/>
      <c r="N260" s="415"/>
      <c r="O260" s="415"/>
      <c r="P260" s="415"/>
      <c r="Q260" s="415"/>
      <c r="R260" s="415"/>
      <c r="S260" s="415"/>
      <c r="T260" s="415"/>
      <c r="U260" s="415"/>
      <c r="V260" s="415"/>
      <c r="W260" s="415"/>
      <c r="X260" s="415"/>
      <c r="Y260" s="415"/>
      <c r="Z260" s="415"/>
      <c r="AA260" s="54"/>
      <c r="AB260" s="54"/>
      <c r="AC260" s="54"/>
    </row>
    <row r="261" spans="1:68" ht="16.5" customHeight="1" x14ac:dyDescent="0.25">
      <c r="A261" s="416" t="s">
        <v>402</v>
      </c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16"/>
      <c r="O261" s="416"/>
      <c r="P261" s="416"/>
      <c r="Q261" s="416"/>
      <c r="R261" s="416"/>
      <c r="S261" s="416"/>
      <c r="T261" s="416"/>
      <c r="U261" s="416"/>
      <c r="V261" s="416"/>
      <c r="W261" s="416"/>
      <c r="X261" s="416"/>
      <c r="Y261" s="416"/>
      <c r="Z261" s="416"/>
      <c r="AA261" s="65"/>
      <c r="AB261" s="65"/>
      <c r="AC261" s="82"/>
    </row>
    <row r="262" spans="1:68" ht="14.25" customHeight="1" x14ac:dyDescent="0.25">
      <c r="A262" s="417" t="s">
        <v>80</v>
      </c>
      <c r="B262" s="417"/>
      <c r="C262" s="417"/>
      <c r="D262" s="417"/>
      <c r="E262" s="417"/>
      <c r="F262" s="417"/>
      <c r="G262" s="417"/>
      <c r="H262" s="417"/>
      <c r="I262" s="417"/>
      <c r="J262" s="417"/>
      <c r="K262" s="417"/>
      <c r="L262" s="417"/>
      <c r="M262" s="417"/>
      <c r="N262" s="417"/>
      <c r="O262" s="417"/>
      <c r="P262" s="417"/>
      <c r="Q262" s="417"/>
      <c r="R262" s="417"/>
      <c r="S262" s="417"/>
      <c r="T262" s="417"/>
      <c r="U262" s="417"/>
      <c r="V262" s="417"/>
      <c r="W262" s="417"/>
      <c r="X262" s="417"/>
      <c r="Y262" s="417"/>
      <c r="Z262" s="417"/>
      <c r="AA262" s="66"/>
      <c r="AB262" s="66"/>
      <c r="AC262" s="83"/>
    </row>
    <row r="263" spans="1:68" ht="27" customHeight="1" x14ac:dyDescent="0.25">
      <c r="A263" s="63" t="s">
        <v>403</v>
      </c>
      <c r="B263" s="63" t="s">
        <v>404</v>
      </c>
      <c r="C263" s="36">
        <v>4301071029</v>
      </c>
      <c r="D263" s="418">
        <v>4607111035899</v>
      </c>
      <c r="E263" s="418"/>
      <c r="F263" s="62">
        <v>1</v>
      </c>
      <c r="G263" s="37">
        <v>5</v>
      </c>
      <c r="H263" s="62">
        <v>5</v>
      </c>
      <c r="I263" s="62">
        <v>5.2619999999999996</v>
      </c>
      <c r="J263" s="37">
        <v>84</v>
      </c>
      <c r="K263" s="37" t="s">
        <v>85</v>
      </c>
      <c r="L263" s="37" t="s">
        <v>86</v>
      </c>
      <c r="M263" s="38" t="s">
        <v>84</v>
      </c>
      <c r="N263" s="38"/>
      <c r="O263" s="37">
        <v>180</v>
      </c>
      <c r="P263" s="52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420"/>
      <c r="R263" s="420"/>
      <c r="S263" s="420"/>
      <c r="T263" s="421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7" t="s">
        <v>289</v>
      </c>
      <c r="AG263" s="81"/>
      <c r="AJ263" s="87" t="s">
        <v>87</v>
      </c>
      <c r="AK263" s="87">
        <v>1</v>
      </c>
      <c r="BB263" s="278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405</v>
      </c>
      <c r="B264" s="63" t="s">
        <v>406</v>
      </c>
      <c r="C264" s="36">
        <v>4301070991</v>
      </c>
      <c r="D264" s="418">
        <v>4607111038180</v>
      </c>
      <c r="E264" s="418"/>
      <c r="F264" s="62">
        <v>0.4</v>
      </c>
      <c r="G264" s="37">
        <v>16</v>
      </c>
      <c r="H264" s="62">
        <v>6.4</v>
      </c>
      <c r="I264" s="62">
        <v>6.71</v>
      </c>
      <c r="J264" s="37">
        <v>84</v>
      </c>
      <c r="K264" s="37" t="s">
        <v>85</v>
      </c>
      <c r="L264" s="37" t="s">
        <v>86</v>
      </c>
      <c r="M264" s="38" t="s">
        <v>84</v>
      </c>
      <c r="N264" s="38"/>
      <c r="O264" s="37">
        <v>180</v>
      </c>
      <c r="P264" s="5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420"/>
      <c r="R264" s="420"/>
      <c r="S264" s="420"/>
      <c r="T264" s="421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9" t="s">
        <v>407</v>
      </c>
      <c r="AG264" s="81"/>
      <c r="AJ264" s="87" t="s">
        <v>87</v>
      </c>
      <c r="AK264" s="87">
        <v>1</v>
      </c>
      <c r="BB264" s="280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425"/>
      <c r="B265" s="425"/>
      <c r="C265" s="425"/>
      <c r="D265" s="425"/>
      <c r="E265" s="425"/>
      <c r="F265" s="425"/>
      <c r="G265" s="425"/>
      <c r="H265" s="425"/>
      <c r="I265" s="425"/>
      <c r="J265" s="425"/>
      <c r="K265" s="425"/>
      <c r="L265" s="425"/>
      <c r="M265" s="425"/>
      <c r="N265" s="425"/>
      <c r="O265" s="426"/>
      <c r="P265" s="422" t="s">
        <v>40</v>
      </c>
      <c r="Q265" s="423"/>
      <c r="R265" s="423"/>
      <c r="S265" s="423"/>
      <c r="T265" s="423"/>
      <c r="U265" s="423"/>
      <c r="V265" s="424"/>
      <c r="W265" s="42" t="s">
        <v>39</v>
      </c>
      <c r="X265" s="43">
        <f>IFERROR(SUM(X263:X264),"0")</f>
        <v>0</v>
      </c>
      <c r="Y265" s="43">
        <f>IFERROR(SUM(Y263:Y264),"0")</f>
        <v>0</v>
      </c>
      <c r="Z265" s="43">
        <f>IFERROR(IF(Z263="",0,Z263),"0")+IFERROR(IF(Z264="",0,Z264),"0")</f>
        <v>0</v>
      </c>
      <c r="AA265" s="67"/>
      <c r="AB265" s="67"/>
      <c r="AC265" s="67"/>
    </row>
    <row r="266" spans="1:68" x14ac:dyDescent="0.2">
      <c r="A266" s="425"/>
      <c r="B266" s="425"/>
      <c r="C266" s="425"/>
      <c r="D266" s="425"/>
      <c r="E266" s="425"/>
      <c r="F266" s="425"/>
      <c r="G266" s="425"/>
      <c r="H266" s="425"/>
      <c r="I266" s="425"/>
      <c r="J266" s="425"/>
      <c r="K266" s="425"/>
      <c r="L266" s="425"/>
      <c r="M266" s="425"/>
      <c r="N266" s="425"/>
      <c r="O266" s="426"/>
      <c r="P266" s="422" t="s">
        <v>40</v>
      </c>
      <c r="Q266" s="423"/>
      <c r="R266" s="423"/>
      <c r="S266" s="423"/>
      <c r="T266" s="423"/>
      <c r="U266" s="423"/>
      <c r="V266" s="424"/>
      <c r="W266" s="42" t="s">
        <v>0</v>
      </c>
      <c r="X266" s="43">
        <f>IFERROR(SUMPRODUCT(X263:X264*H263:H264),"0")</f>
        <v>0</v>
      </c>
      <c r="Y266" s="43">
        <f>IFERROR(SUMPRODUCT(Y263:Y264*H263:H264),"0")</f>
        <v>0</v>
      </c>
      <c r="Z266" s="42"/>
      <c r="AA266" s="67"/>
      <c r="AB266" s="67"/>
      <c r="AC266" s="67"/>
    </row>
    <row r="267" spans="1:68" ht="27.75" customHeight="1" x14ac:dyDescent="0.2">
      <c r="A267" s="415" t="s">
        <v>408</v>
      </c>
      <c r="B267" s="415"/>
      <c r="C267" s="415"/>
      <c r="D267" s="415"/>
      <c r="E267" s="415"/>
      <c r="F267" s="415"/>
      <c r="G267" s="415"/>
      <c r="H267" s="415"/>
      <c r="I267" s="415"/>
      <c r="J267" s="415"/>
      <c r="K267" s="415"/>
      <c r="L267" s="415"/>
      <c r="M267" s="415"/>
      <c r="N267" s="415"/>
      <c r="O267" s="415"/>
      <c r="P267" s="415"/>
      <c r="Q267" s="415"/>
      <c r="R267" s="415"/>
      <c r="S267" s="415"/>
      <c r="T267" s="415"/>
      <c r="U267" s="415"/>
      <c r="V267" s="415"/>
      <c r="W267" s="415"/>
      <c r="X267" s="415"/>
      <c r="Y267" s="415"/>
      <c r="Z267" s="415"/>
      <c r="AA267" s="54"/>
      <c r="AB267" s="54"/>
      <c r="AC267" s="54"/>
    </row>
    <row r="268" spans="1:68" ht="16.5" customHeight="1" x14ac:dyDescent="0.25">
      <c r="A268" s="416" t="s">
        <v>409</v>
      </c>
      <c r="B268" s="416"/>
      <c r="C268" s="416"/>
      <c r="D268" s="416"/>
      <c r="E268" s="416"/>
      <c r="F268" s="416"/>
      <c r="G268" s="416"/>
      <c r="H268" s="416"/>
      <c r="I268" s="416"/>
      <c r="J268" s="416"/>
      <c r="K268" s="416"/>
      <c r="L268" s="416"/>
      <c r="M268" s="416"/>
      <c r="N268" s="416"/>
      <c r="O268" s="416"/>
      <c r="P268" s="416"/>
      <c r="Q268" s="416"/>
      <c r="R268" s="416"/>
      <c r="S268" s="416"/>
      <c r="T268" s="416"/>
      <c r="U268" s="416"/>
      <c r="V268" s="416"/>
      <c r="W268" s="416"/>
      <c r="X268" s="416"/>
      <c r="Y268" s="416"/>
      <c r="Z268" s="416"/>
      <c r="AA268" s="65"/>
      <c r="AB268" s="65"/>
      <c r="AC268" s="82"/>
    </row>
    <row r="269" spans="1:68" ht="14.25" customHeight="1" x14ac:dyDescent="0.25">
      <c r="A269" s="417" t="s">
        <v>410</v>
      </c>
      <c r="B269" s="417"/>
      <c r="C269" s="417"/>
      <c r="D269" s="417"/>
      <c r="E269" s="417"/>
      <c r="F269" s="417"/>
      <c r="G269" s="417"/>
      <c r="H269" s="417"/>
      <c r="I269" s="417"/>
      <c r="J269" s="417"/>
      <c r="K269" s="417"/>
      <c r="L269" s="417"/>
      <c r="M269" s="417"/>
      <c r="N269" s="417"/>
      <c r="O269" s="417"/>
      <c r="P269" s="417"/>
      <c r="Q269" s="417"/>
      <c r="R269" s="417"/>
      <c r="S269" s="417"/>
      <c r="T269" s="417"/>
      <c r="U269" s="417"/>
      <c r="V269" s="417"/>
      <c r="W269" s="417"/>
      <c r="X269" s="417"/>
      <c r="Y269" s="417"/>
      <c r="Z269" s="417"/>
      <c r="AA269" s="66"/>
      <c r="AB269" s="66"/>
      <c r="AC269" s="83"/>
    </row>
    <row r="270" spans="1:68" ht="27" customHeight="1" x14ac:dyDescent="0.25">
      <c r="A270" s="63" t="s">
        <v>411</v>
      </c>
      <c r="B270" s="63" t="s">
        <v>412</v>
      </c>
      <c r="C270" s="36">
        <v>4301133004</v>
      </c>
      <c r="D270" s="418">
        <v>4607111039774</v>
      </c>
      <c r="E270" s="418"/>
      <c r="F270" s="62">
        <v>0.25</v>
      </c>
      <c r="G270" s="37">
        <v>12</v>
      </c>
      <c r="H270" s="62">
        <v>3</v>
      </c>
      <c r="I270" s="62">
        <v>3.22</v>
      </c>
      <c r="J270" s="37">
        <v>70</v>
      </c>
      <c r="K270" s="37" t="s">
        <v>95</v>
      </c>
      <c r="L270" s="37" t="s">
        <v>86</v>
      </c>
      <c r="M270" s="38" t="s">
        <v>84</v>
      </c>
      <c r="N270" s="38"/>
      <c r="O270" s="37">
        <v>180</v>
      </c>
      <c r="P270" s="522" t="s">
        <v>413</v>
      </c>
      <c r="Q270" s="420"/>
      <c r="R270" s="420"/>
      <c r="S270" s="420"/>
      <c r="T270" s="421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IFERROR(IF(X270="","",X270*0.01788),"")</f>
        <v>0</v>
      </c>
      <c r="AA270" s="68" t="s">
        <v>46</v>
      </c>
      <c r="AB270" s="69" t="s">
        <v>46</v>
      </c>
      <c r="AC270" s="281" t="s">
        <v>414</v>
      </c>
      <c r="AG270" s="81"/>
      <c r="AJ270" s="87" t="s">
        <v>87</v>
      </c>
      <c r="AK270" s="87">
        <v>1</v>
      </c>
      <c r="BB270" s="282" t="s">
        <v>94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25"/>
      <c r="B271" s="425"/>
      <c r="C271" s="425"/>
      <c r="D271" s="425"/>
      <c r="E271" s="425"/>
      <c r="F271" s="425"/>
      <c r="G271" s="425"/>
      <c r="H271" s="425"/>
      <c r="I271" s="425"/>
      <c r="J271" s="425"/>
      <c r="K271" s="425"/>
      <c r="L271" s="425"/>
      <c r="M271" s="425"/>
      <c r="N271" s="425"/>
      <c r="O271" s="426"/>
      <c r="P271" s="422" t="s">
        <v>40</v>
      </c>
      <c r="Q271" s="423"/>
      <c r="R271" s="423"/>
      <c r="S271" s="423"/>
      <c r="T271" s="423"/>
      <c r="U271" s="423"/>
      <c r="V271" s="424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425"/>
      <c r="B272" s="425"/>
      <c r="C272" s="425"/>
      <c r="D272" s="425"/>
      <c r="E272" s="425"/>
      <c r="F272" s="425"/>
      <c r="G272" s="425"/>
      <c r="H272" s="425"/>
      <c r="I272" s="425"/>
      <c r="J272" s="425"/>
      <c r="K272" s="425"/>
      <c r="L272" s="425"/>
      <c r="M272" s="425"/>
      <c r="N272" s="425"/>
      <c r="O272" s="426"/>
      <c r="P272" s="422" t="s">
        <v>40</v>
      </c>
      <c r="Q272" s="423"/>
      <c r="R272" s="423"/>
      <c r="S272" s="423"/>
      <c r="T272" s="423"/>
      <c r="U272" s="423"/>
      <c r="V272" s="424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14.25" customHeight="1" x14ac:dyDescent="0.25">
      <c r="A273" s="417" t="s">
        <v>160</v>
      </c>
      <c r="B273" s="417"/>
      <c r="C273" s="417"/>
      <c r="D273" s="417"/>
      <c r="E273" s="417"/>
      <c r="F273" s="417"/>
      <c r="G273" s="417"/>
      <c r="H273" s="417"/>
      <c r="I273" s="417"/>
      <c r="J273" s="417"/>
      <c r="K273" s="417"/>
      <c r="L273" s="417"/>
      <c r="M273" s="417"/>
      <c r="N273" s="417"/>
      <c r="O273" s="417"/>
      <c r="P273" s="417"/>
      <c r="Q273" s="417"/>
      <c r="R273" s="417"/>
      <c r="S273" s="417"/>
      <c r="T273" s="417"/>
      <c r="U273" s="417"/>
      <c r="V273" s="417"/>
      <c r="W273" s="417"/>
      <c r="X273" s="417"/>
      <c r="Y273" s="417"/>
      <c r="Z273" s="417"/>
      <c r="AA273" s="66"/>
      <c r="AB273" s="66"/>
      <c r="AC273" s="83"/>
    </row>
    <row r="274" spans="1:68" ht="37.5" customHeight="1" x14ac:dyDescent="0.25">
      <c r="A274" s="63" t="s">
        <v>415</v>
      </c>
      <c r="B274" s="63" t="s">
        <v>416</v>
      </c>
      <c r="C274" s="36">
        <v>4301135400</v>
      </c>
      <c r="D274" s="418">
        <v>4607111039361</v>
      </c>
      <c r="E274" s="418"/>
      <c r="F274" s="62">
        <v>0.25</v>
      </c>
      <c r="G274" s="37">
        <v>12</v>
      </c>
      <c r="H274" s="62">
        <v>3</v>
      </c>
      <c r="I274" s="62">
        <v>3.7035999999999998</v>
      </c>
      <c r="J274" s="37">
        <v>70</v>
      </c>
      <c r="K274" s="37" t="s">
        <v>95</v>
      </c>
      <c r="L274" s="37" t="s">
        <v>86</v>
      </c>
      <c r="M274" s="38" t="s">
        <v>84</v>
      </c>
      <c r="N274" s="38"/>
      <c r="O274" s="37">
        <v>180</v>
      </c>
      <c r="P274" s="52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420"/>
      <c r="R274" s="420"/>
      <c r="S274" s="420"/>
      <c r="T274" s="421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IFERROR(IF(X274="","",X274*0.01788),"")</f>
        <v>0</v>
      </c>
      <c r="AA274" s="68" t="s">
        <v>46</v>
      </c>
      <c r="AB274" s="69" t="s">
        <v>46</v>
      </c>
      <c r="AC274" s="283" t="s">
        <v>414</v>
      </c>
      <c r="AG274" s="81"/>
      <c r="AJ274" s="87" t="s">
        <v>87</v>
      </c>
      <c r="AK274" s="87">
        <v>1</v>
      </c>
      <c r="BB274" s="284" t="s">
        <v>94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425"/>
      <c r="B275" s="425"/>
      <c r="C275" s="425"/>
      <c r="D275" s="425"/>
      <c r="E275" s="425"/>
      <c r="F275" s="425"/>
      <c r="G275" s="425"/>
      <c r="H275" s="425"/>
      <c r="I275" s="425"/>
      <c r="J275" s="425"/>
      <c r="K275" s="425"/>
      <c r="L275" s="425"/>
      <c r="M275" s="425"/>
      <c r="N275" s="425"/>
      <c r="O275" s="426"/>
      <c r="P275" s="422" t="s">
        <v>40</v>
      </c>
      <c r="Q275" s="423"/>
      <c r="R275" s="423"/>
      <c r="S275" s="423"/>
      <c r="T275" s="423"/>
      <c r="U275" s="423"/>
      <c r="V275" s="424"/>
      <c r="W275" s="42" t="s">
        <v>39</v>
      </c>
      <c r="X275" s="43">
        <f>IFERROR(SUM(X274:X274),"0")</f>
        <v>0</v>
      </c>
      <c r="Y275" s="43">
        <f>IFERROR(SUM(Y274:Y274),"0")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425"/>
      <c r="B276" s="425"/>
      <c r="C276" s="425"/>
      <c r="D276" s="425"/>
      <c r="E276" s="425"/>
      <c r="F276" s="425"/>
      <c r="G276" s="425"/>
      <c r="H276" s="425"/>
      <c r="I276" s="425"/>
      <c r="J276" s="425"/>
      <c r="K276" s="425"/>
      <c r="L276" s="425"/>
      <c r="M276" s="425"/>
      <c r="N276" s="425"/>
      <c r="O276" s="426"/>
      <c r="P276" s="422" t="s">
        <v>40</v>
      </c>
      <c r="Q276" s="423"/>
      <c r="R276" s="423"/>
      <c r="S276" s="423"/>
      <c r="T276" s="423"/>
      <c r="U276" s="423"/>
      <c r="V276" s="424"/>
      <c r="W276" s="42" t="s">
        <v>0</v>
      </c>
      <c r="X276" s="43">
        <f>IFERROR(SUMPRODUCT(X274:X274*H274:H274),"0")</f>
        <v>0</v>
      </c>
      <c r="Y276" s="43">
        <f>IFERROR(SUMPRODUCT(Y274:Y274*H274:H274),"0")</f>
        <v>0</v>
      </c>
      <c r="Z276" s="42"/>
      <c r="AA276" s="67"/>
      <c r="AB276" s="67"/>
      <c r="AC276" s="67"/>
    </row>
    <row r="277" spans="1:68" ht="27.75" customHeight="1" x14ac:dyDescent="0.2">
      <c r="A277" s="415" t="s">
        <v>274</v>
      </c>
      <c r="B277" s="415"/>
      <c r="C277" s="415"/>
      <c r="D277" s="415"/>
      <c r="E277" s="415"/>
      <c r="F277" s="415"/>
      <c r="G277" s="415"/>
      <c r="H277" s="415"/>
      <c r="I277" s="415"/>
      <c r="J277" s="415"/>
      <c r="K277" s="415"/>
      <c r="L277" s="415"/>
      <c r="M277" s="415"/>
      <c r="N277" s="415"/>
      <c r="O277" s="415"/>
      <c r="P277" s="415"/>
      <c r="Q277" s="415"/>
      <c r="R277" s="415"/>
      <c r="S277" s="415"/>
      <c r="T277" s="415"/>
      <c r="U277" s="415"/>
      <c r="V277" s="415"/>
      <c r="W277" s="415"/>
      <c r="X277" s="415"/>
      <c r="Y277" s="415"/>
      <c r="Z277" s="415"/>
      <c r="AA277" s="54"/>
      <c r="AB277" s="54"/>
      <c r="AC277" s="54"/>
    </row>
    <row r="278" spans="1:68" ht="16.5" customHeight="1" x14ac:dyDescent="0.25">
      <c r="A278" s="416" t="s">
        <v>274</v>
      </c>
      <c r="B278" s="416"/>
      <c r="C278" s="416"/>
      <c r="D278" s="416"/>
      <c r="E278" s="416"/>
      <c r="F278" s="416"/>
      <c r="G278" s="416"/>
      <c r="H278" s="416"/>
      <c r="I278" s="416"/>
      <c r="J278" s="416"/>
      <c r="K278" s="416"/>
      <c r="L278" s="416"/>
      <c r="M278" s="416"/>
      <c r="N278" s="416"/>
      <c r="O278" s="416"/>
      <c r="P278" s="416"/>
      <c r="Q278" s="416"/>
      <c r="R278" s="416"/>
      <c r="S278" s="416"/>
      <c r="T278" s="416"/>
      <c r="U278" s="416"/>
      <c r="V278" s="416"/>
      <c r="W278" s="416"/>
      <c r="X278" s="416"/>
      <c r="Y278" s="416"/>
      <c r="Z278" s="416"/>
      <c r="AA278" s="65"/>
      <c r="AB278" s="65"/>
      <c r="AC278" s="82"/>
    </row>
    <row r="279" spans="1:68" ht="14.25" customHeight="1" x14ac:dyDescent="0.25">
      <c r="A279" s="417" t="s">
        <v>80</v>
      </c>
      <c r="B279" s="417"/>
      <c r="C279" s="417"/>
      <c r="D279" s="417"/>
      <c r="E279" s="417"/>
      <c r="F279" s="417"/>
      <c r="G279" s="417"/>
      <c r="H279" s="417"/>
      <c r="I279" s="417"/>
      <c r="J279" s="417"/>
      <c r="K279" s="417"/>
      <c r="L279" s="417"/>
      <c r="M279" s="417"/>
      <c r="N279" s="417"/>
      <c r="O279" s="417"/>
      <c r="P279" s="417"/>
      <c r="Q279" s="417"/>
      <c r="R279" s="417"/>
      <c r="S279" s="417"/>
      <c r="T279" s="417"/>
      <c r="U279" s="417"/>
      <c r="V279" s="417"/>
      <c r="W279" s="417"/>
      <c r="X279" s="417"/>
      <c r="Y279" s="417"/>
      <c r="Z279" s="417"/>
      <c r="AA279" s="66"/>
      <c r="AB279" s="66"/>
      <c r="AC279" s="83"/>
    </row>
    <row r="280" spans="1:68" ht="27" customHeight="1" x14ac:dyDescent="0.25">
      <c r="A280" s="63" t="s">
        <v>417</v>
      </c>
      <c r="B280" s="63" t="s">
        <v>418</v>
      </c>
      <c r="C280" s="36">
        <v>4301071014</v>
      </c>
      <c r="D280" s="418">
        <v>4640242181264</v>
      </c>
      <c r="E280" s="418"/>
      <c r="F280" s="62">
        <v>0.7</v>
      </c>
      <c r="G280" s="37">
        <v>10</v>
      </c>
      <c r="H280" s="62">
        <v>7</v>
      </c>
      <c r="I280" s="62">
        <v>7.28</v>
      </c>
      <c r="J280" s="37">
        <v>84</v>
      </c>
      <c r="K280" s="37" t="s">
        <v>85</v>
      </c>
      <c r="L280" s="37" t="s">
        <v>86</v>
      </c>
      <c r="M280" s="38" t="s">
        <v>84</v>
      </c>
      <c r="N280" s="38"/>
      <c r="O280" s="37">
        <v>180</v>
      </c>
      <c r="P280" s="524" t="s">
        <v>419</v>
      </c>
      <c r="Q280" s="420"/>
      <c r="R280" s="420"/>
      <c r="S280" s="420"/>
      <c r="T280" s="421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5" t="s">
        <v>420</v>
      </c>
      <c r="AG280" s="81"/>
      <c r="AJ280" s="87" t="s">
        <v>87</v>
      </c>
      <c r="AK280" s="87">
        <v>1</v>
      </c>
      <c r="BB280" s="286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t="27" customHeight="1" x14ac:dyDescent="0.25">
      <c r="A281" s="63" t="s">
        <v>421</v>
      </c>
      <c r="B281" s="63" t="s">
        <v>422</v>
      </c>
      <c r="C281" s="36">
        <v>4301071021</v>
      </c>
      <c r="D281" s="418">
        <v>4640242181325</v>
      </c>
      <c r="E281" s="418"/>
      <c r="F281" s="62">
        <v>0.7</v>
      </c>
      <c r="G281" s="37">
        <v>10</v>
      </c>
      <c r="H281" s="62">
        <v>7</v>
      </c>
      <c r="I281" s="62">
        <v>7.28</v>
      </c>
      <c r="J281" s="37">
        <v>84</v>
      </c>
      <c r="K281" s="37" t="s">
        <v>85</v>
      </c>
      <c r="L281" s="37" t="s">
        <v>86</v>
      </c>
      <c r="M281" s="38" t="s">
        <v>84</v>
      </c>
      <c r="N281" s="38"/>
      <c r="O281" s="37">
        <v>180</v>
      </c>
      <c r="P281" s="525" t="s">
        <v>423</v>
      </c>
      <c r="Q281" s="420"/>
      <c r="R281" s="420"/>
      <c r="S281" s="420"/>
      <c r="T281" s="421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287" t="s">
        <v>420</v>
      </c>
      <c r="AG281" s="81"/>
      <c r="AJ281" s="87" t="s">
        <v>87</v>
      </c>
      <c r="AK281" s="87">
        <v>1</v>
      </c>
      <c r="BB281" s="288" t="s">
        <v>70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ht="27" customHeight="1" x14ac:dyDescent="0.25">
      <c r="A282" s="63" t="s">
        <v>424</v>
      </c>
      <c r="B282" s="63" t="s">
        <v>425</v>
      </c>
      <c r="C282" s="36">
        <v>4301070993</v>
      </c>
      <c r="D282" s="418">
        <v>4640242180670</v>
      </c>
      <c r="E282" s="418"/>
      <c r="F282" s="62">
        <v>1</v>
      </c>
      <c r="G282" s="37">
        <v>6</v>
      </c>
      <c r="H282" s="62">
        <v>6</v>
      </c>
      <c r="I282" s="62">
        <v>6.23</v>
      </c>
      <c r="J282" s="37">
        <v>84</v>
      </c>
      <c r="K282" s="37" t="s">
        <v>85</v>
      </c>
      <c r="L282" s="37" t="s">
        <v>86</v>
      </c>
      <c r="M282" s="38" t="s">
        <v>84</v>
      </c>
      <c r="N282" s="38"/>
      <c r="O282" s="37">
        <v>180</v>
      </c>
      <c r="P282" s="526" t="s">
        <v>426</v>
      </c>
      <c r="Q282" s="420"/>
      <c r="R282" s="420"/>
      <c r="S282" s="420"/>
      <c r="T282" s="421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89" t="s">
        <v>427</v>
      </c>
      <c r="AG282" s="81"/>
      <c r="AJ282" s="87" t="s">
        <v>87</v>
      </c>
      <c r="AK282" s="87">
        <v>1</v>
      </c>
      <c r="BB282" s="290" t="s">
        <v>70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x14ac:dyDescent="0.2">
      <c r="A283" s="425"/>
      <c r="B283" s="425"/>
      <c r="C283" s="425"/>
      <c r="D283" s="425"/>
      <c r="E283" s="425"/>
      <c r="F283" s="425"/>
      <c r="G283" s="425"/>
      <c r="H283" s="425"/>
      <c r="I283" s="425"/>
      <c r="J283" s="425"/>
      <c r="K283" s="425"/>
      <c r="L283" s="425"/>
      <c r="M283" s="425"/>
      <c r="N283" s="425"/>
      <c r="O283" s="426"/>
      <c r="P283" s="422" t="s">
        <v>40</v>
      </c>
      <c r="Q283" s="423"/>
      <c r="R283" s="423"/>
      <c r="S283" s="423"/>
      <c r="T283" s="423"/>
      <c r="U283" s="423"/>
      <c r="V283" s="424"/>
      <c r="W283" s="42" t="s">
        <v>39</v>
      </c>
      <c r="X283" s="43">
        <f>IFERROR(SUM(X280:X282),"0")</f>
        <v>0</v>
      </c>
      <c r="Y283" s="43">
        <f>IFERROR(SUM(Y280:Y282),"0")</f>
        <v>0</v>
      </c>
      <c r="Z283" s="43">
        <f>IFERROR(IF(Z280="",0,Z280),"0")+IFERROR(IF(Z281="",0,Z281),"0")+IFERROR(IF(Z282="",0,Z282),"0")</f>
        <v>0</v>
      </c>
      <c r="AA283" s="67"/>
      <c r="AB283" s="67"/>
      <c r="AC283" s="67"/>
    </row>
    <row r="284" spans="1:68" x14ac:dyDescent="0.2">
      <c r="A284" s="425"/>
      <c r="B284" s="425"/>
      <c r="C284" s="425"/>
      <c r="D284" s="425"/>
      <c r="E284" s="425"/>
      <c r="F284" s="425"/>
      <c r="G284" s="425"/>
      <c r="H284" s="425"/>
      <c r="I284" s="425"/>
      <c r="J284" s="425"/>
      <c r="K284" s="425"/>
      <c r="L284" s="425"/>
      <c r="M284" s="425"/>
      <c r="N284" s="425"/>
      <c r="O284" s="426"/>
      <c r="P284" s="422" t="s">
        <v>40</v>
      </c>
      <c r="Q284" s="423"/>
      <c r="R284" s="423"/>
      <c r="S284" s="423"/>
      <c r="T284" s="423"/>
      <c r="U284" s="423"/>
      <c r="V284" s="424"/>
      <c r="W284" s="42" t="s">
        <v>0</v>
      </c>
      <c r="X284" s="43">
        <f>IFERROR(SUMPRODUCT(X280:X282*H280:H282),"0")</f>
        <v>0</v>
      </c>
      <c r="Y284" s="43">
        <f>IFERROR(SUMPRODUCT(Y280:Y282*H280:H282),"0")</f>
        <v>0</v>
      </c>
      <c r="Z284" s="42"/>
      <c r="AA284" s="67"/>
      <c r="AB284" s="67"/>
      <c r="AC284" s="67"/>
    </row>
    <row r="285" spans="1:68" ht="14.25" customHeight="1" x14ac:dyDescent="0.25">
      <c r="A285" s="417" t="s">
        <v>188</v>
      </c>
      <c r="B285" s="417"/>
      <c r="C285" s="417"/>
      <c r="D285" s="417"/>
      <c r="E285" s="417"/>
      <c r="F285" s="417"/>
      <c r="G285" s="417"/>
      <c r="H285" s="417"/>
      <c r="I285" s="417"/>
      <c r="J285" s="417"/>
      <c r="K285" s="417"/>
      <c r="L285" s="417"/>
      <c r="M285" s="417"/>
      <c r="N285" s="417"/>
      <c r="O285" s="417"/>
      <c r="P285" s="417"/>
      <c r="Q285" s="417"/>
      <c r="R285" s="417"/>
      <c r="S285" s="417"/>
      <c r="T285" s="417"/>
      <c r="U285" s="417"/>
      <c r="V285" s="417"/>
      <c r="W285" s="417"/>
      <c r="X285" s="417"/>
      <c r="Y285" s="417"/>
      <c r="Z285" s="417"/>
      <c r="AA285" s="66"/>
      <c r="AB285" s="66"/>
      <c r="AC285" s="83"/>
    </row>
    <row r="286" spans="1:68" ht="27" customHeight="1" x14ac:dyDescent="0.25">
      <c r="A286" s="63" t="s">
        <v>428</v>
      </c>
      <c r="B286" s="63" t="s">
        <v>429</v>
      </c>
      <c r="C286" s="36">
        <v>4301131019</v>
      </c>
      <c r="D286" s="418">
        <v>4640242180427</v>
      </c>
      <c r="E286" s="418"/>
      <c r="F286" s="62">
        <v>1.8</v>
      </c>
      <c r="G286" s="37">
        <v>1</v>
      </c>
      <c r="H286" s="62">
        <v>1.8</v>
      </c>
      <c r="I286" s="62">
        <v>1.915</v>
      </c>
      <c r="J286" s="37">
        <v>234</v>
      </c>
      <c r="K286" s="37" t="s">
        <v>179</v>
      </c>
      <c r="L286" s="37" t="s">
        <v>86</v>
      </c>
      <c r="M286" s="38" t="s">
        <v>84</v>
      </c>
      <c r="N286" s="38"/>
      <c r="O286" s="37">
        <v>180</v>
      </c>
      <c r="P286" s="52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420"/>
      <c r="R286" s="420"/>
      <c r="S286" s="420"/>
      <c r="T286" s="421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91" t="s">
        <v>430</v>
      </c>
      <c r="AG286" s="81"/>
      <c r="AJ286" s="87" t="s">
        <v>87</v>
      </c>
      <c r="AK286" s="87">
        <v>1</v>
      </c>
      <c r="BB286" s="292" t="s">
        <v>94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x14ac:dyDescent="0.2">
      <c r="A287" s="425"/>
      <c r="B287" s="425"/>
      <c r="C287" s="425"/>
      <c r="D287" s="425"/>
      <c r="E287" s="425"/>
      <c r="F287" s="425"/>
      <c r="G287" s="425"/>
      <c r="H287" s="425"/>
      <c r="I287" s="425"/>
      <c r="J287" s="425"/>
      <c r="K287" s="425"/>
      <c r="L287" s="425"/>
      <c r="M287" s="425"/>
      <c r="N287" s="425"/>
      <c r="O287" s="426"/>
      <c r="P287" s="422" t="s">
        <v>40</v>
      </c>
      <c r="Q287" s="423"/>
      <c r="R287" s="423"/>
      <c r="S287" s="423"/>
      <c r="T287" s="423"/>
      <c r="U287" s="423"/>
      <c r="V287" s="424"/>
      <c r="W287" s="42" t="s">
        <v>39</v>
      </c>
      <c r="X287" s="43">
        <f>IFERROR(SUM(X286:X286),"0")</f>
        <v>0</v>
      </c>
      <c r="Y287" s="43">
        <f>IFERROR(SUM(Y286:Y286),"0")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425"/>
      <c r="B288" s="425"/>
      <c r="C288" s="425"/>
      <c r="D288" s="425"/>
      <c r="E288" s="425"/>
      <c r="F288" s="425"/>
      <c r="G288" s="425"/>
      <c r="H288" s="425"/>
      <c r="I288" s="425"/>
      <c r="J288" s="425"/>
      <c r="K288" s="425"/>
      <c r="L288" s="425"/>
      <c r="M288" s="425"/>
      <c r="N288" s="425"/>
      <c r="O288" s="426"/>
      <c r="P288" s="422" t="s">
        <v>40</v>
      </c>
      <c r="Q288" s="423"/>
      <c r="R288" s="423"/>
      <c r="S288" s="423"/>
      <c r="T288" s="423"/>
      <c r="U288" s="423"/>
      <c r="V288" s="424"/>
      <c r="W288" s="42" t="s">
        <v>0</v>
      </c>
      <c r="X288" s="43">
        <f>IFERROR(SUMPRODUCT(X286:X286*H286:H286),"0")</f>
        <v>0</v>
      </c>
      <c r="Y288" s="43">
        <f>IFERROR(SUMPRODUCT(Y286:Y286*H286:H286),"0")</f>
        <v>0</v>
      </c>
      <c r="Z288" s="42"/>
      <c r="AA288" s="67"/>
      <c r="AB288" s="67"/>
      <c r="AC288" s="67"/>
    </row>
    <row r="289" spans="1:68" ht="14.25" customHeight="1" x14ac:dyDescent="0.25">
      <c r="A289" s="417" t="s">
        <v>89</v>
      </c>
      <c r="B289" s="417"/>
      <c r="C289" s="417"/>
      <c r="D289" s="417"/>
      <c r="E289" s="417"/>
      <c r="F289" s="417"/>
      <c r="G289" s="417"/>
      <c r="H289" s="417"/>
      <c r="I289" s="417"/>
      <c r="J289" s="417"/>
      <c r="K289" s="417"/>
      <c r="L289" s="417"/>
      <c r="M289" s="417"/>
      <c r="N289" s="417"/>
      <c r="O289" s="417"/>
      <c r="P289" s="417"/>
      <c r="Q289" s="417"/>
      <c r="R289" s="417"/>
      <c r="S289" s="417"/>
      <c r="T289" s="417"/>
      <c r="U289" s="417"/>
      <c r="V289" s="417"/>
      <c r="W289" s="417"/>
      <c r="X289" s="417"/>
      <c r="Y289" s="417"/>
      <c r="Z289" s="417"/>
      <c r="AA289" s="66"/>
      <c r="AB289" s="66"/>
      <c r="AC289" s="83"/>
    </row>
    <row r="290" spans="1:68" ht="27" customHeight="1" x14ac:dyDescent="0.25">
      <c r="A290" s="63" t="s">
        <v>431</v>
      </c>
      <c r="B290" s="63" t="s">
        <v>432</v>
      </c>
      <c r="C290" s="36">
        <v>4301132080</v>
      </c>
      <c r="D290" s="418">
        <v>4640242180397</v>
      </c>
      <c r="E290" s="418"/>
      <c r="F290" s="62">
        <v>1</v>
      </c>
      <c r="G290" s="37">
        <v>6</v>
      </c>
      <c r="H290" s="62">
        <v>6</v>
      </c>
      <c r="I290" s="62">
        <v>6.26</v>
      </c>
      <c r="J290" s="37">
        <v>84</v>
      </c>
      <c r="K290" s="37" t="s">
        <v>85</v>
      </c>
      <c r="L290" s="37" t="s">
        <v>86</v>
      </c>
      <c r="M290" s="38" t="s">
        <v>84</v>
      </c>
      <c r="N290" s="38"/>
      <c r="O290" s="37">
        <v>180</v>
      </c>
      <c r="P290" s="52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420"/>
      <c r="R290" s="420"/>
      <c r="S290" s="420"/>
      <c r="T290" s="421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293" t="s">
        <v>433</v>
      </c>
      <c r="AG290" s="81"/>
      <c r="AJ290" s="87" t="s">
        <v>87</v>
      </c>
      <c r="AK290" s="87">
        <v>1</v>
      </c>
      <c r="BB290" s="294" t="s">
        <v>94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ht="27" customHeight="1" x14ac:dyDescent="0.25">
      <c r="A291" s="63" t="s">
        <v>434</v>
      </c>
      <c r="B291" s="63" t="s">
        <v>435</v>
      </c>
      <c r="C291" s="36">
        <v>4301132104</v>
      </c>
      <c r="D291" s="418">
        <v>4640242181219</v>
      </c>
      <c r="E291" s="418"/>
      <c r="F291" s="62">
        <v>0.3</v>
      </c>
      <c r="G291" s="37">
        <v>9</v>
      </c>
      <c r="H291" s="62">
        <v>2.7</v>
      </c>
      <c r="I291" s="62">
        <v>2.8450000000000002</v>
      </c>
      <c r="J291" s="37">
        <v>234</v>
      </c>
      <c r="K291" s="37" t="s">
        <v>179</v>
      </c>
      <c r="L291" s="37" t="s">
        <v>86</v>
      </c>
      <c r="M291" s="38" t="s">
        <v>84</v>
      </c>
      <c r="N291" s="38"/>
      <c r="O291" s="37">
        <v>180</v>
      </c>
      <c r="P291" s="529" t="s">
        <v>436</v>
      </c>
      <c r="Q291" s="420"/>
      <c r="R291" s="420"/>
      <c r="S291" s="420"/>
      <c r="T291" s="421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295" t="s">
        <v>433</v>
      </c>
      <c r="AG291" s="81"/>
      <c r="AJ291" s="87" t="s">
        <v>87</v>
      </c>
      <c r="AK291" s="87">
        <v>1</v>
      </c>
      <c r="BB291" s="296" t="s">
        <v>94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x14ac:dyDescent="0.2">
      <c r="A292" s="425"/>
      <c r="B292" s="425"/>
      <c r="C292" s="425"/>
      <c r="D292" s="425"/>
      <c r="E292" s="425"/>
      <c r="F292" s="425"/>
      <c r="G292" s="425"/>
      <c r="H292" s="425"/>
      <c r="I292" s="425"/>
      <c r="J292" s="425"/>
      <c r="K292" s="425"/>
      <c r="L292" s="425"/>
      <c r="M292" s="425"/>
      <c r="N292" s="425"/>
      <c r="O292" s="426"/>
      <c r="P292" s="422" t="s">
        <v>40</v>
      </c>
      <c r="Q292" s="423"/>
      <c r="R292" s="423"/>
      <c r="S292" s="423"/>
      <c r="T292" s="423"/>
      <c r="U292" s="423"/>
      <c r="V292" s="424"/>
      <c r="W292" s="42" t="s">
        <v>39</v>
      </c>
      <c r="X292" s="43">
        <f>IFERROR(SUM(X290:X291),"0")</f>
        <v>0</v>
      </c>
      <c r="Y292" s="43">
        <f>IFERROR(SUM(Y290:Y291),"0")</f>
        <v>0</v>
      </c>
      <c r="Z292" s="43">
        <f>IFERROR(IF(Z290="",0,Z290),"0")+IFERROR(IF(Z291="",0,Z291),"0")</f>
        <v>0</v>
      </c>
      <c r="AA292" s="67"/>
      <c r="AB292" s="67"/>
      <c r="AC292" s="67"/>
    </row>
    <row r="293" spans="1:68" x14ac:dyDescent="0.2">
      <c r="A293" s="425"/>
      <c r="B293" s="425"/>
      <c r="C293" s="425"/>
      <c r="D293" s="425"/>
      <c r="E293" s="425"/>
      <c r="F293" s="425"/>
      <c r="G293" s="425"/>
      <c r="H293" s="425"/>
      <c r="I293" s="425"/>
      <c r="J293" s="425"/>
      <c r="K293" s="425"/>
      <c r="L293" s="425"/>
      <c r="M293" s="425"/>
      <c r="N293" s="425"/>
      <c r="O293" s="426"/>
      <c r="P293" s="422" t="s">
        <v>40</v>
      </c>
      <c r="Q293" s="423"/>
      <c r="R293" s="423"/>
      <c r="S293" s="423"/>
      <c r="T293" s="423"/>
      <c r="U293" s="423"/>
      <c r="V293" s="424"/>
      <c r="W293" s="42" t="s">
        <v>0</v>
      </c>
      <c r="X293" s="43">
        <f>IFERROR(SUMPRODUCT(X290:X291*H290:H291),"0")</f>
        <v>0</v>
      </c>
      <c r="Y293" s="43">
        <f>IFERROR(SUMPRODUCT(Y290:Y291*H290:H291),"0")</f>
        <v>0</v>
      </c>
      <c r="Z293" s="42"/>
      <c r="AA293" s="67"/>
      <c r="AB293" s="67"/>
      <c r="AC293" s="67"/>
    </row>
    <row r="294" spans="1:68" ht="14.25" customHeight="1" x14ac:dyDescent="0.25">
      <c r="A294" s="417" t="s">
        <v>154</v>
      </c>
      <c r="B294" s="417"/>
      <c r="C294" s="417"/>
      <c r="D294" s="417"/>
      <c r="E294" s="417"/>
      <c r="F294" s="417"/>
      <c r="G294" s="417"/>
      <c r="H294" s="417"/>
      <c r="I294" s="417"/>
      <c r="J294" s="417"/>
      <c r="K294" s="417"/>
      <c r="L294" s="417"/>
      <c r="M294" s="417"/>
      <c r="N294" s="417"/>
      <c r="O294" s="417"/>
      <c r="P294" s="417"/>
      <c r="Q294" s="417"/>
      <c r="R294" s="417"/>
      <c r="S294" s="417"/>
      <c r="T294" s="417"/>
      <c r="U294" s="417"/>
      <c r="V294" s="417"/>
      <c r="W294" s="417"/>
      <c r="X294" s="417"/>
      <c r="Y294" s="417"/>
      <c r="Z294" s="417"/>
      <c r="AA294" s="66"/>
      <c r="AB294" s="66"/>
      <c r="AC294" s="83"/>
    </row>
    <row r="295" spans="1:68" ht="27" customHeight="1" x14ac:dyDescent="0.25">
      <c r="A295" s="63" t="s">
        <v>437</v>
      </c>
      <c r="B295" s="63" t="s">
        <v>438</v>
      </c>
      <c r="C295" s="36">
        <v>4301136028</v>
      </c>
      <c r="D295" s="418">
        <v>4640242180304</v>
      </c>
      <c r="E295" s="418"/>
      <c r="F295" s="62">
        <v>2.7</v>
      </c>
      <c r="G295" s="37">
        <v>1</v>
      </c>
      <c r="H295" s="62">
        <v>2.7</v>
      </c>
      <c r="I295" s="62">
        <v>2.8906000000000001</v>
      </c>
      <c r="J295" s="37">
        <v>126</v>
      </c>
      <c r="K295" s="37" t="s">
        <v>95</v>
      </c>
      <c r="L295" s="37" t="s">
        <v>86</v>
      </c>
      <c r="M295" s="38" t="s">
        <v>84</v>
      </c>
      <c r="N295" s="38"/>
      <c r="O295" s="37">
        <v>180</v>
      </c>
      <c r="P295" s="530" t="s">
        <v>439</v>
      </c>
      <c r="Q295" s="420"/>
      <c r="R295" s="420"/>
      <c r="S295" s="420"/>
      <c r="T295" s="421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7" t="s">
        <v>440</v>
      </c>
      <c r="AG295" s="81"/>
      <c r="AJ295" s="87" t="s">
        <v>87</v>
      </c>
      <c r="AK295" s="87">
        <v>1</v>
      </c>
      <c r="BB295" s="298" t="s">
        <v>94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ht="27" customHeight="1" x14ac:dyDescent="0.25">
      <c r="A296" s="63" t="s">
        <v>441</v>
      </c>
      <c r="B296" s="63" t="s">
        <v>442</v>
      </c>
      <c r="C296" s="36">
        <v>4301136026</v>
      </c>
      <c r="D296" s="418">
        <v>4640242180236</v>
      </c>
      <c r="E296" s="418"/>
      <c r="F296" s="62">
        <v>5</v>
      </c>
      <c r="G296" s="37">
        <v>1</v>
      </c>
      <c r="H296" s="62">
        <v>5</v>
      </c>
      <c r="I296" s="62">
        <v>5.2350000000000003</v>
      </c>
      <c r="J296" s="37">
        <v>84</v>
      </c>
      <c r="K296" s="37" t="s">
        <v>85</v>
      </c>
      <c r="L296" s="37" t="s">
        <v>86</v>
      </c>
      <c r="M296" s="38" t="s">
        <v>84</v>
      </c>
      <c r="N296" s="38"/>
      <c r="O296" s="37">
        <v>180</v>
      </c>
      <c r="P296" s="53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420"/>
      <c r="R296" s="420"/>
      <c r="S296" s="420"/>
      <c r="T296" s="421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IFERROR(IF(X296="","",X296*0.0155),"")</f>
        <v>0</v>
      </c>
      <c r="AA296" s="68" t="s">
        <v>46</v>
      </c>
      <c r="AB296" s="69" t="s">
        <v>46</v>
      </c>
      <c r="AC296" s="299" t="s">
        <v>440</v>
      </c>
      <c r="AG296" s="81"/>
      <c r="AJ296" s="87" t="s">
        <v>87</v>
      </c>
      <c r="AK296" s="87">
        <v>1</v>
      </c>
      <c r="BB296" s="300" t="s">
        <v>94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ht="27" customHeight="1" x14ac:dyDescent="0.25">
      <c r="A297" s="63" t="s">
        <v>443</v>
      </c>
      <c r="B297" s="63" t="s">
        <v>444</v>
      </c>
      <c r="C297" s="36">
        <v>4301136029</v>
      </c>
      <c r="D297" s="418">
        <v>4640242180410</v>
      </c>
      <c r="E297" s="418"/>
      <c r="F297" s="62">
        <v>2.2400000000000002</v>
      </c>
      <c r="G297" s="37">
        <v>1</v>
      </c>
      <c r="H297" s="62">
        <v>2.2400000000000002</v>
      </c>
      <c r="I297" s="62">
        <v>2.4319999999999999</v>
      </c>
      <c r="J297" s="37">
        <v>126</v>
      </c>
      <c r="K297" s="37" t="s">
        <v>95</v>
      </c>
      <c r="L297" s="37" t="s">
        <v>86</v>
      </c>
      <c r="M297" s="38" t="s">
        <v>84</v>
      </c>
      <c r="N297" s="38"/>
      <c r="O297" s="37">
        <v>180</v>
      </c>
      <c r="P297" s="53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420"/>
      <c r="R297" s="420"/>
      <c r="S297" s="420"/>
      <c r="T297" s="421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301" t="s">
        <v>440</v>
      </c>
      <c r="AG297" s="81"/>
      <c r="AJ297" s="87" t="s">
        <v>87</v>
      </c>
      <c r="AK297" s="87">
        <v>1</v>
      </c>
      <c r="BB297" s="302" t="s">
        <v>94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x14ac:dyDescent="0.2">
      <c r="A298" s="425"/>
      <c r="B298" s="425"/>
      <c r="C298" s="425"/>
      <c r="D298" s="425"/>
      <c r="E298" s="425"/>
      <c r="F298" s="425"/>
      <c r="G298" s="425"/>
      <c r="H298" s="425"/>
      <c r="I298" s="425"/>
      <c r="J298" s="425"/>
      <c r="K298" s="425"/>
      <c r="L298" s="425"/>
      <c r="M298" s="425"/>
      <c r="N298" s="425"/>
      <c r="O298" s="426"/>
      <c r="P298" s="422" t="s">
        <v>40</v>
      </c>
      <c r="Q298" s="423"/>
      <c r="R298" s="423"/>
      <c r="S298" s="423"/>
      <c r="T298" s="423"/>
      <c r="U298" s="423"/>
      <c r="V298" s="424"/>
      <c r="W298" s="42" t="s">
        <v>39</v>
      </c>
      <c r="X298" s="43">
        <f>IFERROR(SUM(X295:X297),"0")</f>
        <v>0</v>
      </c>
      <c r="Y298" s="43">
        <f>IFERROR(SUM(Y295:Y297),"0")</f>
        <v>0</v>
      </c>
      <c r="Z298" s="43">
        <f>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425"/>
      <c r="B299" s="425"/>
      <c r="C299" s="425"/>
      <c r="D299" s="425"/>
      <c r="E299" s="425"/>
      <c r="F299" s="425"/>
      <c r="G299" s="425"/>
      <c r="H299" s="425"/>
      <c r="I299" s="425"/>
      <c r="J299" s="425"/>
      <c r="K299" s="425"/>
      <c r="L299" s="425"/>
      <c r="M299" s="425"/>
      <c r="N299" s="425"/>
      <c r="O299" s="426"/>
      <c r="P299" s="422" t="s">
        <v>40</v>
      </c>
      <c r="Q299" s="423"/>
      <c r="R299" s="423"/>
      <c r="S299" s="423"/>
      <c r="T299" s="423"/>
      <c r="U299" s="423"/>
      <c r="V299" s="424"/>
      <c r="W299" s="42" t="s">
        <v>0</v>
      </c>
      <c r="X299" s="43">
        <f>IFERROR(SUMPRODUCT(X295:X297*H295:H297),"0")</f>
        <v>0</v>
      </c>
      <c r="Y299" s="43">
        <f>IFERROR(SUMPRODUCT(Y295:Y297*H295:H297),"0")</f>
        <v>0</v>
      </c>
      <c r="Z299" s="42"/>
      <c r="AA299" s="67"/>
      <c r="AB299" s="67"/>
      <c r="AC299" s="67"/>
    </row>
    <row r="300" spans="1:68" ht="14.25" customHeight="1" x14ac:dyDescent="0.25">
      <c r="A300" s="417" t="s">
        <v>160</v>
      </c>
      <c r="B300" s="417"/>
      <c r="C300" s="417"/>
      <c r="D300" s="417"/>
      <c r="E300" s="417"/>
      <c r="F300" s="417"/>
      <c r="G300" s="417"/>
      <c r="H300" s="417"/>
      <c r="I300" s="417"/>
      <c r="J300" s="417"/>
      <c r="K300" s="417"/>
      <c r="L300" s="417"/>
      <c r="M300" s="417"/>
      <c r="N300" s="417"/>
      <c r="O300" s="417"/>
      <c r="P300" s="417"/>
      <c r="Q300" s="417"/>
      <c r="R300" s="417"/>
      <c r="S300" s="417"/>
      <c r="T300" s="417"/>
      <c r="U300" s="417"/>
      <c r="V300" s="417"/>
      <c r="W300" s="417"/>
      <c r="X300" s="417"/>
      <c r="Y300" s="417"/>
      <c r="Z300" s="417"/>
      <c r="AA300" s="66"/>
      <c r="AB300" s="66"/>
      <c r="AC300" s="83"/>
    </row>
    <row r="301" spans="1:68" ht="37.5" customHeight="1" x14ac:dyDescent="0.25">
      <c r="A301" s="63" t="s">
        <v>445</v>
      </c>
      <c r="B301" s="63" t="s">
        <v>446</v>
      </c>
      <c r="C301" s="36">
        <v>4301135504</v>
      </c>
      <c r="D301" s="418">
        <v>4640242181554</v>
      </c>
      <c r="E301" s="418"/>
      <c r="F301" s="62">
        <v>3</v>
      </c>
      <c r="G301" s="37">
        <v>1</v>
      </c>
      <c r="H301" s="62">
        <v>3</v>
      </c>
      <c r="I301" s="62">
        <v>3.1920000000000002</v>
      </c>
      <c r="J301" s="37">
        <v>126</v>
      </c>
      <c r="K301" s="37" t="s">
        <v>95</v>
      </c>
      <c r="L301" s="37" t="s">
        <v>86</v>
      </c>
      <c r="M301" s="38" t="s">
        <v>84</v>
      </c>
      <c r="N301" s="38"/>
      <c r="O301" s="37">
        <v>180</v>
      </c>
      <c r="P301" s="533" t="s">
        <v>447</v>
      </c>
      <c r="Q301" s="420"/>
      <c r="R301" s="420"/>
      <c r="S301" s="420"/>
      <c r="T301" s="421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ref="Y301:Y321" si="18">IFERROR(IF(X301="","",X301),"")</f>
        <v>0</v>
      </c>
      <c r="Z301" s="41">
        <f>IFERROR(IF(X301="","",X301*0.00936),"")</f>
        <v>0</v>
      </c>
      <c r="AA301" s="68" t="s">
        <v>46</v>
      </c>
      <c r="AB301" s="69" t="s">
        <v>46</v>
      </c>
      <c r="AC301" s="303" t="s">
        <v>448</v>
      </c>
      <c r="AG301" s="81"/>
      <c r="AJ301" s="87" t="s">
        <v>87</v>
      </c>
      <c r="AK301" s="87">
        <v>1</v>
      </c>
      <c r="BB301" s="304" t="s">
        <v>94</v>
      </c>
      <c r="BM301" s="81">
        <f t="shared" ref="BM301:BM321" si="19">IFERROR(X301*I301,"0")</f>
        <v>0</v>
      </c>
      <c r="BN301" s="81">
        <f t="shared" ref="BN301:BN321" si="20">IFERROR(Y301*I301,"0")</f>
        <v>0</v>
      </c>
      <c r="BO301" s="81">
        <f t="shared" ref="BO301:BO321" si="21">IFERROR(X301/J301,"0")</f>
        <v>0</v>
      </c>
      <c r="BP301" s="81">
        <f t="shared" ref="BP301:BP321" si="22">IFERROR(Y301/J301,"0")</f>
        <v>0</v>
      </c>
    </row>
    <row r="302" spans="1:68" ht="27" customHeight="1" x14ac:dyDescent="0.25">
      <c r="A302" s="63" t="s">
        <v>449</v>
      </c>
      <c r="B302" s="63" t="s">
        <v>450</v>
      </c>
      <c r="C302" s="36">
        <v>4301135394</v>
      </c>
      <c r="D302" s="418">
        <v>4640242181561</v>
      </c>
      <c r="E302" s="418"/>
      <c r="F302" s="62">
        <v>3.7</v>
      </c>
      <c r="G302" s="37">
        <v>1</v>
      </c>
      <c r="H302" s="62">
        <v>3.7</v>
      </c>
      <c r="I302" s="62">
        <v>3.8919999999999999</v>
      </c>
      <c r="J302" s="37">
        <v>126</v>
      </c>
      <c r="K302" s="37" t="s">
        <v>95</v>
      </c>
      <c r="L302" s="37" t="s">
        <v>86</v>
      </c>
      <c r="M302" s="38" t="s">
        <v>84</v>
      </c>
      <c r="N302" s="38"/>
      <c r="O302" s="37">
        <v>180</v>
      </c>
      <c r="P302" s="534" t="s">
        <v>451</v>
      </c>
      <c r="Q302" s="420"/>
      <c r="R302" s="420"/>
      <c r="S302" s="420"/>
      <c r="T302" s="421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18"/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05" t="s">
        <v>452</v>
      </c>
      <c r="AG302" s="81"/>
      <c r="AJ302" s="87" t="s">
        <v>87</v>
      </c>
      <c r="AK302" s="87">
        <v>1</v>
      </c>
      <c r="BB302" s="306" t="s">
        <v>94</v>
      </c>
      <c r="BM302" s="81">
        <f t="shared" si="19"/>
        <v>0</v>
      </c>
      <c r="BN302" s="81">
        <f t="shared" si="20"/>
        <v>0</v>
      </c>
      <c r="BO302" s="81">
        <f t="shared" si="21"/>
        <v>0</v>
      </c>
      <c r="BP302" s="81">
        <f t="shared" si="22"/>
        <v>0</v>
      </c>
    </row>
    <row r="303" spans="1:68" ht="27" customHeight="1" x14ac:dyDescent="0.25">
      <c r="A303" s="63" t="s">
        <v>453</v>
      </c>
      <c r="B303" s="63" t="s">
        <v>454</v>
      </c>
      <c r="C303" s="36">
        <v>4301135374</v>
      </c>
      <c r="D303" s="418">
        <v>4640242181424</v>
      </c>
      <c r="E303" s="418"/>
      <c r="F303" s="62">
        <v>5.5</v>
      </c>
      <c r="G303" s="37">
        <v>1</v>
      </c>
      <c r="H303" s="62">
        <v>5.5</v>
      </c>
      <c r="I303" s="62">
        <v>5.7350000000000003</v>
      </c>
      <c r="J303" s="37">
        <v>84</v>
      </c>
      <c r="K303" s="37" t="s">
        <v>85</v>
      </c>
      <c r="L303" s="37" t="s">
        <v>86</v>
      </c>
      <c r="M303" s="38" t="s">
        <v>84</v>
      </c>
      <c r="N303" s="38"/>
      <c r="O303" s="37">
        <v>180</v>
      </c>
      <c r="P303" s="53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420"/>
      <c r="R303" s="420"/>
      <c r="S303" s="420"/>
      <c r="T303" s="421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18"/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07" t="s">
        <v>448</v>
      </c>
      <c r="AG303" s="81"/>
      <c r="AJ303" s="87" t="s">
        <v>87</v>
      </c>
      <c r="AK303" s="87">
        <v>1</v>
      </c>
      <c r="BB303" s="308" t="s">
        <v>94</v>
      </c>
      <c r="BM303" s="81">
        <f t="shared" si="19"/>
        <v>0</v>
      </c>
      <c r="BN303" s="81">
        <f t="shared" si="20"/>
        <v>0</v>
      </c>
      <c r="BO303" s="81">
        <f t="shared" si="21"/>
        <v>0</v>
      </c>
      <c r="BP303" s="81">
        <f t="shared" si="22"/>
        <v>0</v>
      </c>
    </row>
    <row r="304" spans="1:68" ht="27" customHeight="1" x14ac:dyDescent="0.25">
      <c r="A304" s="63" t="s">
        <v>455</v>
      </c>
      <c r="B304" s="63" t="s">
        <v>456</v>
      </c>
      <c r="C304" s="36">
        <v>4301135320</v>
      </c>
      <c r="D304" s="418">
        <v>4640242181592</v>
      </c>
      <c r="E304" s="418"/>
      <c r="F304" s="62">
        <v>3.5</v>
      </c>
      <c r="G304" s="37">
        <v>1</v>
      </c>
      <c r="H304" s="62">
        <v>3.5</v>
      </c>
      <c r="I304" s="62">
        <v>3.6850000000000001</v>
      </c>
      <c r="J304" s="37">
        <v>126</v>
      </c>
      <c r="K304" s="37" t="s">
        <v>95</v>
      </c>
      <c r="L304" s="37" t="s">
        <v>86</v>
      </c>
      <c r="M304" s="38" t="s">
        <v>84</v>
      </c>
      <c r="N304" s="38"/>
      <c r="O304" s="37">
        <v>180</v>
      </c>
      <c r="P304" s="536" t="s">
        <v>457</v>
      </c>
      <c r="Q304" s="420"/>
      <c r="R304" s="420"/>
      <c r="S304" s="420"/>
      <c r="T304" s="421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18"/>
        <v>0</v>
      </c>
      <c r="Z304" s="41">
        <f t="shared" ref="Z304:Z312" si="23">IFERROR(IF(X304="","",X304*0.00936),"")</f>
        <v>0</v>
      </c>
      <c r="AA304" s="68" t="s">
        <v>46</v>
      </c>
      <c r="AB304" s="69" t="s">
        <v>46</v>
      </c>
      <c r="AC304" s="309" t="s">
        <v>458</v>
      </c>
      <c r="AG304" s="81"/>
      <c r="AJ304" s="87" t="s">
        <v>87</v>
      </c>
      <c r="AK304" s="87">
        <v>1</v>
      </c>
      <c r="BB304" s="310" t="s">
        <v>94</v>
      </c>
      <c r="BM304" s="81">
        <f t="shared" si="19"/>
        <v>0</v>
      </c>
      <c r="BN304" s="81">
        <f t="shared" si="20"/>
        <v>0</v>
      </c>
      <c r="BO304" s="81">
        <f t="shared" si="21"/>
        <v>0</v>
      </c>
      <c r="BP304" s="81">
        <f t="shared" si="22"/>
        <v>0</v>
      </c>
    </row>
    <row r="305" spans="1:68" ht="37.5" customHeight="1" x14ac:dyDescent="0.25">
      <c r="A305" s="63" t="s">
        <v>459</v>
      </c>
      <c r="B305" s="63" t="s">
        <v>460</v>
      </c>
      <c r="C305" s="36">
        <v>4301135552</v>
      </c>
      <c r="D305" s="418">
        <v>4640242181431</v>
      </c>
      <c r="E305" s="418"/>
      <c r="F305" s="62">
        <v>3.5</v>
      </c>
      <c r="G305" s="37">
        <v>1</v>
      </c>
      <c r="H305" s="62">
        <v>3.5</v>
      </c>
      <c r="I305" s="62">
        <v>3.6920000000000002</v>
      </c>
      <c r="J305" s="37">
        <v>126</v>
      </c>
      <c r="K305" s="37" t="s">
        <v>95</v>
      </c>
      <c r="L305" s="37" t="s">
        <v>86</v>
      </c>
      <c r="M305" s="38" t="s">
        <v>84</v>
      </c>
      <c r="N305" s="38"/>
      <c r="O305" s="37">
        <v>180</v>
      </c>
      <c r="P305" s="537" t="s">
        <v>461</v>
      </c>
      <c r="Q305" s="420"/>
      <c r="R305" s="420"/>
      <c r="S305" s="420"/>
      <c r="T305" s="421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18"/>
        <v>0</v>
      </c>
      <c r="Z305" s="41">
        <f t="shared" si="23"/>
        <v>0</v>
      </c>
      <c r="AA305" s="68" t="s">
        <v>46</v>
      </c>
      <c r="AB305" s="69" t="s">
        <v>46</v>
      </c>
      <c r="AC305" s="311" t="s">
        <v>462</v>
      </c>
      <c r="AG305" s="81"/>
      <c r="AJ305" s="87" t="s">
        <v>87</v>
      </c>
      <c r="AK305" s="87">
        <v>1</v>
      </c>
      <c r="BB305" s="312" t="s">
        <v>94</v>
      </c>
      <c r="BM305" s="81">
        <f t="shared" si="19"/>
        <v>0</v>
      </c>
      <c r="BN305" s="81">
        <f t="shared" si="20"/>
        <v>0</v>
      </c>
      <c r="BO305" s="81">
        <f t="shared" si="21"/>
        <v>0</v>
      </c>
      <c r="BP305" s="81">
        <f t="shared" si="22"/>
        <v>0</v>
      </c>
    </row>
    <row r="306" spans="1:68" ht="27" customHeight="1" x14ac:dyDescent="0.25">
      <c r="A306" s="63" t="s">
        <v>463</v>
      </c>
      <c r="B306" s="63" t="s">
        <v>464</v>
      </c>
      <c r="C306" s="36">
        <v>4301135405</v>
      </c>
      <c r="D306" s="418">
        <v>4640242181523</v>
      </c>
      <c r="E306" s="418"/>
      <c r="F306" s="62">
        <v>3</v>
      </c>
      <c r="G306" s="37">
        <v>1</v>
      </c>
      <c r="H306" s="62">
        <v>3</v>
      </c>
      <c r="I306" s="62">
        <v>3.1920000000000002</v>
      </c>
      <c r="J306" s="37">
        <v>126</v>
      </c>
      <c r="K306" s="37" t="s">
        <v>95</v>
      </c>
      <c r="L306" s="37" t="s">
        <v>86</v>
      </c>
      <c r="M306" s="38" t="s">
        <v>84</v>
      </c>
      <c r="N306" s="38"/>
      <c r="O306" s="37">
        <v>180</v>
      </c>
      <c r="P306" s="53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420"/>
      <c r="R306" s="420"/>
      <c r="S306" s="420"/>
      <c r="T306" s="421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18"/>
        <v>0</v>
      </c>
      <c r="Z306" s="41">
        <f t="shared" si="23"/>
        <v>0</v>
      </c>
      <c r="AA306" s="68" t="s">
        <v>46</v>
      </c>
      <c r="AB306" s="69" t="s">
        <v>46</v>
      </c>
      <c r="AC306" s="313" t="s">
        <v>452</v>
      </c>
      <c r="AG306" s="81"/>
      <c r="AJ306" s="87" t="s">
        <v>87</v>
      </c>
      <c r="AK306" s="87">
        <v>1</v>
      </c>
      <c r="BB306" s="314" t="s">
        <v>94</v>
      </c>
      <c r="BM306" s="81">
        <f t="shared" si="19"/>
        <v>0</v>
      </c>
      <c r="BN306" s="81">
        <f t="shared" si="20"/>
        <v>0</v>
      </c>
      <c r="BO306" s="81">
        <f t="shared" si="21"/>
        <v>0</v>
      </c>
      <c r="BP306" s="81">
        <f t="shared" si="22"/>
        <v>0</v>
      </c>
    </row>
    <row r="307" spans="1:68" ht="37.5" customHeight="1" x14ac:dyDescent="0.25">
      <c r="A307" s="63" t="s">
        <v>465</v>
      </c>
      <c r="B307" s="63" t="s">
        <v>466</v>
      </c>
      <c r="C307" s="36">
        <v>4301135404</v>
      </c>
      <c r="D307" s="418">
        <v>4640242181516</v>
      </c>
      <c r="E307" s="418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95</v>
      </c>
      <c r="L307" s="37" t="s">
        <v>86</v>
      </c>
      <c r="M307" s="38" t="s">
        <v>84</v>
      </c>
      <c r="N307" s="38"/>
      <c r="O307" s="37">
        <v>180</v>
      </c>
      <c r="P307" s="539" t="s">
        <v>467</v>
      </c>
      <c r="Q307" s="420"/>
      <c r="R307" s="420"/>
      <c r="S307" s="420"/>
      <c r="T307" s="421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18"/>
        <v>0</v>
      </c>
      <c r="Z307" s="41">
        <f t="shared" si="23"/>
        <v>0</v>
      </c>
      <c r="AA307" s="68" t="s">
        <v>46</v>
      </c>
      <c r="AB307" s="69" t="s">
        <v>46</v>
      </c>
      <c r="AC307" s="315" t="s">
        <v>462</v>
      </c>
      <c r="AG307" s="81"/>
      <c r="AJ307" s="87" t="s">
        <v>87</v>
      </c>
      <c r="AK307" s="87">
        <v>1</v>
      </c>
      <c r="BB307" s="316" t="s">
        <v>94</v>
      </c>
      <c r="BM307" s="81">
        <f t="shared" si="19"/>
        <v>0</v>
      </c>
      <c r="BN307" s="81">
        <f t="shared" si="20"/>
        <v>0</v>
      </c>
      <c r="BO307" s="81">
        <f t="shared" si="21"/>
        <v>0</v>
      </c>
      <c r="BP307" s="81">
        <f t="shared" si="22"/>
        <v>0</v>
      </c>
    </row>
    <row r="308" spans="1:68" ht="27" customHeight="1" x14ac:dyDescent="0.25">
      <c r="A308" s="63" t="s">
        <v>468</v>
      </c>
      <c r="B308" s="63" t="s">
        <v>469</v>
      </c>
      <c r="C308" s="36">
        <v>4301135375</v>
      </c>
      <c r="D308" s="418">
        <v>4640242181486</v>
      </c>
      <c r="E308" s="418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95</v>
      </c>
      <c r="L308" s="37" t="s">
        <v>86</v>
      </c>
      <c r="M308" s="38" t="s">
        <v>84</v>
      </c>
      <c r="N308" s="38"/>
      <c r="O308" s="37">
        <v>180</v>
      </c>
      <c r="P308" s="54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420"/>
      <c r="R308" s="420"/>
      <c r="S308" s="420"/>
      <c r="T308" s="421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18"/>
        <v>0</v>
      </c>
      <c r="Z308" s="41">
        <f t="shared" si="23"/>
        <v>0</v>
      </c>
      <c r="AA308" s="68" t="s">
        <v>46</v>
      </c>
      <c r="AB308" s="69" t="s">
        <v>46</v>
      </c>
      <c r="AC308" s="317" t="s">
        <v>448</v>
      </c>
      <c r="AG308" s="81"/>
      <c r="AJ308" s="87" t="s">
        <v>87</v>
      </c>
      <c r="AK308" s="87">
        <v>1</v>
      </c>
      <c r="BB308" s="318" t="s">
        <v>94</v>
      </c>
      <c r="BM308" s="81">
        <f t="shared" si="19"/>
        <v>0</v>
      </c>
      <c r="BN308" s="81">
        <f t="shared" si="20"/>
        <v>0</v>
      </c>
      <c r="BO308" s="81">
        <f t="shared" si="21"/>
        <v>0</v>
      </c>
      <c r="BP308" s="81">
        <f t="shared" si="22"/>
        <v>0</v>
      </c>
    </row>
    <row r="309" spans="1:68" ht="37.5" customHeight="1" x14ac:dyDescent="0.25">
      <c r="A309" s="63" t="s">
        <v>470</v>
      </c>
      <c r="B309" s="63" t="s">
        <v>471</v>
      </c>
      <c r="C309" s="36">
        <v>4301135402</v>
      </c>
      <c r="D309" s="418">
        <v>4640242181493</v>
      </c>
      <c r="E309" s="418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95</v>
      </c>
      <c r="L309" s="37" t="s">
        <v>86</v>
      </c>
      <c r="M309" s="38" t="s">
        <v>84</v>
      </c>
      <c r="N309" s="38"/>
      <c r="O309" s="37">
        <v>180</v>
      </c>
      <c r="P309" s="541" t="s">
        <v>472</v>
      </c>
      <c r="Q309" s="420"/>
      <c r="R309" s="420"/>
      <c r="S309" s="420"/>
      <c r="T309" s="421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18"/>
        <v>0</v>
      </c>
      <c r="Z309" s="41">
        <f t="shared" si="23"/>
        <v>0</v>
      </c>
      <c r="AA309" s="68" t="s">
        <v>46</v>
      </c>
      <c r="AB309" s="69" t="s">
        <v>46</v>
      </c>
      <c r="AC309" s="319" t="s">
        <v>448</v>
      </c>
      <c r="AG309" s="81"/>
      <c r="AJ309" s="87" t="s">
        <v>87</v>
      </c>
      <c r="AK309" s="87">
        <v>1</v>
      </c>
      <c r="BB309" s="320" t="s">
        <v>94</v>
      </c>
      <c r="BM309" s="81">
        <f t="shared" si="19"/>
        <v>0</v>
      </c>
      <c r="BN309" s="81">
        <f t="shared" si="20"/>
        <v>0</v>
      </c>
      <c r="BO309" s="81">
        <f t="shared" si="21"/>
        <v>0</v>
      </c>
      <c r="BP309" s="81">
        <f t="shared" si="22"/>
        <v>0</v>
      </c>
    </row>
    <row r="310" spans="1:68" ht="37.5" customHeight="1" x14ac:dyDescent="0.25">
      <c r="A310" s="63" t="s">
        <v>473</v>
      </c>
      <c r="B310" s="63" t="s">
        <v>474</v>
      </c>
      <c r="C310" s="36">
        <v>4301135403</v>
      </c>
      <c r="D310" s="418">
        <v>4640242181509</v>
      </c>
      <c r="E310" s="418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95</v>
      </c>
      <c r="L310" s="37" t="s">
        <v>86</v>
      </c>
      <c r="M310" s="38" t="s">
        <v>84</v>
      </c>
      <c r="N310" s="38"/>
      <c r="O310" s="37">
        <v>180</v>
      </c>
      <c r="P310" s="54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420"/>
      <c r="R310" s="420"/>
      <c r="S310" s="420"/>
      <c r="T310" s="421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18"/>
        <v>0</v>
      </c>
      <c r="Z310" s="41">
        <f t="shared" si="23"/>
        <v>0</v>
      </c>
      <c r="AA310" s="68" t="s">
        <v>46</v>
      </c>
      <c r="AB310" s="69" t="s">
        <v>46</v>
      </c>
      <c r="AC310" s="321" t="s">
        <v>448</v>
      </c>
      <c r="AG310" s="81"/>
      <c r="AJ310" s="87" t="s">
        <v>87</v>
      </c>
      <c r="AK310" s="87">
        <v>1</v>
      </c>
      <c r="BB310" s="322" t="s">
        <v>94</v>
      </c>
      <c r="BM310" s="81">
        <f t="shared" si="19"/>
        <v>0</v>
      </c>
      <c r="BN310" s="81">
        <f t="shared" si="20"/>
        <v>0</v>
      </c>
      <c r="BO310" s="81">
        <f t="shared" si="21"/>
        <v>0</v>
      </c>
      <c r="BP310" s="81">
        <f t="shared" si="22"/>
        <v>0</v>
      </c>
    </row>
    <row r="311" spans="1:68" ht="27" customHeight="1" x14ac:dyDescent="0.25">
      <c r="A311" s="63" t="s">
        <v>475</v>
      </c>
      <c r="B311" s="63" t="s">
        <v>476</v>
      </c>
      <c r="C311" s="36">
        <v>4301135304</v>
      </c>
      <c r="D311" s="418">
        <v>4640242181240</v>
      </c>
      <c r="E311" s="418"/>
      <c r="F311" s="62">
        <v>0.3</v>
      </c>
      <c r="G311" s="37">
        <v>9</v>
      </c>
      <c r="H311" s="62">
        <v>2.7</v>
      </c>
      <c r="I311" s="62">
        <v>2.88</v>
      </c>
      <c r="J311" s="37">
        <v>126</v>
      </c>
      <c r="K311" s="37" t="s">
        <v>95</v>
      </c>
      <c r="L311" s="37" t="s">
        <v>86</v>
      </c>
      <c r="M311" s="38" t="s">
        <v>84</v>
      </c>
      <c r="N311" s="38"/>
      <c r="O311" s="37">
        <v>180</v>
      </c>
      <c r="P311" s="543" t="s">
        <v>477</v>
      </c>
      <c r="Q311" s="420"/>
      <c r="R311" s="420"/>
      <c r="S311" s="420"/>
      <c r="T311" s="421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18"/>
        <v>0</v>
      </c>
      <c r="Z311" s="41">
        <f t="shared" si="23"/>
        <v>0</v>
      </c>
      <c r="AA311" s="68" t="s">
        <v>46</v>
      </c>
      <c r="AB311" s="69" t="s">
        <v>46</v>
      </c>
      <c r="AC311" s="323" t="s">
        <v>448</v>
      </c>
      <c r="AG311" s="81"/>
      <c r="AJ311" s="87" t="s">
        <v>87</v>
      </c>
      <c r="AK311" s="87">
        <v>1</v>
      </c>
      <c r="BB311" s="324" t="s">
        <v>94</v>
      </c>
      <c r="BM311" s="81">
        <f t="shared" si="19"/>
        <v>0</v>
      </c>
      <c r="BN311" s="81">
        <f t="shared" si="20"/>
        <v>0</v>
      </c>
      <c r="BO311" s="81">
        <f t="shared" si="21"/>
        <v>0</v>
      </c>
      <c r="BP311" s="81">
        <f t="shared" si="22"/>
        <v>0</v>
      </c>
    </row>
    <row r="312" spans="1:68" ht="27" customHeight="1" x14ac:dyDescent="0.25">
      <c r="A312" s="63" t="s">
        <v>478</v>
      </c>
      <c r="B312" s="63" t="s">
        <v>479</v>
      </c>
      <c r="C312" s="36">
        <v>4301135310</v>
      </c>
      <c r="D312" s="418">
        <v>4640242181318</v>
      </c>
      <c r="E312" s="418"/>
      <c r="F312" s="62">
        <v>0.3</v>
      </c>
      <c r="G312" s="37">
        <v>9</v>
      </c>
      <c r="H312" s="62">
        <v>2.7</v>
      </c>
      <c r="I312" s="62">
        <v>2.988</v>
      </c>
      <c r="J312" s="37">
        <v>126</v>
      </c>
      <c r="K312" s="37" t="s">
        <v>95</v>
      </c>
      <c r="L312" s="37" t="s">
        <v>86</v>
      </c>
      <c r="M312" s="38" t="s">
        <v>84</v>
      </c>
      <c r="N312" s="38"/>
      <c r="O312" s="37">
        <v>180</v>
      </c>
      <c r="P312" s="544" t="s">
        <v>480</v>
      </c>
      <c r="Q312" s="420"/>
      <c r="R312" s="420"/>
      <c r="S312" s="420"/>
      <c r="T312" s="421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18"/>
        <v>0</v>
      </c>
      <c r="Z312" s="41">
        <f t="shared" si="23"/>
        <v>0</v>
      </c>
      <c r="AA312" s="68" t="s">
        <v>46</v>
      </c>
      <c r="AB312" s="69" t="s">
        <v>46</v>
      </c>
      <c r="AC312" s="325" t="s">
        <v>452</v>
      </c>
      <c r="AG312" s="81"/>
      <c r="AJ312" s="87" t="s">
        <v>87</v>
      </c>
      <c r="AK312" s="87">
        <v>1</v>
      </c>
      <c r="BB312" s="326" t="s">
        <v>94</v>
      </c>
      <c r="BM312" s="81">
        <f t="shared" si="19"/>
        <v>0</v>
      </c>
      <c r="BN312" s="81">
        <f t="shared" si="20"/>
        <v>0</v>
      </c>
      <c r="BO312" s="81">
        <f t="shared" si="21"/>
        <v>0</v>
      </c>
      <c r="BP312" s="81">
        <f t="shared" si="22"/>
        <v>0</v>
      </c>
    </row>
    <row r="313" spans="1:68" ht="27" customHeight="1" x14ac:dyDescent="0.25">
      <c r="A313" s="63" t="s">
        <v>481</v>
      </c>
      <c r="B313" s="63" t="s">
        <v>482</v>
      </c>
      <c r="C313" s="36">
        <v>4301135306</v>
      </c>
      <c r="D313" s="418">
        <v>4640242181387</v>
      </c>
      <c r="E313" s="418"/>
      <c r="F313" s="62">
        <v>0.3</v>
      </c>
      <c r="G313" s="37">
        <v>9</v>
      </c>
      <c r="H313" s="62">
        <v>2.7</v>
      </c>
      <c r="I313" s="62">
        <v>2.8450000000000002</v>
      </c>
      <c r="J313" s="37">
        <v>234</v>
      </c>
      <c r="K313" s="37" t="s">
        <v>179</v>
      </c>
      <c r="L313" s="37" t="s">
        <v>86</v>
      </c>
      <c r="M313" s="38" t="s">
        <v>84</v>
      </c>
      <c r="N313" s="38"/>
      <c r="O313" s="37">
        <v>180</v>
      </c>
      <c r="P313" s="545" t="s">
        <v>483</v>
      </c>
      <c r="Q313" s="420"/>
      <c r="R313" s="420"/>
      <c r="S313" s="420"/>
      <c r="T313" s="421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18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7" t="s">
        <v>448</v>
      </c>
      <c r="AG313" s="81"/>
      <c r="AJ313" s="87" t="s">
        <v>87</v>
      </c>
      <c r="AK313" s="87">
        <v>1</v>
      </c>
      <c r="BB313" s="328" t="s">
        <v>94</v>
      </c>
      <c r="BM313" s="81">
        <f t="shared" si="19"/>
        <v>0</v>
      </c>
      <c r="BN313" s="81">
        <f t="shared" si="20"/>
        <v>0</v>
      </c>
      <c r="BO313" s="81">
        <f t="shared" si="21"/>
        <v>0</v>
      </c>
      <c r="BP313" s="81">
        <f t="shared" si="22"/>
        <v>0</v>
      </c>
    </row>
    <row r="314" spans="1:68" ht="27" customHeight="1" x14ac:dyDescent="0.25">
      <c r="A314" s="63" t="s">
        <v>484</v>
      </c>
      <c r="B314" s="63" t="s">
        <v>485</v>
      </c>
      <c r="C314" s="36">
        <v>4301135305</v>
      </c>
      <c r="D314" s="418">
        <v>4640242181394</v>
      </c>
      <c r="E314" s="418"/>
      <c r="F314" s="62">
        <v>0.3</v>
      </c>
      <c r="G314" s="37">
        <v>9</v>
      </c>
      <c r="H314" s="62">
        <v>2.7</v>
      </c>
      <c r="I314" s="62">
        <v>2.8450000000000002</v>
      </c>
      <c r="J314" s="37">
        <v>234</v>
      </c>
      <c r="K314" s="37" t="s">
        <v>179</v>
      </c>
      <c r="L314" s="37" t="s">
        <v>86</v>
      </c>
      <c r="M314" s="38" t="s">
        <v>84</v>
      </c>
      <c r="N314" s="38"/>
      <c r="O314" s="37">
        <v>180</v>
      </c>
      <c r="P314" s="546" t="s">
        <v>486</v>
      </c>
      <c r="Q314" s="420"/>
      <c r="R314" s="420"/>
      <c r="S314" s="420"/>
      <c r="T314" s="421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18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9" t="s">
        <v>448</v>
      </c>
      <c r="AG314" s="81"/>
      <c r="AJ314" s="87" t="s">
        <v>87</v>
      </c>
      <c r="AK314" s="87">
        <v>1</v>
      </c>
      <c r="BB314" s="330" t="s">
        <v>94</v>
      </c>
      <c r="BM314" s="81">
        <f t="shared" si="19"/>
        <v>0</v>
      </c>
      <c r="BN314" s="81">
        <f t="shared" si="20"/>
        <v>0</v>
      </c>
      <c r="BO314" s="81">
        <f t="shared" si="21"/>
        <v>0</v>
      </c>
      <c r="BP314" s="81">
        <f t="shared" si="22"/>
        <v>0</v>
      </c>
    </row>
    <row r="315" spans="1:68" ht="27" customHeight="1" x14ac:dyDescent="0.25">
      <c r="A315" s="63" t="s">
        <v>487</v>
      </c>
      <c r="B315" s="63" t="s">
        <v>488</v>
      </c>
      <c r="C315" s="36">
        <v>4301135309</v>
      </c>
      <c r="D315" s="418">
        <v>4640242181332</v>
      </c>
      <c r="E315" s="418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179</v>
      </c>
      <c r="L315" s="37" t="s">
        <v>86</v>
      </c>
      <c r="M315" s="38" t="s">
        <v>84</v>
      </c>
      <c r="N315" s="38"/>
      <c r="O315" s="37">
        <v>180</v>
      </c>
      <c r="P315" s="547" t="s">
        <v>489</v>
      </c>
      <c r="Q315" s="420"/>
      <c r="R315" s="420"/>
      <c r="S315" s="420"/>
      <c r="T315" s="421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18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31" t="s">
        <v>448</v>
      </c>
      <c r="AG315" s="81"/>
      <c r="AJ315" s="87" t="s">
        <v>87</v>
      </c>
      <c r="AK315" s="87">
        <v>1</v>
      </c>
      <c r="BB315" s="332" t="s">
        <v>94</v>
      </c>
      <c r="BM315" s="81">
        <f t="shared" si="19"/>
        <v>0</v>
      </c>
      <c r="BN315" s="81">
        <f t="shared" si="20"/>
        <v>0</v>
      </c>
      <c r="BO315" s="81">
        <f t="shared" si="21"/>
        <v>0</v>
      </c>
      <c r="BP315" s="81">
        <f t="shared" si="22"/>
        <v>0</v>
      </c>
    </row>
    <row r="316" spans="1:68" ht="27" customHeight="1" x14ac:dyDescent="0.25">
      <c r="A316" s="63" t="s">
        <v>490</v>
      </c>
      <c r="B316" s="63" t="s">
        <v>491</v>
      </c>
      <c r="C316" s="36">
        <v>4301135308</v>
      </c>
      <c r="D316" s="418">
        <v>4640242181349</v>
      </c>
      <c r="E316" s="418"/>
      <c r="F316" s="62">
        <v>0.3</v>
      </c>
      <c r="G316" s="37">
        <v>9</v>
      </c>
      <c r="H316" s="62">
        <v>2.7</v>
      </c>
      <c r="I316" s="62">
        <v>2.9079999999999999</v>
      </c>
      <c r="J316" s="37">
        <v>234</v>
      </c>
      <c r="K316" s="37" t="s">
        <v>179</v>
      </c>
      <c r="L316" s="37" t="s">
        <v>86</v>
      </c>
      <c r="M316" s="38" t="s">
        <v>84</v>
      </c>
      <c r="N316" s="38"/>
      <c r="O316" s="37">
        <v>180</v>
      </c>
      <c r="P316" s="548" t="s">
        <v>492</v>
      </c>
      <c r="Q316" s="420"/>
      <c r="R316" s="420"/>
      <c r="S316" s="420"/>
      <c r="T316" s="421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18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33" t="s">
        <v>448</v>
      </c>
      <c r="AG316" s="81"/>
      <c r="AJ316" s="87" t="s">
        <v>87</v>
      </c>
      <c r="AK316" s="87">
        <v>1</v>
      </c>
      <c r="BB316" s="334" t="s">
        <v>94</v>
      </c>
      <c r="BM316" s="81">
        <f t="shared" si="19"/>
        <v>0</v>
      </c>
      <c r="BN316" s="81">
        <f t="shared" si="20"/>
        <v>0</v>
      </c>
      <c r="BO316" s="81">
        <f t="shared" si="21"/>
        <v>0</v>
      </c>
      <c r="BP316" s="81">
        <f t="shared" si="22"/>
        <v>0</v>
      </c>
    </row>
    <row r="317" spans="1:68" ht="27" customHeight="1" x14ac:dyDescent="0.25">
      <c r="A317" s="63" t="s">
        <v>493</v>
      </c>
      <c r="B317" s="63" t="s">
        <v>494</v>
      </c>
      <c r="C317" s="36">
        <v>4301135307</v>
      </c>
      <c r="D317" s="418">
        <v>4640242181370</v>
      </c>
      <c r="E317" s="418"/>
      <c r="F317" s="62">
        <v>0.3</v>
      </c>
      <c r="G317" s="37">
        <v>9</v>
      </c>
      <c r="H317" s="62">
        <v>2.7</v>
      </c>
      <c r="I317" s="62">
        <v>2.9079999999999999</v>
      </c>
      <c r="J317" s="37">
        <v>234</v>
      </c>
      <c r="K317" s="37" t="s">
        <v>179</v>
      </c>
      <c r="L317" s="37" t="s">
        <v>86</v>
      </c>
      <c r="M317" s="38" t="s">
        <v>84</v>
      </c>
      <c r="N317" s="38"/>
      <c r="O317" s="37">
        <v>180</v>
      </c>
      <c r="P317" s="549" t="s">
        <v>495</v>
      </c>
      <c r="Q317" s="420"/>
      <c r="R317" s="420"/>
      <c r="S317" s="420"/>
      <c r="T317" s="421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18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5" t="s">
        <v>496</v>
      </c>
      <c r="AG317" s="81"/>
      <c r="AJ317" s="87" t="s">
        <v>87</v>
      </c>
      <c r="AK317" s="87">
        <v>1</v>
      </c>
      <c r="BB317" s="336" t="s">
        <v>94</v>
      </c>
      <c r="BM317" s="81">
        <f t="shared" si="19"/>
        <v>0</v>
      </c>
      <c r="BN317" s="81">
        <f t="shared" si="20"/>
        <v>0</v>
      </c>
      <c r="BO317" s="81">
        <f t="shared" si="21"/>
        <v>0</v>
      </c>
      <c r="BP317" s="81">
        <f t="shared" si="22"/>
        <v>0</v>
      </c>
    </row>
    <row r="318" spans="1:68" ht="27" customHeight="1" x14ac:dyDescent="0.25">
      <c r="A318" s="63" t="s">
        <v>497</v>
      </c>
      <c r="B318" s="63" t="s">
        <v>498</v>
      </c>
      <c r="C318" s="36">
        <v>4301135318</v>
      </c>
      <c r="D318" s="418">
        <v>4607111037480</v>
      </c>
      <c r="E318" s="418"/>
      <c r="F318" s="62">
        <v>1</v>
      </c>
      <c r="G318" s="37">
        <v>4</v>
      </c>
      <c r="H318" s="62">
        <v>4</v>
      </c>
      <c r="I318" s="62">
        <v>4.2724000000000002</v>
      </c>
      <c r="J318" s="37">
        <v>84</v>
      </c>
      <c r="K318" s="37" t="s">
        <v>85</v>
      </c>
      <c r="L318" s="37" t="s">
        <v>86</v>
      </c>
      <c r="M318" s="38" t="s">
        <v>84</v>
      </c>
      <c r="N318" s="38"/>
      <c r="O318" s="37">
        <v>180</v>
      </c>
      <c r="P318" s="550" t="s">
        <v>499</v>
      </c>
      <c r="Q318" s="420"/>
      <c r="R318" s="420"/>
      <c r="S318" s="420"/>
      <c r="T318" s="421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18"/>
        <v>0</v>
      </c>
      <c r="Z318" s="41">
        <f>IFERROR(IF(X318="","",X318*0.0155),"")</f>
        <v>0</v>
      </c>
      <c r="AA318" s="68" t="s">
        <v>46</v>
      </c>
      <c r="AB318" s="69" t="s">
        <v>46</v>
      </c>
      <c r="AC318" s="337" t="s">
        <v>500</v>
      </c>
      <c r="AG318" s="81"/>
      <c r="AJ318" s="87" t="s">
        <v>87</v>
      </c>
      <c r="AK318" s="87">
        <v>1</v>
      </c>
      <c r="BB318" s="338" t="s">
        <v>94</v>
      </c>
      <c r="BM318" s="81">
        <f t="shared" si="19"/>
        <v>0</v>
      </c>
      <c r="BN318" s="81">
        <f t="shared" si="20"/>
        <v>0</v>
      </c>
      <c r="BO318" s="81">
        <f t="shared" si="21"/>
        <v>0</v>
      </c>
      <c r="BP318" s="81">
        <f t="shared" si="22"/>
        <v>0</v>
      </c>
    </row>
    <row r="319" spans="1:68" ht="27" customHeight="1" x14ac:dyDescent="0.25">
      <c r="A319" s="63" t="s">
        <v>501</v>
      </c>
      <c r="B319" s="63" t="s">
        <v>502</v>
      </c>
      <c r="C319" s="36">
        <v>4301135319</v>
      </c>
      <c r="D319" s="418">
        <v>4607111037473</v>
      </c>
      <c r="E319" s="418"/>
      <c r="F319" s="62">
        <v>1</v>
      </c>
      <c r="G319" s="37">
        <v>4</v>
      </c>
      <c r="H319" s="62">
        <v>4</v>
      </c>
      <c r="I319" s="62">
        <v>4.2300000000000004</v>
      </c>
      <c r="J319" s="37">
        <v>84</v>
      </c>
      <c r="K319" s="37" t="s">
        <v>85</v>
      </c>
      <c r="L319" s="37" t="s">
        <v>86</v>
      </c>
      <c r="M319" s="38" t="s">
        <v>84</v>
      </c>
      <c r="N319" s="38"/>
      <c r="O319" s="37">
        <v>180</v>
      </c>
      <c r="P319" s="551" t="s">
        <v>503</v>
      </c>
      <c r="Q319" s="420"/>
      <c r="R319" s="420"/>
      <c r="S319" s="420"/>
      <c r="T319" s="421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18"/>
        <v>0</v>
      </c>
      <c r="Z319" s="41">
        <f>IFERROR(IF(X319="","",X319*0.0155),"")</f>
        <v>0</v>
      </c>
      <c r="AA319" s="68" t="s">
        <v>46</v>
      </c>
      <c r="AB319" s="69" t="s">
        <v>46</v>
      </c>
      <c r="AC319" s="339" t="s">
        <v>504</v>
      </c>
      <c r="AG319" s="81"/>
      <c r="AJ319" s="87" t="s">
        <v>87</v>
      </c>
      <c r="AK319" s="87">
        <v>1</v>
      </c>
      <c r="BB319" s="340" t="s">
        <v>94</v>
      </c>
      <c r="BM319" s="81">
        <f t="shared" si="19"/>
        <v>0</v>
      </c>
      <c r="BN319" s="81">
        <f t="shared" si="20"/>
        <v>0</v>
      </c>
      <c r="BO319" s="81">
        <f t="shared" si="21"/>
        <v>0</v>
      </c>
      <c r="BP319" s="81">
        <f t="shared" si="22"/>
        <v>0</v>
      </c>
    </row>
    <row r="320" spans="1:68" ht="27" customHeight="1" x14ac:dyDescent="0.25">
      <c r="A320" s="63" t="s">
        <v>505</v>
      </c>
      <c r="B320" s="63" t="s">
        <v>506</v>
      </c>
      <c r="C320" s="36">
        <v>4301135198</v>
      </c>
      <c r="D320" s="418">
        <v>4640242180663</v>
      </c>
      <c r="E320" s="418"/>
      <c r="F320" s="62">
        <v>0.9</v>
      </c>
      <c r="G320" s="37">
        <v>4</v>
      </c>
      <c r="H320" s="62">
        <v>3.6</v>
      </c>
      <c r="I320" s="62">
        <v>3.83</v>
      </c>
      <c r="J320" s="37">
        <v>84</v>
      </c>
      <c r="K320" s="37" t="s">
        <v>85</v>
      </c>
      <c r="L320" s="37" t="s">
        <v>86</v>
      </c>
      <c r="M320" s="38" t="s">
        <v>84</v>
      </c>
      <c r="N320" s="38"/>
      <c r="O320" s="37">
        <v>180</v>
      </c>
      <c r="P320" s="552" t="s">
        <v>507</v>
      </c>
      <c r="Q320" s="420"/>
      <c r="R320" s="420"/>
      <c r="S320" s="420"/>
      <c r="T320" s="421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18"/>
        <v>0</v>
      </c>
      <c r="Z320" s="41">
        <f>IFERROR(IF(X320="","",X320*0.0155),"")</f>
        <v>0</v>
      </c>
      <c r="AA320" s="68" t="s">
        <v>46</v>
      </c>
      <c r="AB320" s="69" t="s">
        <v>46</v>
      </c>
      <c r="AC320" s="341" t="s">
        <v>508</v>
      </c>
      <c r="AG320" s="81"/>
      <c r="AJ320" s="87" t="s">
        <v>87</v>
      </c>
      <c r="AK320" s="87">
        <v>1</v>
      </c>
      <c r="BB320" s="342" t="s">
        <v>94</v>
      </c>
      <c r="BM320" s="81">
        <f t="shared" si="19"/>
        <v>0</v>
      </c>
      <c r="BN320" s="81">
        <f t="shared" si="20"/>
        <v>0</v>
      </c>
      <c r="BO320" s="81">
        <f t="shared" si="21"/>
        <v>0</v>
      </c>
      <c r="BP320" s="81">
        <f t="shared" si="22"/>
        <v>0</v>
      </c>
    </row>
    <row r="321" spans="1:68" ht="27" customHeight="1" x14ac:dyDescent="0.25">
      <c r="A321" s="63" t="s">
        <v>509</v>
      </c>
      <c r="B321" s="63" t="s">
        <v>510</v>
      </c>
      <c r="C321" s="36">
        <v>4301135723</v>
      </c>
      <c r="D321" s="418">
        <v>4640242181783</v>
      </c>
      <c r="E321" s="418"/>
      <c r="F321" s="62">
        <v>0.3</v>
      </c>
      <c r="G321" s="37">
        <v>9</v>
      </c>
      <c r="H321" s="62">
        <v>2.7</v>
      </c>
      <c r="I321" s="62">
        <v>2.988</v>
      </c>
      <c r="J321" s="37">
        <v>126</v>
      </c>
      <c r="K321" s="37" t="s">
        <v>95</v>
      </c>
      <c r="L321" s="37" t="s">
        <v>86</v>
      </c>
      <c r="M321" s="38" t="s">
        <v>84</v>
      </c>
      <c r="N321" s="38"/>
      <c r="O321" s="37">
        <v>180</v>
      </c>
      <c r="P321" s="553" t="s">
        <v>511</v>
      </c>
      <c r="Q321" s="420"/>
      <c r="R321" s="420"/>
      <c r="S321" s="420"/>
      <c r="T321" s="421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18"/>
        <v>0</v>
      </c>
      <c r="Z321" s="41">
        <f>IFERROR(IF(X321="","",X321*0.00936),"")</f>
        <v>0</v>
      </c>
      <c r="AA321" s="68" t="s">
        <v>46</v>
      </c>
      <c r="AB321" s="69" t="s">
        <v>46</v>
      </c>
      <c r="AC321" s="343" t="s">
        <v>512</v>
      </c>
      <c r="AG321" s="81"/>
      <c r="AJ321" s="87" t="s">
        <v>87</v>
      </c>
      <c r="AK321" s="87">
        <v>1</v>
      </c>
      <c r="BB321" s="344" t="s">
        <v>94</v>
      </c>
      <c r="BM321" s="81">
        <f t="shared" si="19"/>
        <v>0</v>
      </c>
      <c r="BN321" s="81">
        <f t="shared" si="20"/>
        <v>0</v>
      </c>
      <c r="BO321" s="81">
        <f t="shared" si="21"/>
        <v>0</v>
      </c>
      <c r="BP321" s="81">
        <f t="shared" si="22"/>
        <v>0</v>
      </c>
    </row>
    <row r="322" spans="1:68" x14ac:dyDescent="0.2">
      <c r="A322" s="425"/>
      <c r="B322" s="425"/>
      <c r="C322" s="425"/>
      <c r="D322" s="425"/>
      <c r="E322" s="425"/>
      <c r="F322" s="425"/>
      <c r="G322" s="425"/>
      <c r="H322" s="425"/>
      <c r="I322" s="425"/>
      <c r="J322" s="425"/>
      <c r="K322" s="425"/>
      <c r="L322" s="425"/>
      <c r="M322" s="425"/>
      <c r="N322" s="425"/>
      <c r="O322" s="426"/>
      <c r="P322" s="422" t="s">
        <v>40</v>
      </c>
      <c r="Q322" s="423"/>
      <c r="R322" s="423"/>
      <c r="S322" s="423"/>
      <c r="T322" s="423"/>
      <c r="U322" s="423"/>
      <c r="V322" s="424"/>
      <c r="W322" s="42" t="s">
        <v>39</v>
      </c>
      <c r="X322" s="43">
        <f>IFERROR(SUM(X301:X321),"0")</f>
        <v>0</v>
      </c>
      <c r="Y322" s="43">
        <f>IFERROR(SUM(Y301:Y321),"0")</f>
        <v>0</v>
      </c>
      <c r="Z322" s="43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7"/>
      <c r="AB322" s="67"/>
      <c r="AC322" s="67"/>
    </row>
    <row r="323" spans="1:68" x14ac:dyDescent="0.2">
      <c r="A323" s="425"/>
      <c r="B323" s="425"/>
      <c r="C323" s="425"/>
      <c r="D323" s="425"/>
      <c r="E323" s="425"/>
      <c r="F323" s="425"/>
      <c r="G323" s="425"/>
      <c r="H323" s="425"/>
      <c r="I323" s="425"/>
      <c r="J323" s="425"/>
      <c r="K323" s="425"/>
      <c r="L323" s="425"/>
      <c r="M323" s="425"/>
      <c r="N323" s="425"/>
      <c r="O323" s="426"/>
      <c r="P323" s="422" t="s">
        <v>40</v>
      </c>
      <c r="Q323" s="423"/>
      <c r="R323" s="423"/>
      <c r="S323" s="423"/>
      <c r="T323" s="423"/>
      <c r="U323" s="423"/>
      <c r="V323" s="424"/>
      <c r="W323" s="42" t="s">
        <v>0</v>
      </c>
      <c r="X323" s="43">
        <f>IFERROR(SUMPRODUCT(X301:X321*H301:H321),"0")</f>
        <v>0</v>
      </c>
      <c r="Y323" s="43">
        <f>IFERROR(SUMPRODUCT(Y301:Y321*H301:H321),"0")</f>
        <v>0</v>
      </c>
      <c r="Z323" s="42"/>
      <c r="AA323" s="67"/>
      <c r="AB323" s="67"/>
      <c r="AC323" s="67"/>
    </row>
    <row r="324" spans="1:68" ht="16.5" customHeight="1" x14ac:dyDescent="0.25">
      <c r="A324" s="416" t="s">
        <v>513</v>
      </c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6"/>
      <c r="O324" s="416"/>
      <c r="P324" s="416"/>
      <c r="Q324" s="416"/>
      <c r="R324" s="416"/>
      <c r="S324" s="416"/>
      <c r="T324" s="416"/>
      <c r="U324" s="416"/>
      <c r="V324" s="416"/>
      <c r="W324" s="416"/>
      <c r="X324" s="416"/>
      <c r="Y324" s="416"/>
      <c r="Z324" s="416"/>
      <c r="AA324" s="65"/>
      <c r="AB324" s="65"/>
      <c r="AC324" s="82"/>
    </row>
    <row r="325" spans="1:68" ht="14.25" customHeight="1" x14ac:dyDescent="0.25">
      <c r="A325" s="417" t="s">
        <v>160</v>
      </c>
      <c r="B325" s="417"/>
      <c r="C325" s="417"/>
      <c r="D325" s="417"/>
      <c r="E325" s="417"/>
      <c r="F325" s="417"/>
      <c r="G325" s="417"/>
      <c r="H325" s="417"/>
      <c r="I325" s="417"/>
      <c r="J325" s="417"/>
      <c r="K325" s="417"/>
      <c r="L325" s="417"/>
      <c r="M325" s="417"/>
      <c r="N325" s="417"/>
      <c r="O325" s="417"/>
      <c r="P325" s="417"/>
      <c r="Q325" s="417"/>
      <c r="R325" s="417"/>
      <c r="S325" s="417"/>
      <c r="T325" s="417"/>
      <c r="U325" s="417"/>
      <c r="V325" s="417"/>
      <c r="W325" s="417"/>
      <c r="X325" s="417"/>
      <c r="Y325" s="417"/>
      <c r="Z325" s="417"/>
      <c r="AA325" s="66"/>
      <c r="AB325" s="66"/>
      <c r="AC325" s="83"/>
    </row>
    <row r="326" spans="1:68" ht="27" customHeight="1" x14ac:dyDescent="0.25">
      <c r="A326" s="63" t="s">
        <v>514</v>
      </c>
      <c r="B326" s="63" t="s">
        <v>515</v>
      </c>
      <c r="C326" s="36">
        <v>4301135268</v>
      </c>
      <c r="D326" s="418">
        <v>4640242181134</v>
      </c>
      <c r="E326" s="418"/>
      <c r="F326" s="62">
        <v>0.8</v>
      </c>
      <c r="G326" s="37">
        <v>5</v>
      </c>
      <c r="H326" s="62">
        <v>4</v>
      </c>
      <c r="I326" s="62">
        <v>4.2830000000000004</v>
      </c>
      <c r="J326" s="37">
        <v>84</v>
      </c>
      <c r="K326" s="37" t="s">
        <v>85</v>
      </c>
      <c r="L326" s="37" t="s">
        <v>86</v>
      </c>
      <c r="M326" s="38" t="s">
        <v>84</v>
      </c>
      <c r="N326" s="38"/>
      <c r="O326" s="37">
        <v>180</v>
      </c>
      <c r="P326" s="554" t="s">
        <v>516</v>
      </c>
      <c r="Q326" s="420"/>
      <c r="R326" s="420"/>
      <c r="S326" s="420"/>
      <c r="T326" s="421"/>
      <c r="U326" s="39" t="s">
        <v>46</v>
      </c>
      <c r="V326" s="39" t="s">
        <v>46</v>
      </c>
      <c r="W326" s="40" t="s">
        <v>39</v>
      </c>
      <c r="X326" s="58">
        <v>0</v>
      </c>
      <c r="Y326" s="55">
        <f>IFERROR(IF(X326="","",X326),"")</f>
        <v>0</v>
      </c>
      <c r="Z326" s="41">
        <f>IFERROR(IF(X326="","",X326*0.0155),"")</f>
        <v>0</v>
      </c>
      <c r="AA326" s="68" t="s">
        <v>46</v>
      </c>
      <c r="AB326" s="69" t="s">
        <v>46</v>
      </c>
      <c r="AC326" s="345" t="s">
        <v>517</v>
      </c>
      <c r="AG326" s="81"/>
      <c r="AJ326" s="87" t="s">
        <v>87</v>
      </c>
      <c r="AK326" s="87">
        <v>1</v>
      </c>
      <c r="BB326" s="346" t="s">
        <v>94</v>
      </c>
      <c r="BM326" s="81">
        <f>IFERROR(X326*I326,"0")</f>
        <v>0</v>
      </c>
      <c r="BN326" s="81">
        <f>IFERROR(Y326*I326,"0")</f>
        <v>0</v>
      </c>
      <c r="BO326" s="81">
        <f>IFERROR(X326/J326,"0")</f>
        <v>0</v>
      </c>
      <c r="BP326" s="81">
        <f>IFERROR(Y326/J326,"0")</f>
        <v>0</v>
      </c>
    </row>
    <row r="327" spans="1:68" x14ac:dyDescent="0.2">
      <c r="A327" s="425"/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6"/>
      <c r="P327" s="422" t="s">
        <v>40</v>
      </c>
      <c r="Q327" s="423"/>
      <c r="R327" s="423"/>
      <c r="S327" s="423"/>
      <c r="T327" s="423"/>
      <c r="U327" s="423"/>
      <c r="V327" s="424"/>
      <c r="W327" s="42" t="s">
        <v>39</v>
      </c>
      <c r="X327" s="43">
        <f>IFERROR(SUM(X326:X326),"0")</f>
        <v>0</v>
      </c>
      <c r="Y327" s="43">
        <f>IFERROR(SUM(Y326:Y326),"0")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425"/>
      <c r="B328" s="425"/>
      <c r="C328" s="425"/>
      <c r="D328" s="425"/>
      <c r="E328" s="425"/>
      <c r="F328" s="425"/>
      <c r="G328" s="425"/>
      <c r="H328" s="425"/>
      <c r="I328" s="425"/>
      <c r="J328" s="425"/>
      <c r="K328" s="425"/>
      <c r="L328" s="425"/>
      <c r="M328" s="425"/>
      <c r="N328" s="425"/>
      <c r="O328" s="426"/>
      <c r="P328" s="422" t="s">
        <v>40</v>
      </c>
      <c r="Q328" s="423"/>
      <c r="R328" s="423"/>
      <c r="S328" s="423"/>
      <c r="T328" s="423"/>
      <c r="U328" s="423"/>
      <c r="V328" s="424"/>
      <c r="W328" s="42" t="s">
        <v>0</v>
      </c>
      <c r="X328" s="43">
        <f>IFERROR(SUMPRODUCT(X326:X326*H326:H326),"0")</f>
        <v>0</v>
      </c>
      <c r="Y328" s="43">
        <f>IFERROR(SUMPRODUCT(Y326:Y326*H326:H326),"0")</f>
        <v>0</v>
      </c>
      <c r="Z328" s="42"/>
      <c r="AA328" s="67"/>
      <c r="AB328" s="67"/>
      <c r="AC328" s="67"/>
    </row>
    <row r="329" spans="1:68" ht="15" customHeight="1" x14ac:dyDescent="0.2">
      <c r="A329" s="425"/>
      <c r="B329" s="425"/>
      <c r="C329" s="425"/>
      <c r="D329" s="425"/>
      <c r="E329" s="425"/>
      <c r="F329" s="425"/>
      <c r="G329" s="425"/>
      <c r="H329" s="425"/>
      <c r="I329" s="425"/>
      <c r="J329" s="425"/>
      <c r="K329" s="425"/>
      <c r="L329" s="425"/>
      <c r="M329" s="425"/>
      <c r="N329" s="425"/>
      <c r="O329" s="558"/>
      <c r="P329" s="555" t="s">
        <v>33</v>
      </c>
      <c r="Q329" s="556"/>
      <c r="R329" s="556"/>
      <c r="S329" s="556"/>
      <c r="T329" s="556"/>
      <c r="U329" s="556"/>
      <c r="V329" s="557"/>
      <c r="W329" s="42" t="s">
        <v>0</v>
      </c>
      <c r="X329" s="43">
        <f>IFERROR(X24+X33+X40+X52+X57+X61+X66+X71+X79+X85+X90+X96+X106+X113+X122+X128+X134+X140+X145+X150+X156+X161+X167+X175+X180+X188+X192+X201+X208+X218+X226+X231+X236+X242+X247+X253+X259+X266+X272+X276+X284+X288+X293+X299+X323+X328,"0")</f>
        <v>0</v>
      </c>
      <c r="Y329" s="43">
        <f>IFERROR(Y24+Y33+Y40+Y52+Y57+Y61+Y66+Y71+Y79+Y85+Y90+Y96+Y106+Y113+Y122+Y128+Y134+Y140+Y145+Y150+Y156+Y161+Y167+Y175+Y180+Y188+Y192+Y201+Y208+Y218+Y226+Y231+Y236+Y242+Y247+Y253+Y259+Y266+Y272+Y276+Y284+Y288+Y293+Y299+Y323+Y328,"0")</f>
        <v>0</v>
      </c>
      <c r="Z329" s="42"/>
      <c r="AA329" s="67"/>
      <c r="AB329" s="67"/>
      <c r="AC329" s="67"/>
    </row>
    <row r="330" spans="1:68" x14ac:dyDescent="0.2">
      <c r="A330" s="425"/>
      <c r="B330" s="425"/>
      <c r="C330" s="425"/>
      <c r="D330" s="425"/>
      <c r="E330" s="425"/>
      <c r="F330" s="425"/>
      <c r="G330" s="425"/>
      <c r="H330" s="425"/>
      <c r="I330" s="425"/>
      <c r="J330" s="425"/>
      <c r="K330" s="425"/>
      <c r="L330" s="425"/>
      <c r="M330" s="425"/>
      <c r="N330" s="425"/>
      <c r="O330" s="558"/>
      <c r="P330" s="555" t="s">
        <v>34</v>
      </c>
      <c r="Q330" s="556"/>
      <c r="R330" s="556"/>
      <c r="S330" s="556"/>
      <c r="T330" s="556"/>
      <c r="U330" s="556"/>
      <c r="V330" s="557"/>
      <c r="W330" s="42" t="s">
        <v>0</v>
      </c>
      <c r="X330" s="43">
        <f>IFERROR(SUM(BM22:BM326),"0")</f>
        <v>0</v>
      </c>
      <c r="Y330" s="43">
        <f>IFERROR(SUM(BN22:BN326),"0")</f>
        <v>0</v>
      </c>
      <c r="Z330" s="42"/>
      <c r="AA330" s="67"/>
      <c r="AB330" s="67"/>
      <c r="AC330" s="67"/>
    </row>
    <row r="331" spans="1:68" x14ac:dyDescent="0.2">
      <c r="A331" s="425"/>
      <c r="B331" s="425"/>
      <c r="C331" s="425"/>
      <c r="D331" s="425"/>
      <c r="E331" s="425"/>
      <c r="F331" s="425"/>
      <c r="G331" s="425"/>
      <c r="H331" s="425"/>
      <c r="I331" s="425"/>
      <c r="J331" s="425"/>
      <c r="K331" s="425"/>
      <c r="L331" s="425"/>
      <c r="M331" s="425"/>
      <c r="N331" s="425"/>
      <c r="O331" s="558"/>
      <c r="P331" s="555" t="s">
        <v>35</v>
      </c>
      <c r="Q331" s="556"/>
      <c r="R331" s="556"/>
      <c r="S331" s="556"/>
      <c r="T331" s="556"/>
      <c r="U331" s="556"/>
      <c r="V331" s="557"/>
      <c r="W331" s="42" t="s">
        <v>20</v>
      </c>
      <c r="X331" s="44">
        <f>ROUNDUP(SUM(BO22:BO326),0)</f>
        <v>0</v>
      </c>
      <c r="Y331" s="44">
        <f>ROUNDUP(SUM(BP22:BP326),0)</f>
        <v>0</v>
      </c>
      <c r="Z331" s="42"/>
      <c r="AA331" s="67"/>
      <c r="AB331" s="67"/>
      <c r="AC331" s="67"/>
    </row>
    <row r="332" spans="1:68" x14ac:dyDescent="0.2">
      <c r="A332" s="425"/>
      <c r="B332" s="425"/>
      <c r="C332" s="425"/>
      <c r="D332" s="425"/>
      <c r="E332" s="425"/>
      <c r="F332" s="425"/>
      <c r="G332" s="425"/>
      <c r="H332" s="425"/>
      <c r="I332" s="425"/>
      <c r="J332" s="425"/>
      <c r="K332" s="425"/>
      <c r="L332" s="425"/>
      <c r="M332" s="425"/>
      <c r="N332" s="425"/>
      <c r="O332" s="558"/>
      <c r="P332" s="555" t="s">
        <v>36</v>
      </c>
      <c r="Q332" s="556"/>
      <c r="R332" s="556"/>
      <c r="S332" s="556"/>
      <c r="T332" s="556"/>
      <c r="U332" s="556"/>
      <c r="V332" s="557"/>
      <c r="W332" s="42" t="s">
        <v>0</v>
      </c>
      <c r="X332" s="43">
        <f>GrossWeightTotal+PalletQtyTotal*25</f>
        <v>0</v>
      </c>
      <c r="Y332" s="43">
        <f>GrossWeightTotalR+PalletQtyTotalR*25</f>
        <v>0</v>
      </c>
      <c r="Z332" s="42"/>
      <c r="AA332" s="67"/>
      <c r="AB332" s="67"/>
      <c r="AC332" s="67"/>
    </row>
    <row r="333" spans="1:68" x14ac:dyDescent="0.2">
      <c r="A333" s="425"/>
      <c r="B333" s="425"/>
      <c r="C333" s="425"/>
      <c r="D333" s="425"/>
      <c r="E333" s="425"/>
      <c r="F333" s="425"/>
      <c r="G333" s="425"/>
      <c r="H333" s="425"/>
      <c r="I333" s="425"/>
      <c r="J333" s="425"/>
      <c r="K333" s="425"/>
      <c r="L333" s="425"/>
      <c r="M333" s="425"/>
      <c r="N333" s="425"/>
      <c r="O333" s="558"/>
      <c r="P333" s="555" t="s">
        <v>37</v>
      </c>
      <c r="Q333" s="556"/>
      <c r="R333" s="556"/>
      <c r="S333" s="556"/>
      <c r="T333" s="556"/>
      <c r="U333" s="556"/>
      <c r="V333" s="557"/>
      <c r="W333" s="42" t="s">
        <v>20</v>
      </c>
      <c r="X333" s="43">
        <f>IFERROR(X23+X32+X39+X51+X56+X60+X65+X70+X78+X84+X89+X95+X105+X112+X121+X127+X133+X139+X144+X149+X155+X160+X166+X174+X179+X187+X191+X200+X207+X217+X225+X230+X235+X241+X246+X252+X258+X265+X271+X275+X283+X287+X292+X298+X322+X327,"0")</f>
        <v>0</v>
      </c>
      <c r="Y333" s="43">
        <f>IFERROR(Y23+Y32+Y39+Y51+Y56+Y60+Y65+Y70+Y78+Y84+Y89+Y95+Y105+Y112+Y121+Y127+Y133+Y139+Y144+Y149+Y155+Y160+Y166+Y174+Y179+Y187+Y191+Y200+Y207+Y217+Y225+Y230+Y235+Y241+Y246+Y252+Y258+Y265+Y271+Y275+Y283+Y287+Y292+Y298+Y322+Y327,"0")</f>
        <v>0</v>
      </c>
      <c r="Z333" s="42"/>
      <c r="AA333" s="67"/>
      <c r="AB333" s="67"/>
      <c r="AC333" s="67"/>
    </row>
    <row r="334" spans="1:68" ht="14.25" x14ac:dyDescent="0.2">
      <c r="A334" s="425"/>
      <c r="B334" s="425"/>
      <c r="C334" s="425"/>
      <c r="D334" s="425"/>
      <c r="E334" s="425"/>
      <c r="F334" s="425"/>
      <c r="G334" s="425"/>
      <c r="H334" s="425"/>
      <c r="I334" s="425"/>
      <c r="J334" s="425"/>
      <c r="K334" s="425"/>
      <c r="L334" s="425"/>
      <c r="M334" s="425"/>
      <c r="N334" s="425"/>
      <c r="O334" s="558"/>
      <c r="P334" s="555" t="s">
        <v>38</v>
      </c>
      <c r="Q334" s="556"/>
      <c r="R334" s="556"/>
      <c r="S334" s="556"/>
      <c r="T334" s="556"/>
      <c r="U334" s="556"/>
      <c r="V334" s="557"/>
      <c r="W334" s="45" t="s">
        <v>52</v>
      </c>
      <c r="X334" s="42"/>
      <c r="Y334" s="42"/>
      <c r="Z334" s="42">
        <f>IFERROR(Z23+Z32+Z39+Z51+Z56+Z60+Z65+Z70+Z78+Z84+Z89+Z95+Z105+Z112+Z121+Z127+Z133+Z139+Z144+Z149+Z155+Z160+Z166+Z174+Z179+Z187+Z191+Z200+Z207+Z217+Z225+Z230+Z235+Z241+Z246+Z252+Z258+Z265+Z271+Z275+Z283+Z287+Z292+Z298+Z322+Z327,"0")</f>
        <v>0</v>
      </c>
      <c r="AA334" s="67"/>
      <c r="AB334" s="67"/>
      <c r="AC334" s="67"/>
    </row>
    <row r="335" spans="1:68" ht="13.5" thickBot="1" x14ac:dyDescent="0.25"/>
    <row r="336" spans="1:68" ht="27" thickTop="1" thickBot="1" x14ac:dyDescent="0.25">
      <c r="A336" s="46" t="s">
        <v>9</v>
      </c>
      <c r="B336" s="88" t="s">
        <v>79</v>
      </c>
      <c r="C336" s="559" t="s">
        <v>45</v>
      </c>
      <c r="D336" s="559" t="s">
        <v>45</v>
      </c>
      <c r="E336" s="559" t="s">
        <v>45</v>
      </c>
      <c r="F336" s="559" t="s">
        <v>45</v>
      </c>
      <c r="G336" s="559" t="s">
        <v>45</v>
      </c>
      <c r="H336" s="559" t="s">
        <v>45</v>
      </c>
      <c r="I336" s="559" t="s">
        <v>45</v>
      </c>
      <c r="J336" s="559" t="s">
        <v>45</v>
      </c>
      <c r="K336" s="559" t="s">
        <v>45</v>
      </c>
      <c r="L336" s="559" t="s">
        <v>45</v>
      </c>
      <c r="M336" s="559" t="s">
        <v>45</v>
      </c>
      <c r="N336" s="560"/>
      <c r="O336" s="559" t="s">
        <v>45</v>
      </c>
      <c r="P336" s="559" t="s">
        <v>45</v>
      </c>
      <c r="Q336" s="559" t="s">
        <v>45</v>
      </c>
      <c r="R336" s="559" t="s">
        <v>45</v>
      </c>
      <c r="S336" s="559" t="s">
        <v>45</v>
      </c>
      <c r="T336" s="559" t="s">
        <v>45</v>
      </c>
      <c r="U336" s="559" t="s">
        <v>273</v>
      </c>
      <c r="V336" s="559" t="s">
        <v>273</v>
      </c>
      <c r="W336" s="88" t="s">
        <v>299</v>
      </c>
      <c r="X336" s="559" t="s">
        <v>318</v>
      </c>
      <c r="Y336" s="559" t="s">
        <v>318</v>
      </c>
      <c r="Z336" s="559" t="s">
        <v>318</v>
      </c>
      <c r="AA336" s="559" t="s">
        <v>318</v>
      </c>
      <c r="AB336" s="559" t="s">
        <v>318</v>
      </c>
      <c r="AC336" s="559" t="s">
        <v>318</v>
      </c>
      <c r="AD336" s="559" t="s">
        <v>318</v>
      </c>
      <c r="AE336" s="559" t="s">
        <v>318</v>
      </c>
      <c r="AF336" s="88" t="s">
        <v>396</v>
      </c>
      <c r="AG336" s="88" t="s">
        <v>401</v>
      </c>
      <c r="AH336" s="88" t="s">
        <v>408</v>
      </c>
      <c r="AI336" s="559" t="s">
        <v>274</v>
      </c>
      <c r="AJ336" s="559" t="s">
        <v>274</v>
      </c>
    </row>
    <row r="337" spans="1:36" ht="14.25" customHeight="1" thickTop="1" x14ac:dyDescent="0.2">
      <c r="A337" s="561" t="s">
        <v>10</v>
      </c>
      <c r="B337" s="559" t="s">
        <v>79</v>
      </c>
      <c r="C337" s="559" t="s">
        <v>88</v>
      </c>
      <c r="D337" s="559" t="s">
        <v>105</v>
      </c>
      <c r="E337" s="559" t="s">
        <v>118</v>
      </c>
      <c r="F337" s="559" t="s">
        <v>137</v>
      </c>
      <c r="G337" s="559" t="s">
        <v>175</v>
      </c>
      <c r="H337" s="559" t="s">
        <v>182</v>
      </c>
      <c r="I337" s="559" t="s">
        <v>187</v>
      </c>
      <c r="J337" s="559" t="s">
        <v>196</v>
      </c>
      <c r="K337" s="559" t="s">
        <v>213</v>
      </c>
      <c r="L337" s="559" t="s">
        <v>223</v>
      </c>
      <c r="M337" s="559" t="s">
        <v>234</v>
      </c>
      <c r="N337" s="1"/>
      <c r="O337" s="559" t="s">
        <v>240</v>
      </c>
      <c r="P337" s="559" t="s">
        <v>247</v>
      </c>
      <c r="Q337" s="559" t="s">
        <v>253</v>
      </c>
      <c r="R337" s="559" t="s">
        <v>258</v>
      </c>
      <c r="S337" s="559" t="s">
        <v>261</v>
      </c>
      <c r="T337" s="559" t="s">
        <v>269</v>
      </c>
      <c r="U337" s="559" t="s">
        <v>274</v>
      </c>
      <c r="V337" s="559" t="s">
        <v>278</v>
      </c>
      <c r="W337" s="559" t="s">
        <v>300</v>
      </c>
      <c r="X337" s="559" t="s">
        <v>319</v>
      </c>
      <c r="Y337" s="559" t="s">
        <v>331</v>
      </c>
      <c r="Z337" s="559" t="s">
        <v>341</v>
      </c>
      <c r="AA337" s="559" t="s">
        <v>356</v>
      </c>
      <c r="AB337" s="559" t="s">
        <v>367</v>
      </c>
      <c r="AC337" s="559" t="s">
        <v>371</v>
      </c>
      <c r="AD337" s="559" t="s">
        <v>386</v>
      </c>
      <c r="AE337" s="559" t="s">
        <v>390</v>
      </c>
      <c r="AF337" s="559" t="s">
        <v>397</v>
      </c>
      <c r="AG337" s="559" t="s">
        <v>402</v>
      </c>
      <c r="AH337" s="559" t="s">
        <v>409</v>
      </c>
      <c r="AI337" s="559" t="s">
        <v>274</v>
      </c>
      <c r="AJ337" s="559" t="s">
        <v>513</v>
      </c>
    </row>
    <row r="338" spans="1:36" ht="13.5" thickBot="1" x14ac:dyDescent="0.25">
      <c r="A338" s="562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1"/>
      <c r="O338" s="559"/>
      <c r="P338" s="559"/>
      <c r="Q338" s="559"/>
      <c r="R338" s="559"/>
      <c r="S338" s="559"/>
      <c r="T338" s="559"/>
      <c r="U338" s="559"/>
      <c r="V338" s="559"/>
      <c r="W338" s="559"/>
      <c r="X338" s="559"/>
      <c r="Y338" s="559"/>
      <c r="Z338" s="559"/>
      <c r="AA338" s="559"/>
      <c r="AB338" s="559"/>
      <c r="AC338" s="559"/>
      <c r="AD338" s="559"/>
      <c r="AE338" s="559"/>
      <c r="AF338" s="559"/>
      <c r="AG338" s="559"/>
      <c r="AH338" s="559"/>
      <c r="AI338" s="559"/>
      <c r="AJ338" s="559"/>
    </row>
    <row r="339" spans="1:36" ht="18" thickTop="1" thickBot="1" x14ac:dyDescent="0.25">
      <c r="A339" s="46" t="s">
        <v>13</v>
      </c>
      <c r="B339" s="52">
        <f>IFERROR(X22*H22,"0")</f>
        <v>0</v>
      </c>
      <c r="C339" s="52">
        <f>IFERROR(X28*H28,"0")+IFERROR(X29*H29,"0")+IFERROR(X30*H30,"0")+IFERROR(X31*H31,"0")</f>
        <v>0</v>
      </c>
      <c r="D339" s="52">
        <f>IFERROR(X36*H36,"0")+IFERROR(X37*H37,"0")+IFERROR(X38*H38,"0")</f>
        <v>0</v>
      </c>
      <c r="E339" s="52">
        <f>IFERROR(X43*H43,"0")+IFERROR(X44*H44,"0")+IFERROR(X45*H45,"0")+IFERROR(X46*H46,"0")+IFERROR(X47*H47,"0")+IFERROR(X48*H48,"0")+IFERROR(X49*H49,"0")+IFERROR(X50*H50,"0")</f>
        <v>0</v>
      </c>
      <c r="F339" s="52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39" s="52">
        <f>IFERROR(X82*H82,"0")+IFERROR(X83*H83,"0")</f>
        <v>0</v>
      </c>
      <c r="H339" s="52">
        <f>IFERROR(X88*H88,"0")</f>
        <v>0</v>
      </c>
      <c r="I339" s="52">
        <f>IFERROR(X93*H93,"0")+IFERROR(X94*H94,"0")</f>
        <v>0</v>
      </c>
      <c r="J339" s="52">
        <f>IFERROR(X99*H99,"0")+IFERROR(X100*H100,"0")+IFERROR(X101*H101,"0")+IFERROR(X102*H102,"0")+IFERROR(X103*H103,"0")+IFERROR(X104*H104,"0")</f>
        <v>0</v>
      </c>
      <c r="K339" s="52">
        <f>IFERROR(X109*H109,"0")+IFERROR(X110*H110,"0")+IFERROR(X111*H111,"0")</f>
        <v>0</v>
      </c>
      <c r="L339" s="52">
        <f>IFERROR(X116*H116,"0")+IFERROR(X117*H117,"0")+IFERROR(X118*H118,"0")+IFERROR(X119*H119,"0")+IFERROR(X120*H120,"0")</f>
        <v>0</v>
      </c>
      <c r="M339" s="52">
        <f>IFERROR(X125*H125,"0")+IFERROR(X126*H126,"0")</f>
        <v>0</v>
      </c>
      <c r="N339" s="1"/>
      <c r="O339" s="52">
        <f>IFERROR(X131*H131,"0")+IFERROR(X132*H132,"0")</f>
        <v>0</v>
      </c>
      <c r="P339" s="52">
        <f>IFERROR(X137*H137,"0")+IFERROR(X138*H138,"0")</f>
        <v>0</v>
      </c>
      <c r="Q339" s="52">
        <f>IFERROR(X143*H143,"0")</f>
        <v>0</v>
      </c>
      <c r="R339" s="52">
        <f>IFERROR(X148*H148,"0")</f>
        <v>0</v>
      </c>
      <c r="S339" s="52">
        <f>IFERROR(X153*H153,"0")+IFERROR(X154*H154,"0")</f>
        <v>0</v>
      </c>
      <c r="T339" s="52">
        <f>IFERROR(X159*H159,"0")</f>
        <v>0</v>
      </c>
      <c r="U339" s="52">
        <f>IFERROR(X165*H165,"0")</f>
        <v>0</v>
      </c>
      <c r="V339" s="52">
        <f>IFERROR(X170*H170,"0")+IFERROR(X171*H171,"0")+IFERROR(X172*H172,"0")+IFERROR(X173*H173,"0")+IFERROR(X177*H177,"0")+IFERROR(X178*H178,"0")</f>
        <v>0</v>
      </c>
      <c r="W339" s="52">
        <f>IFERROR(X184*H184,"0")+IFERROR(X185*H185,"0")+IFERROR(X186*H186,"0")+IFERROR(X190*H190,"0")</f>
        <v>0</v>
      </c>
      <c r="X339" s="52">
        <f>IFERROR(X196*H196,"0")+IFERROR(X197*H197,"0")+IFERROR(X198*H198,"0")+IFERROR(X199*H199,"0")</f>
        <v>0</v>
      </c>
      <c r="Y339" s="52">
        <f>IFERROR(X204*H204,"0")+IFERROR(X205*H205,"0")+IFERROR(X206*H206,"0")</f>
        <v>0</v>
      </c>
      <c r="Z339" s="52">
        <f>IFERROR(X211*H211,"0")+IFERROR(X212*H212,"0")+IFERROR(X213*H213,"0")+IFERROR(X214*H214,"0")+IFERROR(X215*H215,"0")+IFERROR(X216*H216,"0")</f>
        <v>0</v>
      </c>
      <c r="AA339" s="52">
        <f>IFERROR(X221*H221,"0")+IFERROR(X222*H222,"0")+IFERROR(X223*H223,"0")+IFERROR(X224*H224,"0")</f>
        <v>0</v>
      </c>
      <c r="AB339" s="52">
        <f>IFERROR(X229*H229,"0")</f>
        <v>0</v>
      </c>
      <c r="AC339" s="52">
        <f>IFERROR(X234*H234,"0")+IFERROR(X238*H238,"0")+IFERROR(X239*H239,"0")+IFERROR(X240*H240,"0")</f>
        <v>0</v>
      </c>
      <c r="AD339" s="52">
        <f>IFERROR(X245*H245,"0")</f>
        <v>0</v>
      </c>
      <c r="AE339" s="52">
        <f>IFERROR(X250*H250,"0")+IFERROR(X251*H251,"0")</f>
        <v>0</v>
      </c>
      <c r="AF339" s="52">
        <f>IFERROR(X257*H257,"0")</f>
        <v>0</v>
      </c>
      <c r="AG339" s="52">
        <f>IFERROR(X263*H263,"0")+IFERROR(X264*H264,"0")</f>
        <v>0</v>
      </c>
      <c r="AH339" s="52">
        <f>IFERROR(X270*H270,"0")+IFERROR(X274*H274,"0")</f>
        <v>0</v>
      </c>
      <c r="AI339" s="52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0</v>
      </c>
      <c r="AJ339" s="52">
        <f>IFERROR(X326*H326,"0")</f>
        <v>0</v>
      </c>
    </row>
    <row r="340" spans="1:36" ht="13.5" thickTop="1" x14ac:dyDescent="0.2">
      <c r="C340" s="1"/>
    </row>
    <row r="341" spans="1:36" ht="19.5" customHeight="1" x14ac:dyDescent="0.2">
      <c r="A341" s="70" t="s">
        <v>62</v>
      </c>
      <c r="B341" s="70" t="s">
        <v>63</v>
      </c>
      <c r="C341" s="70" t="s">
        <v>65</v>
      </c>
    </row>
    <row r="342" spans="1:36" x14ac:dyDescent="0.2">
      <c r="A342" s="71">
        <f>SUMPRODUCT(--(BB:BB="ЗПФ"),--(W:W="кор"),H:H,Y:Y)+SUMPRODUCT(--(BB:BB="ЗПФ"),--(W:W="кг"),Y:Y)</f>
        <v>0</v>
      </c>
      <c r="B342" s="72">
        <f>SUMPRODUCT(--(BB:BB="ПГП"),--(W:W="кор"),H:H,Y:Y)+SUMPRODUCT(--(BB:BB="ПГП"),--(W:W="кг"),Y:Y)</f>
        <v>0</v>
      </c>
      <c r="C342" s="72">
        <f>SUMPRODUCT(--(BB:BB="КИЗ"),--(W:W="кор"),H:H,Y:Y)+SUMPRODUCT(--(BB:BB="КИЗ"),--(W:W="кг"),Y:Y)</f>
        <v>0</v>
      </c>
    </row>
  </sheetData>
  <sheetProtection algorithmName="SHA-512" hashValue="Nwll3iQpwbUxW0kjMWj+6Jvo2tFpa5EMdaCVePsQAdpzRIHW9x0+6Jw6G5nBOqkA7XqwgzikIWA7nZ/MVIVHPg==" saltValue="JME2enDfTuuk8LzuSr9q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7">
    <mergeCell ref="AE337:AE338"/>
    <mergeCell ref="AF337:AF338"/>
    <mergeCell ref="AG337:AG338"/>
    <mergeCell ref="AH337:AH338"/>
    <mergeCell ref="AI337:AI338"/>
    <mergeCell ref="AJ337:AJ338"/>
    <mergeCell ref="V337:V338"/>
    <mergeCell ref="W337:W338"/>
    <mergeCell ref="X337:X338"/>
    <mergeCell ref="Y337:Y338"/>
    <mergeCell ref="Z337:Z338"/>
    <mergeCell ref="AA337:AA338"/>
    <mergeCell ref="AB337:AB338"/>
    <mergeCell ref="AC337:AC338"/>
    <mergeCell ref="AD337:AD338"/>
    <mergeCell ref="C336:T336"/>
    <mergeCell ref="U336:V336"/>
    <mergeCell ref="X336:AE336"/>
    <mergeCell ref="AI336:AJ336"/>
    <mergeCell ref="A337:A338"/>
    <mergeCell ref="B337:B338"/>
    <mergeCell ref="C337:C338"/>
    <mergeCell ref="D337:D338"/>
    <mergeCell ref="E337:E338"/>
    <mergeCell ref="F337:F338"/>
    <mergeCell ref="G337:G338"/>
    <mergeCell ref="H337:H338"/>
    <mergeCell ref="I337:I338"/>
    <mergeCell ref="J337:J338"/>
    <mergeCell ref="K337:K338"/>
    <mergeCell ref="L337:L338"/>
    <mergeCell ref="M337:M338"/>
    <mergeCell ref="O337:O338"/>
    <mergeCell ref="P337:P338"/>
    <mergeCell ref="Q337:Q338"/>
    <mergeCell ref="R337:R338"/>
    <mergeCell ref="S337:S338"/>
    <mergeCell ref="T337:T338"/>
    <mergeCell ref="U337:U338"/>
    <mergeCell ref="D326:E326"/>
    <mergeCell ref="P326:T326"/>
    <mergeCell ref="P327:V327"/>
    <mergeCell ref="A327:O328"/>
    <mergeCell ref="P328:V328"/>
    <mergeCell ref="P329:V329"/>
    <mergeCell ref="A329:O334"/>
    <mergeCell ref="P330:V330"/>
    <mergeCell ref="P331:V331"/>
    <mergeCell ref="P332:V332"/>
    <mergeCell ref="P333:V333"/>
    <mergeCell ref="P334:V334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A294:Z294"/>
    <mergeCell ref="D295:E295"/>
    <mergeCell ref="P295:T295"/>
    <mergeCell ref="D296:E296"/>
    <mergeCell ref="P296:T296"/>
    <mergeCell ref="D297:E297"/>
    <mergeCell ref="P297:T297"/>
    <mergeCell ref="P298:V298"/>
    <mergeCell ref="A298:O299"/>
    <mergeCell ref="P299:V299"/>
    <mergeCell ref="P287:V287"/>
    <mergeCell ref="A287:O288"/>
    <mergeCell ref="P288:V288"/>
    <mergeCell ref="A289:Z289"/>
    <mergeCell ref="D290:E290"/>
    <mergeCell ref="P290:T290"/>
    <mergeCell ref="D291:E291"/>
    <mergeCell ref="P291:T291"/>
    <mergeCell ref="P292:V292"/>
    <mergeCell ref="A292:O293"/>
    <mergeCell ref="P293:V293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74:E274"/>
    <mergeCell ref="P274:T274"/>
    <mergeCell ref="P275:V275"/>
    <mergeCell ref="A275:O276"/>
    <mergeCell ref="P276:V276"/>
    <mergeCell ref="A277:Z277"/>
    <mergeCell ref="A278:Z278"/>
    <mergeCell ref="A279:Z279"/>
    <mergeCell ref="D280:E280"/>
    <mergeCell ref="P280:T280"/>
    <mergeCell ref="A267:Z267"/>
    <mergeCell ref="A268:Z268"/>
    <mergeCell ref="A269:Z269"/>
    <mergeCell ref="D270:E270"/>
    <mergeCell ref="P270:T270"/>
    <mergeCell ref="P271:V271"/>
    <mergeCell ref="A271:O272"/>
    <mergeCell ref="P272:V272"/>
    <mergeCell ref="A273:Z273"/>
    <mergeCell ref="A260:Z260"/>
    <mergeCell ref="A261:Z261"/>
    <mergeCell ref="A262:Z262"/>
    <mergeCell ref="D263:E263"/>
    <mergeCell ref="P263:T263"/>
    <mergeCell ref="D264:E264"/>
    <mergeCell ref="P264:T264"/>
    <mergeCell ref="P265:V265"/>
    <mergeCell ref="A265:O266"/>
    <mergeCell ref="P266:V266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P258:V258"/>
    <mergeCell ref="A258:O259"/>
    <mergeCell ref="P259:V259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40:E240"/>
    <mergeCell ref="P240:T240"/>
    <mergeCell ref="P241:V241"/>
    <mergeCell ref="A241:O242"/>
    <mergeCell ref="P242:V242"/>
    <mergeCell ref="A243:Z243"/>
    <mergeCell ref="A244:Z244"/>
    <mergeCell ref="D245:E245"/>
    <mergeCell ref="P245:T245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A227:Z227"/>
    <mergeCell ref="A228:Z228"/>
    <mergeCell ref="D229:E229"/>
    <mergeCell ref="P229:T229"/>
    <mergeCell ref="P230:V230"/>
    <mergeCell ref="A230:O231"/>
    <mergeCell ref="P231:V231"/>
    <mergeCell ref="A232:Z232"/>
    <mergeCell ref="A233:Z233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A220:Z220"/>
    <mergeCell ref="A209:Z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P191:V191"/>
    <mergeCell ref="A191:O192"/>
    <mergeCell ref="P192:V192"/>
    <mergeCell ref="A193:Z193"/>
    <mergeCell ref="A194:Z194"/>
    <mergeCell ref="A195:Z195"/>
    <mergeCell ref="D196:E196"/>
    <mergeCell ref="P196:T196"/>
    <mergeCell ref="D197:E197"/>
    <mergeCell ref="P197:T197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78:E178"/>
    <mergeCell ref="P178:T178"/>
    <mergeCell ref="P179:V179"/>
    <mergeCell ref="A179:O180"/>
    <mergeCell ref="P180:V180"/>
    <mergeCell ref="A181:Z181"/>
    <mergeCell ref="A182:Z182"/>
    <mergeCell ref="A183:Z183"/>
    <mergeCell ref="D184:E184"/>
    <mergeCell ref="P184:T184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P166:V166"/>
    <mergeCell ref="A166:O167"/>
    <mergeCell ref="P167:V167"/>
    <mergeCell ref="A168:Z168"/>
    <mergeCell ref="A169:Z169"/>
    <mergeCell ref="D170:E170"/>
    <mergeCell ref="P170:T170"/>
    <mergeCell ref="D171:E171"/>
    <mergeCell ref="P171:T171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A152:Z152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21:V121"/>
    <mergeCell ref="A121:O122"/>
    <mergeCell ref="P122:V122"/>
    <mergeCell ref="A123:Z123"/>
    <mergeCell ref="A124:Z124"/>
    <mergeCell ref="D125:E125"/>
    <mergeCell ref="P125:T125"/>
    <mergeCell ref="D126:E126"/>
    <mergeCell ref="P126:T126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P95:V95"/>
    <mergeCell ref="A95:O96"/>
    <mergeCell ref="P96:V96"/>
    <mergeCell ref="A97:Z97"/>
    <mergeCell ref="A98:Z98"/>
    <mergeCell ref="A86:Z86"/>
    <mergeCell ref="A87:Z87"/>
    <mergeCell ref="D88:E88"/>
    <mergeCell ref="P88:T88"/>
    <mergeCell ref="P89:V89"/>
    <mergeCell ref="A89:O90"/>
    <mergeCell ref="P90:V90"/>
    <mergeCell ref="A91:Z91"/>
    <mergeCell ref="A92:Z92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D55:E55"/>
    <mergeCell ref="P55:T55"/>
    <mergeCell ref="P56:V56"/>
    <mergeCell ref="A56:O57"/>
    <mergeCell ref="P57:V57"/>
    <mergeCell ref="A58:Z58"/>
    <mergeCell ref="D59:E59"/>
    <mergeCell ref="P59:T59"/>
    <mergeCell ref="P60:V60"/>
    <mergeCell ref="A60:O61"/>
    <mergeCell ref="P61:V61"/>
    <mergeCell ref="D49:E49"/>
    <mergeCell ref="P49:T49"/>
    <mergeCell ref="D50:E50"/>
    <mergeCell ref="P50:T50"/>
    <mergeCell ref="P51:V51"/>
    <mergeCell ref="A51:O52"/>
    <mergeCell ref="P52:V52"/>
    <mergeCell ref="A53:Z53"/>
    <mergeCell ref="A54:Z54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6 X301:X321 X295:X297 X290:X291 X286 X280:X282 X274 X270 X263:X264 X257 X250:X251 X245 X238:X240 X234 X229 X221:X224 X211:X216 X204:X206 X196:X199 X190 X184:X186 X177:X178 X170:X173 X165 X159 X153:X154 X148 X143 X137:X138 X131:X132 X125:X126 X116:X120 X109:X111 X99:X104 X93:X94 X88 X82:X83 X73:X77 X68:X69 X63:X64 X59 X55 X43:X50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518</v>
      </c>
      <c r="H1" s="9"/>
    </row>
    <row r="3" spans="2:8" x14ac:dyDescent="0.2">
      <c r="B3" s="53" t="s">
        <v>519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520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521</v>
      </c>
      <c r="C6" s="53" t="s">
        <v>522</v>
      </c>
      <c r="D6" s="53" t="s">
        <v>523</v>
      </c>
      <c r="E6" s="53" t="s">
        <v>46</v>
      </c>
    </row>
    <row r="7" spans="2:8" x14ac:dyDescent="0.2">
      <c r="B7" s="53" t="s">
        <v>524</v>
      </c>
      <c r="C7" s="53" t="s">
        <v>525</v>
      </c>
      <c r="D7" s="53" t="s">
        <v>526</v>
      </c>
      <c r="E7" s="53" t="s">
        <v>46</v>
      </c>
    </row>
    <row r="8" spans="2:8" x14ac:dyDescent="0.2">
      <c r="B8" s="53" t="s">
        <v>527</v>
      </c>
      <c r="C8" s="53" t="s">
        <v>528</v>
      </c>
      <c r="D8" s="53" t="s">
        <v>529</v>
      </c>
      <c r="E8" s="53" t="s">
        <v>46</v>
      </c>
    </row>
    <row r="9" spans="2:8" x14ac:dyDescent="0.2">
      <c r="B9" s="53" t="s">
        <v>530</v>
      </c>
      <c r="C9" s="53" t="s">
        <v>531</v>
      </c>
      <c r="D9" s="53" t="s">
        <v>532</v>
      </c>
      <c r="E9" s="53" t="s">
        <v>46</v>
      </c>
    </row>
    <row r="11" spans="2:8" x14ac:dyDescent="0.2">
      <c r="B11" s="53" t="s">
        <v>533</v>
      </c>
      <c r="C11" s="53" t="s">
        <v>522</v>
      </c>
      <c r="D11" s="53" t="s">
        <v>46</v>
      </c>
      <c r="E11" s="53" t="s">
        <v>46</v>
      </c>
    </row>
    <row r="13" spans="2:8" x14ac:dyDescent="0.2">
      <c r="B13" s="53" t="s">
        <v>534</v>
      </c>
      <c r="C13" s="53" t="s">
        <v>525</v>
      </c>
      <c r="D13" s="53" t="s">
        <v>46</v>
      </c>
      <c r="E13" s="53" t="s">
        <v>46</v>
      </c>
    </row>
    <row r="15" spans="2:8" x14ac:dyDescent="0.2">
      <c r="B15" s="53" t="s">
        <v>535</v>
      </c>
      <c r="C15" s="53" t="s">
        <v>528</v>
      </c>
      <c r="D15" s="53" t="s">
        <v>46</v>
      </c>
      <c r="E15" s="53" t="s">
        <v>46</v>
      </c>
    </row>
    <row r="17" spans="2:5" x14ac:dyDescent="0.2">
      <c r="B17" s="53" t="s">
        <v>536</v>
      </c>
      <c r="C17" s="53" t="s">
        <v>531</v>
      </c>
      <c r="D17" s="53" t="s">
        <v>46</v>
      </c>
      <c r="E17" s="53" t="s">
        <v>46</v>
      </c>
    </row>
    <row r="19" spans="2:5" x14ac:dyDescent="0.2">
      <c r="B19" s="53" t="s">
        <v>537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538</v>
      </c>
      <c r="C20" s="53" t="s">
        <v>46</v>
      </c>
      <c r="D20" s="53" t="s">
        <v>46</v>
      </c>
      <c r="E20" s="53" t="s">
        <v>46</v>
      </c>
    </row>
    <row r="21" spans="2:5" x14ac:dyDescent="0.2">
      <c r="B21" s="53" t="s">
        <v>539</v>
      </c>
      <c r="C21" s="53" t="s">
        <v>46</v>
      </c>
      <c r="D21" s="53" t="s">
        <v>46</v>
      </c>
      <c r="E21" s="53" t="s">
        <v>46</v>
      </c>
    </row>
    <row r="22" spans="2:5" x14ac:dyDescent="0.2">
      <c r="B22" s="53" t="s">
        <v>540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541</v>
      </c>
      <c r="C23" s="53" t="s">
        <v>46</v>
      </c>
      <c r="D23" s="53" t="s">
        <v>46</v>
      </c>
      <c r="E23" s="53" t="s">
        <v>46</v>
      </c>
    </row>
    <row r="24" spans="2:5" x14ac:dyDescent="0.2">
      <c r="B24" s="53" t="s">
        <v>542</v>
      </c>
      <c r="C24" s="53" t="s">
        <v>46</v>
      </c>
      <c r="D24" s="53" t="s">
        <v>46</v>
      </c>
      <c r="E24" s="53" t="s">
        <v>46</v>
      </c>
    </row>
    <row r="25" spans="2:5" x14ac:dyDescent="0.2">
      <c r="B25" s="53" t="s">
        <v>543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544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545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546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547</v>
      </c>
      <c r="C29" s="53" t="s">
        <v>46</v>
      </c>
      <c r="D29" s="53" t="s">
        <v>46</v>
      </c>
      <c r="E29" s="53" t="s">
        <v>46</v>
      </c>
    </row>
  </sheetData>
  <sheetProtection algorithmName="SHA-512" hashValue="At4bRLl6z0hZz31IVXjctAftYRZPwvXLmdsVGkMY59bR2FWc7tKWIWazlrQxwIA6nH8xkhYOOZGIBf1a64mRsg==" saltValue="c52XoYKj3yYWOQuidEk2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564</vt:i4>
      </vt:variant>
    </vt:vector>
  </HeadingPairs>
  <TitlesOfParts>
    <vt:vector size="56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2025-03-31T07:31:17Z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