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88D8F2-6BB2-4D6A-A34E-8DFFF9F40D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заказа'!$X$304:$X$304</definedName>
    <definedName name="GrossWeightTotalR">'Бланк заказа'!$Y$304:$Y$304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заказа'!$X$305:$X$305</definedName>
    <definedName name="PalletQtyTotalR">'Бланк заказа'!$Y$305:$Y$305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заказа'!$B$181:$B$181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заказа'!$B$189:$B$189</definedName>
    <definedName name="ProductId67">'Бланк заказа'!$B$190:$B$190</definedName>
    <definedName name="ProductId68">'Бланк заказа'!$B$191:$B$191</definedName>
    <definedName name="ProductId69">'Бланк заказа'!$B$196:$B$196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заказа'!$B$206:$B$206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заказа'!$B$214:$B$214</definedName>
    <definedName name="ProductId8">'Бланк заказа'!$B$42:$B$42</definedName>
    <definedName name="ProductId80">'Бланк заказа'!$B$219:$B$219</definedName>
    <definedName name="ProductId81">'Бланк заказа'!$B$224:$B$224</definedName>
    <definedName name="ProductId82">'Бланк заказа'!$B$225:$B$225</definedName>
    <definedName name="ProductId83">'Бланк заказа'!$B$231:$B$231</definedName>
    <definedName name="ProductId84">'Бланк заказа'!$B$237:$B$237</definedName>
    <definedName name="ProductId85">'Бланк заказа'!$B$238:$B$238</definedName>
    <definedName name="ProductId86">'Бланк заказа'!$B$243:$B$243</definedName>
    <definedName name="ProductId87">'Бланк заказа'!$B$249:$B$249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заказа'!$B$275:$B$275</definedName>
    <definedName name="ProductId97">'Бланк заказа'!$B$276:$B$276</definedName>
    <definedName name="ProductId98">'Бланк заказа'!$B$280:$B$280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заказа'!$X$56:$X$56</definedName>
    <definedName name="SalesQty19">'Бланк заказа'!$X$61:$X$61</definedName>
    <definedName name="SalesQty2">'Бланк заказа'!$X$28:$X$28</definedName>
    <definedName name="SalesQty20">'Бланк заказа'!$X$66:$X$66</definedName>
    <definedName name="SalesQty21">'Бланк заказа'!$X$67:$X$67</definedName>
    <definedName name="SalesQty22">'Бланк заказа'!$X$72:$X$72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заказа'!$X$87:$X$87</definedName>
    <definedName name="SalesQty3">'Бланк заказа'!$X$29:$X$29</definedName>
    <definedName name="SalesQty30">'Бланк заказа'!$X$88:$X$88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заказа'!$X$128:$X$128</definedName>
    <definedName name="SalesQty47">'Бланк заказа'!$X$133:$X$133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заказа'!$X$145:$X$145</definedName>
    <definedName name="SalesQty51">'Бланк заказа'!$X$150:$X$150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заказа'!$X$157:$X$157</definedName>
    <definedName name="SalesQty56">'Бланк заказа'!$X$158:$X$158</definedName>
    <definedName name="SalesQty57">'Бланк заказа'!$X$164:$X$164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заказа'!$X$181:$X$181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заказа'!$X$189:$X$189</definedName>
    <definedName name="SalesQty67">'Бланк заказа'!$X$190:$X$190</definedName>
    <definedName name="SalesQty68">'Бланк заказа'!$X$191:$X$191</definedName>
    <definedName name="SalesQty69">'Бланк заказа'!$X$196:$X$196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заказа'!$X$206:$X$206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заказа'!$X$214:$X$214</definedName>
    <definedName name="SalesQty8">'Бланк заказа'!$X$42:$X$42</definedName>
    <definedName name="SalesQty80">'Бланк заказа'!$X$219:$X$219</definedName>
    <definedName name="SalesQty81">'Бланк заказа'!$X$224:$X$224</definedName>
    <definedName name="SalesQty82">'Бланк заказа'!$X$225:$X$225</definedName>
    <definedName name="SalesQty83">'Бланк заказа'!$X$231:$X$231</definedName>
    <definedName name="SalesQty84">'Бланк заказа'!$X$237:$X$237</definedName>
    <definedName name="SalesQty85">'Бланк заказа'!$X$238:$X$238</definedName>
    <definedName name="SalesQty86">'Бланк заказа'!$X$243:$X$243</definedName>
    <definedName name="SalesQty87">'Бланк заказа'!$X$249:$X$249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заказа'!$X$265:$X$265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заказа'!$X$275:$X$275</definedName>
    <definedName name="SalesQty97">'Бланк заказа'!$X$276:$X$276</definedName>
    <definedName name="SalesQty98">'Бланк заказа'!$X$280:$X$280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заказа'!$Y$56:$Y$56</definedName>
    <definedName name="SalesRoundBox19">'Бланк заказа'!$Y$61:$Y$61</definedName>
    <definedName name="SalesRoundBox2">'Бланк заказа'!$Y$28:$Y$28</definedName>
    <definedName name="SalesRoundBox20">'Бланк заказа'!$Y$66:$Y$66</definedName>
    <definedName name="SalesRoundBox21">'Бланк заказа'!$Y$67:$Y$67</definedName>
    <definedName name="SalesRoundBox22">'Бланк заказа'!$Y$72:$Y$72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заказа'!$Y$87:$Y$87</definedName>
    <definedName name="SalesRoundBox3">'Бланк заказа'!$Y$29:$Y$29</definedName>
    <definedName name="SalesRoundBox30">'Бланк заказа'!$Y$88:$Y$88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заказа'!$Y$128:$Y$128</definedName>
    <definedName name="SalesRoundBox47">'Бланк заказа'!$Y$133:$Y$133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заказа'!$Y$145:$Y$145</definedName>
    <definedName name="SalesRoundBox51">'Бланк заказа'!$Y$150:$Y$150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заказа'!$Y$157:$Y$157</definedName>
    <definedName name="SalesRoundBox56">'Бланк заказа'!$Y$158:$Y$158</definedName>
    <definedName name="SalesRoundBox57">'Бланк заказа'!$Y$164:$Y$164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заказа'!$Y$181:$Y$181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заказа'!$Y$189:$Y$189</definedName>
    <definedName name="SalesRoundBox67">'Бланк заказа'!$Y$190:$Y$190</definedName>
    <definedName name="SalesRoundBox68">'Бланк заказа'!$Y$191:$Y$191</definedName>
    <definedName name="SalesRoundBox69">'Бланк заказа'!$Y$196:$Y$196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заказа'!$Y$206:$Y$206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заказа'!$Y$214:$Y$214</definedName>
    <definedName name="SalesRoundBox8">'Бланк заказа'!$Y$42:$Y$42</definedName>
    <definedName name="SalesRoundBox80">'Бланк заказа'!$Y$219:$Y$219</definedName>
    <definedName name="SalesRoundBox81">'Бланк заказа'!$Y$224:$Y$224</definedName>
    <definedName name="SalesRoundBox82">'Бланк заказа'!$Y$225:$Y$225</definedName>
    <definedName name="SalesRoundBox83">'Бланк заказа'!$Y$231:$Y$231</definedName>
    <definedName name="SalesRoundBox84">'Бланк заказа'!$Y$237:$Y$237</definedName>
    <definedName name="SalesRoundBox85">'Бланк заказа'!$Y$238:$Y$238</definedName>
    <definedName name="SalesRoundBox86">'Бланк заказа'!$Y$243:$Y$243</definedName>
    <definedName name="SalesRoundBox87">'Бланк заказа'!$Y$249:$Y$249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заказа'!$Y$265:$Y$265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заказа'!$Y$275:$Y$275</definedName>
    <definedName name="SalesRoundBox97">'Бланк заказа'!$Y$276:$Y$276</definedName>
    <definedName name="SalesRoundBox98">'Бланк заказа'!$Y$280:$Y$280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заказа'!$W$56:$W$56</definedName>
    <definedName name="UnitOfMeasure19">'Бланк заказа'!$W$61:$W$61</definedName>
    <definedName name="UnitOfMeasure2">'Бланк заказа'!$W$28:$W$28</definedName>
    <definedName name="UnitOfMeasure20">'Бланк заказа'!$W$66:$W$66</definedName>
    <definedName name="UnitOfMeasure21">'Бланк заказа'!$W$67:$W$67</definedName>
    <definedName name="UnitOfMeasure22">'Бланк заказа'!$W$72:$W$72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заказа'!$W$87:$W$87</definedName>
    <definedName name="UnitOfMeasure3">'Бланк заказа'!$W$29:$W$29</definedName>
    <definedName name="UnitOfMeasure30">'Бланк заказа'!$W$88:$W$88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заказа'!$W$128:$W$128</definedName>
    <definedName name="UnitOfMeasure47">'Бланк заказа'!$W$133:$W$133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заказа'!$W$145:$W$145</definedName>
    <definedName name="UnitOfMeasure51">'Бланк заказа'!$W$150:$W$150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заказа'!$W$157:$W$157</definedName>
    <definedName name="UnitOfMeasure56">'Бланк заказа'!$W$158:$W$158</definedName>
    <definedName name="UnitOfMeasure57">'Бланк заказа'!$W$164:$W$164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заказа'!$W$181:$W$181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заказа'!$W$189:$W$189</definedName>
    <definedName name="UnitOfMeasure67">'Бланк заказа'!$W$190:$W$190</definedName>
    <definedName name="UnitOfMeasure68">'Бланк заказа'!$W$191:$W$191</definedName>
    <definedName name="UnitOfMeasure69">'Бланк заказа'!$W$196:$W$196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заказа'!$W$206:$W$206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заказа'!$W$214:$W$214</definedName>
    <definedName name="UnitOfMeasure8">'Бланк заказа'!$W$42:$W$42</definedName>
    <definedName name="UnitOfMeasure80">'Бланк заказа'!$W$219:$W$219</definedName>
    <definedName name="UnitOfMeasure81">'Бланк заказа'!$W$224:$W$224</definedName>
    <definedName name="UnitOfMeasure82">'Бланк заказа'!$W$225:$W$225</definedName>
    <definedName name="UnitOfMeasure83">'Бланк заказа'!$W$231:$W$231</definedName>
    <definedName name="UnitOfMeasure84">'Бланк заказа'!$W$237:$W$237</definedName>
    <definedName name="UnitOfMeasure85">'Бланк заказа'!$W$238:$W$238</definedName>
    <definedName name="UnitOfMeasure86">'Бланк заказа'!$W$243:$W$243</definedName>
    <definedName name="UnitOfMeasure87">'Бланк заказа'!$W$249:$W$249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заказа'!$W$265:$W$265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заказа'!$W$275:$W$275</definedName>
    <definedName name="UnitOfMeasure97">'Бланк заказа'!$W$276:$W$276</definedName>
    <definedName name="UnitOfMeasure98">'Бланк заказа'!$W$280:$W$280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3" i="2" l="1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X302" i="2"/>
  <c r="X301" i="2"/>
  <c r="BO300" i="2"/>
  <c r="BM300" i="2"/>
  <c r="Z300" i="2"/>
  <c r="Y300" i="2"/>
  <c r="BO299" i="2"/>
  <c r="BN299" i="2"/>
  <c r="BM299" i="2"/>
  <c r="Z299" i="2"/>
  <c r="Y299" i="2"/>
  <c r="BP299" i="2" s="1"/>
  <c r="BO298" i="2"/>
  <c r="BM298" i="2"/>
  <c r="Z298" i="2"/>
  <c r="Y298" i="2"/>
  <c r="BO297" i="2"/>
  <c r="BN297" i="2"/>
  <c r="BM297" i="2"/>
  <c r="Z297" i="2"/>
  <c r="Y297" i="2"/>
  <c r="BP297" i="2" s="1"/>
  <c r="BO296" i="2"/>
  <c r="BM296" i="2"/>
  <c r="Z296" i="2"/>
  <c r="Y296" i="2"/>
  <c r="BO295" i="2"/>
  <c r="BN295" i="2"/>
  <c r="BM295" i="2"/>
  <c r="Z295" i="2"/>
  <c r="Y295" i="2"/>
  <c r="BP295" i="2" s="1"/>
  <c r="BO294" i="2"/>
  <c r="BM294" i="2"/>
  <c r="Z294" i="2"/>
  <c r="Y294" i="2"/>
  <c r="BO293" i="2"/>
  <c r="BN293" i="2"/>
  <c r="BM293" i="2"/>
  <c r="Z293" i="2"/>
  <c r="Y293" i="2"/>
  <c r="BP293" i="2" s="1"/>
  <c r="BO292" i="2"/>
  <c r="BM292" i="2"/>
  <c r="Z292" i="2"/>
  <c r="Y292" i="2"/>
  <c r="BO291" i="2"/>
  <c r="BN291" i="2"/>
  <c r="BM291" i="2"/>
  <c r="Z291" i="2"/>
  <c r="Y291" i="2"/>
  <c r="BP291" i="2" s="1"/>
  <c r="BO290" i="2"/>
  <c r="BM290" i="2"/>
  <c r="Z290" i="2"/>
  <c r="Y290" i="2"/>
  <c r="BO289" i="2"/>
  <c r="BN289" i="2"/>
  <c r="BM289" i="2"/>
  <c r="Z289" i="2"/>
  <c r="Y289" i="2"/>
  <c r="BP289" i="2" s="1"/>
  <c r="BO288" i="2"/>
  <c r="BM288" i="2"/>
  <c r="Z288" i="2"/>
  <c r="Y288" i="2"/>
  <c r="BO287" i="2"/>
  <c r="BN287" i="2"/>
  <c r="BM287" i="2"/>
  <c r="Z287" i="2"/>
  <c r="Y287" i="2"/>
  <c r="BP287" i="2" s="1"/>
  <c r="BO286" i="2"/>
  <c r="BM286" i="2"/>
  <c r="Z286" i="2"/>
  <c r="Y286" i="2"/>
  <c r="BO285" i="2"/>
  <c r="BN285" i="2"/>
  <c r="BM285" i="2"/>
  <c r="Z285" i="2"/>
  <c r="Y285" i="2"/>
  <c r="BP285" i="2" s="1"/>
  <c r="BO284" i="2"/>
  <c r="BM284" i="2"/>
  <c r="Z284" i="2"/>
  <c r="Y284" i="2"/>
  <c r="BO283" i="2"/>
  <c r="BN283" i="2"/>
  <c r="BM283" i="2"/>
  <c r="Z283" i="2"/>
  <c r="Y283" i="2"/>
  <c r="BP283" i="2" s="1"/>
  <c r="BO282" i="2"/>
  <c r="BM282" i="2"/>
  <c r="Z282" i="2"/>
  <c r="Y282" i="2"/>
  <c r="BO281" i="2"/>
  <c r="BN281" i="2"/>
  <c r="BM281" i="2"/>
  <c r="Z281" i="2"/>
  <c r="Y281" i="2"/>
  <c r="BP281" i="2" s="1"/>
  <c r="BO280" i="2"/>
  <c r="BM280" i="2"/>
  <c r="Z280" i="2"/>
  <c r="Y280" i="2"/>
  <c r="X278" i="2"/>
  <c r="X277" i="2"/>
  <c r="BO276" i="2"/>
  <c r="BM276" i="2"/>
  <c r="Z276" i="2"/>
  <c r="Y276" i="2"/>
  <c r="BP276" i="2" s="1"/>
  <c r="P276" i="2"/>
  <c r="BO275" i="2"/>
  <c r="BM275" i="2"/>
  <c r="Z275" i="2"/>
  <c r="Y275" i="2"/>
  <c r="BO274" i="2"/>
  <c r="BN274" i="2"/>
  <c r="BM274" i="2"/>
  <c r="Z274" i="2"/>
  <c r="Z277" i="2" s="1"/>
  <c r="Y274" i="2"/>
  <c r="BP274" i="2" s="1"/>
  <c r="X272" i="2"/>
  <c r="X271" i="2"/>
  <c r="BO270" i="2"/>
  <c r="BM270" i="2"/>
  <c r="Z270" i="2"/>
  <c r="Y270" i="2"/>
  <c r="BP270" i="2" s="1"/>
  <c r="BO269" i="2"/>
  <c r="BM269" i="2"/>
  <c r="Z269" i="2"/>
  <c r="Z271" i="2" s="1"/>
  <c r="Y269" i="2"/>
  <c r="X267" i="2"/>
  <c r="X266" i="2"/>
  <c r="BO265" i="2"/>
  <c r="BM265" i="2"/>
  <c r="Z265" i="2"/>
  <c r="Z266" i="2" s="1"/>
  <c r="Y265" i="2"/>
  <c r="Y267" i="2" s="1"/>
  <c r="X263" i="2"/>
  <c r="X262" i="2"/>
  <c r="BO261" i="2"/>
  <c r="BM261" i="2"/>
  <c r="Z261" i="2"/>
  <c r="Y261" i="2"/>
  <c r="BP261" i="2" s="1"/>
  <c r="BO260" i="2"/>
  <c r="BM260" i="2"/>
  <c r="Z260" i="2"/>
  <c r="Y260" i="2"/>
  <c r="BN260" i="2" s="1"/>
  <c r="BO259" i="2"/>
  <c r="BM259" i="2"/>
  <c r="Z259" i="2"/>
  <c r="Z262" i="2" s="1"/>
  <c r="Y259" i="2"/>
  <c r="Y255" i="2"/>
  <c r="X255" i="2"/>
  <c r="Z254" i="2"/>
  <c r="X254" i="2"/>
  <c r="BO253" i="2"/>
  <c r="BM253" i="2"/>
  <c r="Z253" i="2"/>
  <c r="Y253" i="2"/>
  <c r="P253" i="2"/>
  <c r="X251" i="2"/>
  <c r="Z250" i="2"/>
  <c r="X250" i="2"/>
  <c r="BO249" i="2"/>
  <c r="BM249" i="2"/>
  <c r="Z249" i="2"/>
  <c r="Y249" i="2"/>
  <c r="X245" i="2"/>
  <c r="X244" i="2"/>
  <c r="BO243" i="2"/>
  <c r="BN243" i="2"/>
  <c r="BM243" i="2"/>
  <c r="Z243" i="2"/>
  <c r="Z244" i="2" s="1"/>
  <c r="Y243" i="2"/>
  <c r="BP243" i="2" s="1"/>
  <c r="P243" i="2"/>
  <c r="X240" i="2"/>
  <c r="X239" i="2"/>
  <c r="BO238" i="2"/>
  <c r="BN238" i="2"/>
  <c r="BM238" i="2"/>
  <c r="Z238" i="2"/>
  <c r="Z239" i="2" s="1"/>
  <c r="Y238" i="2"/>
  <c r="BP238" i="2" s="1"/>
  <c r="P238" i="2"/>
  <c r="BO237" i="2"/>
  <c r="BM237" i="2"/>
  <c r="Z237" i="2"/>
  <c r="Y237" i="2"/>
  <c r="P237" i="2"/>
  <c r="Y233" i="2"/>
  <c r="X233" i="2"/>
  <c r="Z232" i="2"/>
  <c r="X232" i="2"/>
  <c r="BO231" i="2"/>
  <c r="BM231" i="2"/>
  <c r="Z231" i="2"/>
  <c r="Y231" i="2"/>
  <c r="P231" i="2"/>
  <c r="X227" i="2"/>
  <c r="X226" i="2"/>
  <c r="BP225" i="2"/>
  <c r="BO225" i="2"/>
  <c r="BN225" i="2"/>
  <c r="BM225" i="2"/>
  <c r="Z225" i="2"/>
  <c r="Y225" i="2"/>
  <c r="P225" i="2"/>
  <c r="BO224" i="2"/>
  <c r="BM224" i="2"/>
  <c r="Z224" i="2"/>
  <c r="Y224" i="2"/>
  <c r="Y227" i="2" s="1"/>
  <c r="P224" i="2"/>
  <c r="X221" i="2"/>
  <c r="X220" i="2"/>
  <c r="BO219" i="2"/>
  <c r="BM219" i="2"/>
  <c r="Z219" i="2"/>
  <c r="Z220" i="2" s="1"/>
  <c r="Y219" i="2"/>
  <c r="Y221" i="2" s="1"/>
  <c r="P219" i="2"/>
  <c r="X216" i="2"/>
  <c r="X215" i="2"/>
  <c r="BO214" i="2"/>
  <c r="BM214" i="2"/>
  <c r="Z214" i="2"/>
  <c r="Z215" i="2" s="1"/>
  <c r="Y214" i="2"/>
  <c r="Y216" i="2" s="1"/>
  <c r="P214" i="2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BP208" i="2" s="1"/>
  <c r="P208" i="2"/>
  <c r="BP207" i="2"/>
  <c r="BO207" i="2"/>
  <c r="BN207" i="2"/>
  <c r="BM207" i="2"/>
  <c r="Z207" i="2"/>
  <c r="Y207" i="2"/>
  <c r="P207" i="2"/>
  <c r="BO206" i="2"/>
  <c r="BN206" i="2"/>
  <c r="BM206" i="2"/>
  <c r="Z206" i="2"/>
  <c r="Z210" i="2" s="1"/>
  <c r="Y206" i="2"/>
  <c r="P206" i="2"/>
  <c r="X203" i="2"/>
  <c r="X202" i="2"/>
  <c r="BO201" i="2"/>
  <c r="BM201" i="2"/>
  <c r="Z201" i="2"/>
  <c r="Y201" i="2"/>
  <c r="P201" i="2"/>
  <c r="BP200" i="2"/>
  <c r="BO200" i="2"/>
  <c r="BN200" i="2"/>
  <c r="BM200" i="2"/>
  <c r="Z200" i="2"/>
  <c r="Y200" i="2"/>
  <c r="P200" i="2"/>
  <c r="BO199" i="2"/>
  <c r="BN199" i="2"/>
  <c r="BM199" i="2"/>
  <c r="Z199" i="2"/>
  <c r="Y199" i="2"/>
  <c r="BP199" i="2" s="1"/>
  <c r="P199" i="2"/>
  <c r="BO198" i="2"/>
  <c r="BM198" i="2"/>
  <c r="Z198" i="2"/>
  <c r="Y198" i="2"/>
  <c r="BN198" i="2" s="1"/>
  <c r="P198" i="2"/>
  <c r="BO197" i="2"/>
  <c r="BM197" i="2"/>
  <c r="Z197" i="2"/>
  <c r="Y197" i="2"/>
  <c r="BP197" i="2" s="1"/>
  <c r="P197" i="2"/>
  <c r="BO196" i="2"/>
  <c r="BM196" i="2"/>
  <c r="Z196" i="2"/>
  <c r="Z202" i="2" s="1"/>
  <c r="Y196" i="2"/>
  <c r="P196" i="2"/>
  <c r="X193" i="2"/>
  <c r="Z192" i="2"/>
  <c r="X192" i="2"/>
  <c r="BO191" i="2"/>
  <c r="BM191" i="2"/>
  <c r="Z191" i="2"/>
  <c r="Y191" i="2"/>
  <c r="BP191" i="2" s="1"/>
  <c r="P191" i="2"/>
  <c r="BO190" i="2"/>
  <c r="BM190" i="2"/>
  <c r="Z190" i="2"/>
  <c r="Y190" i="2"/>
  <c r="P190" i="2"/>
  <c r="BO189" i="2"/>
  <c r="BM189" i="2"/>
  <c r="Z189" i="2"/>
  <c r="Y189" i="2"/>
  <c r="P189" i="2"/>
  <c r="Y186" i="2"/>
  <c r="X186" i="2"/>
  <c r="X185" i="2"/>
  <c r="BO184" i="2"/>
  <c r="BN184" i="2"/>
  <c r="BM184" i="2"/>
  <c r="Z184" i="2"/>
  <c r="Y184" i="2"/>
  <c r="BP184" i="2" s="1"/>
  <c r="BP183" i="2"/>
  <c r="BO183" i="2"/>
  <c r="BN183" i="2"/>
  <c r="BM183" i="2"/>
  <c r="Z183" i="2"/>
  <c r="Y183" i="2"/>
  <c r="P183" i="2"/>
  <c r="BO182" i="2"/>
  <c r="BN182" i="2"/>
  <c r="BM182" i="2"/>
  <c r="Z182" i="2"/>
  <c r="Y182" i="2"/>
  <c r="BP182" i="2" s="1"/>
  <c r="P182" i="2"/>
  <c r="BO181" i="2"/>
  <c r="BM181" i="2"/>
  <c r="Z181" i="2"/>
  <c r="Y181" i="2"/>
  <c r="Y185" i="2" s="1"/>
  <c r="P181" i="2"/>
  <c r="X177" i="2"/>
  <c r="X176" i="2"/>
  <c r="BO175" i="2"/>
  <c r="BM175" i="2"/>
  <c r="Z175" i="2"/>
  <c r="Z176" i="2" s="1"/>
  <c r="Y175" i="2"/>
  <c r="BN175" i="2" s="1"/>
  <c r="P175" i="2"/>
  <c r="X172" i="2"/>
  <c r="X171" i="2"/>
  <c r="BO170" i="2"/>
  <c r="BM170" i="2"/>
  <c r="Z170" i="2"/>
  <c r="Z171" i="2" s="1"/>
  <c r="Y170" i="2"/>
  <c r="BN170" i="2" s="1"/>
  <c r="X168" i="2"/>
  <c r="X167" i="2"/>
  <c r="BO166" i="2"/>
  <c r="BM166" i="2"/>
  <c r="Z166" i="2"/>
  <c r="Y166" i="2"/>
  <c r="BN166" i="2" s="1"/>
  <c r="P166" i="2"/>
  <c r="BO165" i="2"/>
  <c r="BM165" i="2"/>
  <c r="Z165" i="2"/>
  <c r="Y165" i="2"/>
  <c r="BP165" i="2" s="1"/>
  <c r="P165" i="2"/>
  <c r="BO164" i="2"/>
  <c r="BM164" i="2"/>
  <c r="Z164" i="2"/>
  <c r="Y164" i="2"/>
  <c r="BP164" i="2" s="1"/>
  <c r="P164" i="2"/>
  <c r="X160" i="2"/>
  <c r="X159" i="2"/>
  <c r="BO158" i="2"/>
  <c r="BM158" i="2"/>
  <c r="Z158" i="2"/>
  <c r="Y158" i="2"/>
  <c r="BP158" i="2" s="1"/>
  <c r="P158" i="2"/>
  <c r="BP157" i="2"/>
  <c r="BO157" i="2"/>
  <c r="BN157" i="2"/>
  <c r="BM157" i="2"/>
  <c r="Z157" i="2"/>
  <c r="Z159" i="2" s="1"/>
  <c r="Y157" i="2"/>
  <c r="P157" i="2"/>
  <c r="X155" i="2"/>
  <c r="X154" i="2"/>
  <c r="BP153" i="2"/>
  <c r="BO153" i="2"/>
  <c r="BN153" i="2"/>
  <c r="BM153" i="2"/>
  <c r="Z153" i="2"/>
  <c r="Y153" i="2"/>
  <c r="P153" i="2"/>
  <c r="BO152" i="2"/>
  <c r="BN152" i="2"/>
  <c r="BM152" i="2"/>
  <c r="Z152" i="2"/>
  <c r="Z154" i="2" s="1"/>
  <c r="Y152" i="2"/>
  <c r="BP152" i="2" s="1"/>
  <c r="P152" i="2"/>
  <c r="BO151" i="2"/>
  <c r="BM151" i="2"/>
  <c r="Z151" i="2"/>
  <c r="Y151" i="2"/>
  <c r="BO150" i="2"/>
  <c r="BM150" i="2"/>
  <c r="Z150" i="2"/>
  <c r="Y150" i="2"/>
  <c r="X147" i="2"/>
  <c r="X146" i="2"/>
  <c r="BO145" i="2"/>
  <c r="BN145" i="2"/>
  <c r="BM145" i="2"/>
  <c r="Z145" i="2"/>
  <c r="Z146" i="2" s="1"/>
  <c r="Y145" i="2"/>
  <c r="Y146" i="2" s="1"/>
  <c r="X141" i="2"/>
  <c r="Y140" i="2"/>
  <c r="X140" i="2"/>
  <c r="BO139" i="2"/>
  <c r="BM139" i="2"/>
  <c r="Z139" i="2"/>
  <c r="Z140" i="2" s="1"/>
  <c r="Y139" i="2"/>
  <c r="BP139" i="2" s="1"/>
  <c r="P139" i="2"/>
  <c r="X136" i="2"/>
  <c r="Z135" i="2"/>
  <c r="X135" i="2"/>
  <c r="BO134" i="2"/>
  <c r="BM134" i="2"/>
  <c r="Z134" i="2"/>
  <c r="Y134" i="2"/>
  <c r="BP134" i="2" s="1"/>
  <c r="P134" i="2"/>
  <c r="BO133" i="2"/>
  <c r="BM133" i="2"/>
  <c r="Z133" i="2"/>
  <c r="Y133" i="2"/>
  <c r="P133" i="2"/>
  <c r="X130" i="2"/>
  <c r="Y129" i="2"/>
  <c r="X129" i="2"/>
  <c r="BO128" i="2"/>
  <c r="BM128" i="2"/>
  <c r="Z128" i="2"/>
  <c r="Z129" i="2" s="1"/>
  <c r="Y128" i="2"/>
  <c r="P128" i="2"/>
  <c r="X125" i="2"/>
  <c r="Y124" i="2"/>
  <c r="X124" i="2"/>
  <c r="BO123" i="2"/>
  <c r="BM123" i="2"/>
  <c r="Z123" i="2"/>
  <c r="Z124" i="2" s="1"/>
  <c r="Y123" i="2"/>
  <c r="X120" i="2"/>
  <c r="Y119" i="2"/>
  <c r="X119" i="2"/>
  <c r="BP118" i="2"/>
  <c r="BO118" i="2"/>
  <c r="BN118" i="2"/>
  <c r="BM118" i="2"/>
  <c r="Z118" i="2"/>
  <c r="Y118" i="2"/>
  <c r="P118" i="2"/>
  <c r="BO117" i="2"/>
  <c r="BN117" i="2"/>
  <c r="BM117" i="2"/>
  <c r="Z117" i="2"/>
  <c r="Z119" i="2" s="1"/>
  <c r="Y117" i="2"/>
  <c r="Y120" i="2" s="1"/>
  <c r="P117" i="2"/>
  <c r="X114" i="2"/>
  <c r="X113" i="2"/>
  <c r="BO112" i="2"/>
  <c r="BM112" i="2"/>
  <c r="Z112" i="2"/>
  <c r="Y112" i="2"/>
  <c r="P112" i="2"/>
  <c r="BP111" i="2"/>
  <c r="BO111" i="2"/>
  <c r="BN111" i="2"/>
  <c r="BM111" i="2"/>
  <c r="Z111" i="2"/>
  <c r="Y111" i="2"/>
  <c r="P111" i="2"/>
  <c r="BO110" i="2"/>
  <c r="BN110" i="2"/>
  <c r="BM110" i="2"/>
  <c r="Z110" i="2"/>
  <c r="Z113" i="2" s="1"/>
  <c r="Y110" i="2"/>
  <c r="P110" i="2"/>
  <c r="X107" i="2"/>
  <c r="X106" i="2"/>
  <c r="BO105" i="2"/>
  <c r="BN105" i="2"/>
  <c r="BM105" i="2"/>
  <c r="Z105" i="2"/>
  <c r="Y105" i="2"/>
  <c r="BP105" i="2" s="1"/>
  <c r="P105" i="2"/>
  <c r="BO104" i="2"/>
  <c r="BM104" i="2"/>
  <c r="Z104" i="2"/>
  <c r="Y104" i="2"/>
  <c r="BN104" i="2" s="1"/>
  <c r="P104" i="2"/>
  <c r="X101" i="2"/>
  <c r="X100" i="2"/>
  <c r="BO99" i="2"/>
  <c r="BM99" i="2"/>
  <c r="Z99" i="2"/>
  <c r="Y99" i="2"/>
  <c r="BN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N96" i="2"/>
  <c r="BM96" i="2"/>
  <c r="Z96" i="2"/>
  <c r="Y96" i="2"/>
  <c r="BP96" i="2" s="1"/>
  <c r="P96" i="2"/>
  <c r="BO95" i="2"/>
  <c r="BM95" i="2"/>
  <c r="Z95" i="2"/>
  <c r="Y95" i="2"/>
  <c r="P95" i="2"/>
  <c r="BO94" i="2"/>
  <c r="BM94" i="2"/>
  <c r="Z94" i="2"/>
  <c r="Y94" i="2"/>
  <c r="BN94" i="2" s="1"/>
  <c r="P94" i="2"/>
  <c r="X91" i="2"/>
  <c r="X90" i="2"/>
  <c r="BO89" i="2"/>
  <c r="BM89" i="2"/>
  <c r="Z89" i="2"/>
  <c r="Y89" i="2"/>
  <c r="BN89" i="2" s="1"/>
  <c r="P89" i="2"/>
  <c r="BO88" i="2"/>
  <c r="BM88" i="2"/>
  <c r="Z88" i="2"/>
  <c r="Y88" i="2"/>
  <c r="BP88" i="2" s="1"/>
  <c r="P88" i="2"/>
  <c r="BO87" i="2"/>
  <c r="BM87" i="2"/>
  <c r="Z87" i="2"/>
  <c r="Y87" i="2"/>
  <c r="BP87" i="2" s="1"/>
  <c r="P87" i="2"/>
  <c r="X84" i="2"/>
  <c r="Y83" i="2"/>
  <c r="X83" i="2"/>
  <c r="BO82" i="2"/>
  <c r="BM82" i="2"/>
  <c r="Z82" i="2"/>
  <c r="Z83" i="2" s="1"/>
  <c r="Y82" i="2"/>
  <c r="BP82" i="2" s="1"/>
  <c r="X79" i="2"/>
  <c r="X78" i="2"/>
  <c r="BO77" i="2"/>
  <c r="BM77" i="2"/>
  <c r="Z77" i="2"/>
  <c r="Y77" i="2"/>
  <c r="BN77" i="2" s="1"/>
  <c r="P77" i="2"/>
  <c r="BO76" i="2"/>
  <c r="BM76" i="2"/>
  <c r="Z76" i="2"/>
  <c r="Y76" i="2"/>
  <c r="P76" i="2"/>
  <c r="BO75" i="2"/>
  <c r="BM75" i="2"/>
  <c r="Z75" i="2"/>
  <c r="Y75" i="2"/>
  <c r="BP75" i="2" s="1"/>
  <c r="P75" i="2"/>
  <c r="BO74" i="2"/>
  <c r="BM74" i="2"/>
  <c r="Z74" i="2"/>
  <c r="Y74" i="2"/>
  <c r="BO73" i="2"/>
  <c r="BN73" i="2"/>
  <c r="BM73" i="2"/>
  <c r="Z73" i="2"/>
  <c r="Y73" i="2"/>
  <c r="BP73" i="2" s="1"/>
  <c r="P73" i="2"/>
  <c r="BO72" i="2"/>
  <c r="BM72" i="2"/>
  <c r="Z72" i="2"/>
  <c r="Y72" i="2"/>
  <c r="X69" i="2"/>
  <c r="Z68" i="2"/>
  <c r="X68" i="2"/>
  <c r="BO67" i="2"/>
  <c r="BN67" i="2"/>
  <c r="BM67" i="2"/>
  <c r="Z67" i="2"/>
  <c r="Y67" i="2"/>
  <c r="P67" i="2"/>
  <c r="BO66" i="2"/>
  <c r="BM66" i="2"/>
  <c r="Z66" i="2"/>
  <c r="Y66" i="2"/>
  <c r="P66" i="2"/>
  <c r="Y63" i="2"/>
  <c r="X63" i="2"/>
  <c r="Y62" i="2"/>
  <c r="X62" i="2"/>
  <c r="BP61" i="2"/>
  <c r="BO61" i="2"/>
  <c r="BN61" i="2"/>
  <c r="BM61" i="2"/>
  <c r="Z61" i="2"/>
  <c r="Z62" i="2" s="1"/>
  <c r="Y61" i="2"/>
  <c r="X58" i="2"/>
  <c r="X57" i="2"/>
  <c r="BO56" i="2"/>
  <c r="BM56" i="2"/>
  <c r="Z56" i="2"/>
  <c r="Y56" i="2"/>
  <c r="P56" i="2"/>
  <c r="BP55" i="2"/>
  <c r="BO55" i="2"/>
  <c r="BN55" i="2"/>
  <c r="BM55" i="2"/>
  <c r="Z55" i="2"/>
  <c r="Z57" i="2" s="1"/>
  <c r="Y55" i="2"/>
  <c r="P55" i="2"/>
  <c r="X52" i="2"/>
  <c r="X51" i="2"/>
  <c r="BO50" i="2"/>
  <c r="BM50" i="2"/>
  <c r="Z50" i="2"/>
  <c r="Y50" i="2"/>
  <c r="P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BN43" i="2" s="1"/>
  <c r="P43" i="2"/>
  <c r="BO42" i="2"/>
  <c r="BM42" i="2"/>
  <c r="Z42" i="2"/>
  <c r="Y42" i="2"/>
  <c r="BP42" i="2" s="1"/>
  <c r="P42" i="2"/>
  <c r="BO41" i="2"/>
  <c r="BM41" i="2"/>
  <c r="Z41" i="2"/>
  <c r="Y41" i="2"/>
  <c r="BP41" i="2" s="1"/>
  <c r="P41" i="2"/>
  <c r="X38" i="2"/>
  <c r="Z37" i="2"/>
  <c r="X37" i="2"/>
  <c r="BO36" i="2"/>
  <c r="BM36" i="2"/>
  <c r="Z36" i="2"/>
  <c r="Y36" i="2"/>
  <c r="BP36" i="2" s="1"/>
  <c r="P36" i="2"/>
  <c r="X33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N29" i="2"/>
  <c r="BM29" i="2"/>
  <c r="Z29" i="2"/>
  <c r="Z32" i="2" s="1"/>
  <c r="Y29" i="2"/>
  <c r="BP29" i="2" s="1"/>
  <c r="BO28" i="2"/>
  <c r="BM28" i="2"/>
  <c r="Z28" i="2"/>
  <c r="Y28" i="2"/>
  <c r="Y33" i="2" s="1"/>
  <c r="X24" i="2"/>
  <c r="X303" i="2" s="1"/>
  <c r="X23" i="2"/>
  <c r="X307" i="2" s="1"/>
  <c r="BO22" i="2"/>
  <c r="BM22" i="2"/>
  <c r="X304" i="2" s="1"/>
  <c r="Z22" i="2"/>
  <c r="Z23" i="2" s="1"/>
  <c r="Y22" i="2"/>
  <c r="Y24" i="2" s="1"/>
  <c r="P22" i="2"/>
  <c r="H10" i="2"/>
  <c r="A9" i="2"/>
  <c r="A10" i="2" s="1"/>
  <c r="D7" i="2"/>
  <c r="Q6" i="2"/>
  <c r="P2" i="2"/>
  <c r="X305" i="2" l="1"/>
  <c r="Z51" i="2"/>
  <c r="BP48" i="2"/>
  <c r="BP50" i="2"/>
  <c r="BN50" i="2"/>
  <c r="BP56" i="2"/>
  <c r="BN56" i="2"/>
  <c r="BP72" i="2"/>
  <c r="BN72" i="2"/>
  <c r="BP74" i="2"/>
  <c r="BN74" i="2"/>
  <c r="BP89" i="2"/>
  <c r="BP94" i="2"/>
  <c r="BP95" i="2"/>
  <c r="BN95" i="2"/>
  <c r="BP112" i="2"/>
  <c r="BN112" i="2"/>
  <c r="Y155" i="2"/>
  <c r="BP150" i="2"/>
  <c r="BN150" i="2"/>
  <c r="BP151" i="2"/>
  <c r="BN151" i="2"/>
  <c r="Y154" i="2"/>
  <c r="BP189" i="2"/>
  <c r="Y192" i="2"/>
  <c r="BN189" i="2"/>
  <c r="BP201" i="2"/>
  <c r="BN201" i="2"/>
  <c r="Y240" i="2"/>
  <c r="Y239" i="2"/>
  <c r="BP237" i="2"/>
  <c r="BN237" i="2"/>
  <c r="Y250" i="2"/>
  <c r="BN249" i="2"/>
  <c r="BP275" i="2"/>
  <c r="BN275" i="2"/>
  <c r="Y301" i="2"/>
  <c r="Y302" i="2"/>
  <c r="BN280" i="2"/>
  <c r="BP284" i="2"/>
  <c r="BN284" i="2"/>
  <c r="BP288" i="2"/>
  <c r="BN288" i="2"/>
  <c r="BP292" i="2"/>
  <c r="BN292" i="2"/>
  <c r="BP296" i="2"/>
  <c r="BN296" i="2"/>
  <c r="BP300" i="2"/>
  <c r="BN300" i="2"/>
  <c r="H9" i="2"/>
  <c r="BN22" i="2"/>
  <c r="BP22" i="2"/>
  <c r="Y23" i="2"/>
  <c r="BN28" i="2"/>
  <c r="Y32" i="2"/>
  <c r="Y37" i="2"/>
  <c r="BP43" i="2"/>
  <c r="BN45" i="2"/>
  <c r="BN49" i="2"/>
  <c r="Y58" i="2"/>
  <c r="Y68" i="2"/>
  <c r="BP66" i="2"/>
  <c r="BN66" i="2"/>
  <c r="BP77" i="2"/>
  <c r="Z106" i="2"/>
  <c r="Y125" i="2"/>
  <c r="BN123" i="2"/>
  <c r="Y130" i="2"/>
  <c r="BN128" i="2"/>
  <c r="Y136" i="2"/>
  <c r="Y135" i="2"/>
  <c r="BN133" i="2"/>
  <c r="Y159" i="2"/>
  <c r="BP166" i="2"/>
  <c r="Z185" i="2"/>
  <c r="BP190" i="2"/>
  <c r="BN190" i="2"/>
  <c r="Y232" i="2"/>
  <c r="BP231" i="2"/>
  <c r="BN231" i="2"/>
  <c r="Y251" i="2"/>
  <c r="Y254" i="2"/>
  <c r="BN253" i="2"/>
  <c r="Y272" i="2"/>
  <c r="Y271" i="2"/>
  <c r="BP269" i="2"/>
  <c r="BN269" i="2"/>
  <c r="BP282" i="2"/>
  <c r="BN282" i="2"/>
  <c r="BP286" i="2"/>
  <c r="BN286" i="2"/>
  <c r="BP290" i="2"/>
  <c r="BN290" i="2"/>
  <c r="BP294" i="2"/>
  <c r="BN294" i="2"/>
  <c r="BP298" i="2"/>
  <c r="BN298" i="2"/>
  <c r="Y57" i="2"/>
  <c r="Y69" i="2"/>
  <c r="Z78" i="2"/>
  <c r="Y79" i="2"/>
  <c r="Z90" i="2"/>
  <c r="Z100" i="2"/>
  <c r="BP99" i="2"/>
  <c r="BP104" i="2"/>
  <c r="Y107" i="2"/>
  <c r="Y113" i="2"/>
  <c r="Y147" i="2"/>
  <c r="Z167" i="2"/>
  <c r="BP170" i="2"/>
  <c r="Y171" i="2"/>
  <c r="Y172" i="2"/>
  <c r="BP175" i="2"/>
  <c r="Y176" i="2"/>
  <c r="Y177" i="2"/>
  <c r="BP181" i="2"/>
  <c r="Y202" i="2"/>
  <c r="BP198" i="2"/>
  <c r="Y211" i="2"/>
  <c r="Z226" i="2"/>
  <c r="Y244" i="2"/>
  <c r="Y245" i="2"/>
  <c r="Y263" i="2"/>
  <c r="BP260" i="2"/>
  <c r="Y277" i="2"/>
  <c r="Z301" i="2"/>
  <c r="Z308" i="2" s="1"/>
  <c r="X306" i="2"/>
  <c r="BP28" i="2"/>
  <c r="BN47" i="2"/>
  <c r="BP67" i="2"/>
  <c r="BN76" i="2"/>
  <c r="Y90" i="2"/>
  <c r="BN98" i="2"/>
  <c r="BP123" i="2"/>
  <c r="BP128" i="2"/>
  <c r="BP133" i="2"/>
  <c r="Y141" i="2"/>
  <c r="Y167" i="2"/>
  <c r="Y193" i="2"/>
  <c r="BN197" i="2"/>
  <c r="Y226" i="2"/>
  <c r="BN265" i="2"/>
  <c r="Y278" i="2"/>
  <c r="Y78" i="2"/>
  <c r="Y100" i="2"/>
  <c r="Y114" i="2"/>
  <c r="Y203" i="2"/>
  <c r="F9" i="2"/>
  <c r="Y38" i="2"/>
  <c r="BN42" i="2"/>
  <c r="Y51" i="2"/>
  <c r="Y84" i="2"/>
  <c r="BN88" i="2"/>
  <c r="Y160" i="2"/>
  <c r="BN165" i="2"/>
  <c r="BN209" i="2"/>
  <c r="BN214" i="2"/>
  <c r="BN219" i="2"/>
  <c r="BN224" i="2"/>
  <c r="BN259" i="2"/>
  <c r="BN261" i="2"/>
  <c r="BP214" i="2"/>
  <c r="BP219" i="2"/>
  <c r="BP224" i="2"/>
  <c r="BP259" i="2"/>
  <c r="BP76" i="2"/>
  <c r="BP265" i="2"/>
  <c r="J9" i="2"/>
  <c r="BP110" i="2"/>
  <c r="BP249" i="2"/>
  <c r="BP253" i="2"/>
  <c r="Y266" i="2"/>
  <c r="F10" i="2"/>
  <c r="BN46" i="2"/>
  <c r="BN75" i="2"/>
  <c r="BN97" i="2"/>
  <c r="BN134" i="2"/>
  <c r="BN139" i="2"/>
  <c r="BN191" i="2"/>
  <c r="BN196" i="2"/>
  <c r="Y210" i="2"/>
  <c r="Y215" i="2"/>
  <c r="Y220" i="2"/>
  <c r="Y262" i="2"/>
  <c r="BN270" i="2"/>
  <c r="BN276" i="2"/>
  <c r="BN31" i="2"/>
  <c r="Y304" i="2" s="1"/>
  <c r="BN36" i="2"/>
  <c r="BN41" i="2"/>
  <c r="BN82" i="2"/>
  <c r="BN87" i="2"/>
  <c r="Y106" i="2"/>
  <c r="BP117" i="2"/>
  <c r="BP145" i="2"/>
  <c r="BN158" i="2"/>
  <c r="BN164" i="2"/>
  <c r="BP206" i="2"/>
  <c r="BN208" i="2"/>
  <c r="BP280" i="2"/>
  <c r="BN181" i="2"/>
  <c r="BP196" i="2"/>
  <c r="Y101" i="2"/>
  <c r="Y91" i="2"/>
  <c r="Y168" i="2"/>
  <c r="Y52" i="2"/>
  <c r="Y303" i="2" l="1"/>
  <c r="Y305" i="2"/>
  <c r="A316" i="2"/>
  <c r="Y306" i="2"/>
  <c r="C316" i="2" s="1"/>
  <c r="Y307" i="2"/>
  <c r="B316" i="2" l="1"/>
</calcChain>
</file>

<file path=xl/sharedStrings.xml><?xml version="1.0" encoding="utf-8"?>
<sst xmlns="http://schemas.openxmlformats.org/spreadsheetml/2006/main" count="2036" uniqueCount="502">
  <si>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</si>
  <si>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</si>
  <si>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</si>
  <si>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</si>
  <si>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</si>
  <si>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</si>
  <si>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</si>
  <si>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</si>
  <si>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</si>
  <si>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</si>
  <si>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</si>
  <si>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</si>
  <si>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</si>
  <si>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</si>
  <si>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</si>
  <si>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</si>
  <si>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</si>
  <si>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</si>
  <si>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</si>
  <si>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</si>
  <si>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</si>
  <si>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</si>
  <si>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</si>
  <si>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</si>
  <si>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</si>
  <si>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</si>
  <si>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</si>
  <si>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</si>
  <si>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</si>
  <si>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</si>
  <si>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</si>
  <si>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</si>
  <si>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</si>
  <si>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</si>
  <si>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</si>
  <si>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</si>
  <si>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</si>
  <si>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</si>
  <si>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</si>
  <si>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</si>
  <si>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</si>
  <si>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</si>
  <si>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</si>
  <si>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</si>
  <si>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</si>
  <si>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</si>
  <si>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</si>
  <si>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</si>
  <si>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</si>
  <si>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</si>
  <si>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</si>
  <si>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</si>
  <si>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</si>
  <si>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</si>
  <si>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</si>
  <si>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</si>
  <si>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</si>
  <si>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</si>
  <si>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</si>
  <si>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</si>
  <si>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</si>
  <si>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</si>
  <si>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</si>
  <si>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</si>
  <si>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</si>
  <si>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</si>
  <si>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</si>
  <si>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</si>
  <si>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</si>
  <si>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</si>
  <si>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</si>
  <si>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21.01.2025</t>
  </si>
  <si>
    <t>18.01.2025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</si>
  <si>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</si>
  <si>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</si>
  <si>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</si>
  <si>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</si>
  <si>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</si>
  <si>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</si>
  <si>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</si>
  <si>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</si>
  <si>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</si>
  <si>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</si>
  <si>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</si>
  <si>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</si>
  <si>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</si>
  <si>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</si>
  <si>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</si>
  <si>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</si>
  <si>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</si>
  <si>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</si>
  <si>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</si>
  <si>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</si>
  <si>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</si>
  <si>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</si>
  <si>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</si>
  <si>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</si>
  <si>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</si>
  <si>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</si>
  <si>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</si>
  <si>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</si>
  <si>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</si>
  <si>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</si>
  <si>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</si>
  <si>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</si>
  <si>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</si>
  <si>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</si>
  <si>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</si>
  <si>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</si>
  <si>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</si>
  <si>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</si>
  <si>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</si>
  <si>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</si>
  <si>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</si>
  <si>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</si>
  <si>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</si>
  <si>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</si>
  <si>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</si>
  <si>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</si>
  <si>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</si>
  <si>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</si>
  <si>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</si>
  <si>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Слой, мин. 1</t>
  </si>
  <si>
    <t>Слой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</si>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</sst>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6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5" t="s">
        <v>26</v>
      </c>
      <c r="E1" s="325"/>
      <c r="F1" s="325"/>
      <c r="G1" s="14" t="s">
        <v>70</v>
      </c>
      <c r="H1" s="325" t="s">
        <v>47</v>
      </c>
      <c r="I1" s="325"/>
      <c r="J1" s="325"/>
      <c r="K1" s="325"/>
      <c r="L1" s="325"/>
      <c r="M1" s="325"/>
      <c r="N1" s="325"/>
      <c r="O1" s="325"/>
      <c r="P1" s="325"/>
      <c r="Q1" s="325"/>
      <c r="R1" s="326" t="s">
        <v>71</v>
      </c>
      <c r="S1" s="327"/>
      <c r="T1" s="3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8"/>
      <c r="Q3" s="328"/>
      <c r="R3" s="328"/>
      <c r="S3" s="328"/>
      <c r="T3" s="328"/>
      <c r="U3" s="328"/>
      <c r="V3" s="328"/>
      <c r="W3" s="3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9" t="s">
        <v>8</v>
      </c>
      <c r="B5" s="329"/>
      <c r="C5" s="329"/>
      <c r="D5" s="330"/>
      <c r="E5" s="330"/>
      <c r="F5" s="331" t="s">
        <v>14</v>
      </c>
      <c r="G5" s="331"/>
      <c r="H5" s="330"/>
      <c r="I5" s="330"/>
      <c r="J5" s="330"/>
      <c r="K5" s="330"/>
      <c r="L5" s="330"/>
      <c r="M5" s="330"/>
      <c r="N5" s="75"/>
      <c r="P5" s="27" t="s">
        <v>4</v>
      </c>
      <c r="Q5" s="332">
        <v>45681</v>
      </c>
      <c r="R5" s="332"/>
      <c r="T5" s="333" t="s">
        <v>3</v>
      </c>
      <c r="U5" s="334"/>
      <c r="V5" s="335" t="s">
        <v>488</v>
      </c>
      <c r="W5" s="336"/>
      <c r="AB5" s="59"/>
      <c r="AC5" s="59"/>
      <c r="AD5" s="59"/>
      <c r="AE5" s="59"/>
    </row>
    <row r="6" spans="1:32" s="17" customFormat="1" ht="24" customHeight="1" x14ac:dyDescent="0.2">
      <c r="A6" s="329" t="s">
        <v>1</v>
      </c>
      <c r="B6" s="329"/>
      <c r="C6" s="329"/>
      <c r="D6" s="337" t="s">
        <v>79</v>
      </c>
      <c r="E6" s="337"/>
      <c r="F6" s="337"/>
      <c r="G6" s="337"/>
      <c r="H6" s="337"/>
      <c r="I6" s="337"/>
      <c r="J6" s="337"/>
      <c r="K6" s="337"/>
      <c r="L6" s="337"/>
      <c r="M6" s="337"/>
      <c r="N6" s="76"/>
      <c r="P6" s="27" t="s">
        <v>27</v>
      </c>
      <c r="Q6" s="338" t="str">
        <f>IF(Q5=0," ",CHOOSE(WEEKDAY(Q5,2),"Понедельник","Вторник","Среда","Четверг","Пятница","Суббота","Воскресенье"))</f>
        <v>Пятница</v>
      </c>
      <c r="R6" s="338"/>
      <c r="T6" s="339" t="s">
        <v>5</v>
      </c>
      <c r="U6" s="340"/>
      <c r="V6" s="341" t="s">
        <v>73</v>
      </c>
      <c r="W6" s="34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7" t="str">
        <f>IFERROR(VLOOKUP(DeliveryAddress,Table,3,0),1)</f>
        <v>1</v>
      </c>
      <c r="E7" s="348"/>
      <c r="F7" s="348"/>
      <c r="G7" s="348"/>
      <c r="H7" s="348"/>
      <c r="I7" s="348"/>
      <c r="J7" s="348"/>
      <c r="K7" s="348"/>
      <c r="L7" s="348"/>
      <c r="M7" s="349"/>
      <c r="N7" s="77"/>
      <c r="P7" s="29"/>
      <c r="Q7" s="48"/>
      <c r="R7" s="48"/>
      <c r="T7" s="339"/>
      <c r="U7" s="340"/>
      <c r="V7" s="343"/>
      <c r="W7" s="344"/>
      <c r="AB7" s="59"/>
      <c r="AC7" s="59"/>
      <c r="AD7" s="59"/>
      <c r="AE7" s="59"/>
    </row>
    <row r="8" spans="1:32" s="17" customFormat="1" ht="25.5" customHeight="1" x14ac:dyDescent="0.2">
      <c r="A8" s="350" t="s">
        <v>58</v>
      </c>
      <c r="B8" s="350"/>
      <c r="C8" s="350"/>
      <c r="D8" s="351" t="s">
        <v>80</v>
      </c>
      <c r="E8" s="351"/>
      <c r="F8" s="351"/>
      <c r="G8" s="351"/>
      <c r="H8" s="351"/>
      <c r="I8" s="351"/>
      <c r="J8" s="351"/>
      <c r="K8" s="351"/>
      <c r="L8" s="351"/>
      <c r="M8" s="351"/>
      <c r="N8" s="78"/>
      <c r="P8" s="27" t="s">
        <v>11</v>
      </c>
      <c r="Q8" s="352">
        <v>0.375</v>
      </c>
      <c r="R8" s="352"/>
      <c r="T8" s="339"/>
      <c r="U8" s="340"/>
      <c r="V8" s="343"/>
      <c r="W8" s="344"/>
      <c r="AB8" s="59"/>
      <c r="AC8" s="59"/>
      <c r="AD8" s="59"/>
      <c r="AE8" s="59"/>
    </row>
    <row r="9" spans="1:32" s="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3"/>
      <c r="C9" s="353"/>
      <c r="D9" s="354" t="s">
        <v>46</v>
      </c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3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M9" s="356"/>
      <c r="N9" s="73"/>
      <c r="P9" s="31" t="s">
        <v>15</v>
      </c>
      <c r="Q9" s="357"/>
      <c r="R9" s="357"/>
      <c r="T9" s="339"/>
      <c r="U9" s="340"/>
      <c r="V9" s="345"/>
      <c r="W9" s="34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3"/>
      <c r="C10" s="353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3"/>
      <c r="H10" s="358" t="str">
        <f>IFERROR(VLOOKUP($D$10,Proxy,2,FALSE),"")</f>
        <v/>
      </c>
      <c r="I10" s="358"/>
      <c r="J10" s="358"/>
      <c r="K10" s="358"/>
      <c r="L10" s="358"/>
      <c r="M10" s="358"/>
      <c r="N10" s="74"/>
      <c r="P10" s="31" t="s">
        <v>32</v>
      </c>
      <c r="Q10" s="359"/>
      <c r="R10" s="359"/>
      <c r="U10" s="29" t="s">
        <v>12</v>
      </c>
      <c r="V10" s="360" t="s">
        <v>74</v>
      </c>
      <c r="W10" s="36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2"/>
      <c r="R11" s="362"/>
      <c r="U11" s="29" t="s">
        <v>28</v>
      </c>
      <c r="V11" s="363" t="s">
        <v>55</v>
      </c>
      <c r="W11" s="36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4" t="s">
        <v>75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79"/>
      <c r="P12" s="27" t="s">
        <v>30</v>
      </c>
      <c r="Q12" s="352"/>
      <c r="R12" s="352"/>
      <c r="S12" s="28"/>
      <c r="T12"/>
      <c r="U12" s="29" t="s">
        <v>46</v>
      </c>
      <c r="V12" s="365"/>
      <c r="W12" s="365"/>
      <c r="X12"/>
      <c r="AB12" s="59"/>
      <c r="AC12" s="59"/>
      <c r="AD12" s="59"/>
      <c r="AE12" s="59"/>
    </row>
    <row r="13" spans="1:32" s="17" customFormat="1" ht="23.25" customHeight="1" x14ac:dyDescent="0.2">
      <c r="A13" s="364" t="s">
        <v>76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79"/>
      <c r="O13" s="31"/>
      <c r="P13" s="31" t="s">
        <v>31</v>
      </c>
      <c r="Q13" s="363"/>
      <c r="R13" s="36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4" t="s">
        <v>77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6" t="s">
        <v>78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80"/>
      <c r="O15"/>
      <c r="P15" s="367" t="s">
        <v>61</v>
      </c>
      <c r="Q15" s="367"/>
      <c r="R15" s="367"/>
      <c r="S15" s="367"/>
      <c r="T15" s="36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8"/>
      <c r="Q16" s="368"/>
      <c r="R16" s="368"/>
      <c r="S16" s="368"/>
      <c r="T16" s="36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1" t="s">
        <v>59</v>
      </c>
      <c r="B17" s="371" t="s">
        <v>49</v>
      </c>
      <c r="C17" s="373" t="s">
        <v>48</v>
      </c>
      <c r="D17" s="375" t="s">
        <v>50</v>
      </c>
      <c r="E17" s="376"/>
      <c r="F17" s="371" t="s">
        <v>21</v>
      </c>
      <c r="G17" s="371" t="s">
        <v>24</v>
      </c>
      <c r="H17" s="371" t="s">
        <v>22</v>
      </c>
      <c r="I17" s="371" t="s">
        <v>23</v>
      </c>
      <c r="J17" s="371" t="s">
        <v>16</v>
      </c>
      <c r="K17" s="371" t="s">
        <v>66</v>
      </c>
      <c r="L17" s="371" t="s">
        <v>68</v>
      </c>
      <c r="M17" s="371" t="s">
        <v>2</v>
      </c>
      <c r="N17" s="371" t="s">
        <v>67</v>
      </c>
      <c r="O17" s="371" t="s">
        <v>25</v>
      </c>
      <c r="P17" s="375" t="s">
        <v>17</v>
      </c>
      <c r="Q17" s="379"/>
      <c r="R17" s="379"/>
      <c r="S17" s="379"/>
      <c r="T17" s="376"/>
      <c r="U17" s="369" t="s">
        <v>56</v>
      </c>
      <c r="V17" s="370"/>
      <c r="W17" s="371" t="s">
        <v>6</v>
      </c>
      <c r="X17" s="371" t="s">
        <v>41</v>
      </c>
      <c r="Y17" s="381" t="s">
        <v>54</v>
      </c>
      <c r="Z17" s="383" t="s">
        <v>18</v>
      </c>
      <c r="AA17" s="385" t="s">
        <v>60</v>
      </c>
      <c r="AB17" s="385" t="s">
        <v>19</v>
      </c>
      <c r="AC17" s="385" t="s">
        <v>69</v>
      </c>
      <c r="AD17" s="387" t="s">
        <v>57</v>
      </c>
      <c r="AE17" s="388"/>
      <c r="AF17" s="389"/>
      <c r="AG17" s="85"/>
      <c r="BD17" s="84" t="s">
        <v>64</v>
      </c>
    </row>
    <row r="18" spans="1:68" ht="14.25" customHeight="1" x14ac:dyDescent="0.2">
      <c r="A18" s="372"/>
      <c r="B18" s="372"/>
      <c r="C18" s="374"/>
      <c r="D18" s="377"/>
      <c r="E18" s="378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7"/>
      <c r="Q18" s="380"/>
      <c r="R18" s="380"/>
      <c r="S18" s="380"/>
      <c r="T18" s="378"/>
      <c r="U18" s="86" t="s">
        <v>44</v>
      </c>
      <c r="V18" s="86" t="s">
        <v>43</v>
      </c>
      <c r="W18" s="372"/>
      <c r="X18" s="372"/>
      <c r="Y18" s="382"/>
      <c r="Z18" s="384"/>
      <c r="AA18" s="386"/>
      <c r="AB18" s="386"/>
      <c r="AC18" s="386"/>
      <c r="AD18" s="390"/>
      <c r="AE18" s="391"/>
      <c r="AF18" s="392"/>
      <c r="AG18" s="85"/>
      <c r="BD18" s="84"/>
    </row>
    <row r="19" spans="1:68" ht="27.75" customHeight="1" x14ac:dyDescent="0.2">
      <c r="A19" s="393" t="s">
        <v>81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4"/>
      <c r="AB19" s="54"/>
      <c r="AC19" s="54"/>
    </row>
    <row r="20" spans="1:68" ht="16.5" customHeight="1" x14ac:dyDescent="0.25">
      <c r="A20" s="394" t="s">
        <v>81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65"/>
      <c r="AB20" s="65"/>
      <c r="AC20" s="82"/>
    </row>
    <row r="21" spans="1:68" ht="14.25" customHeight="1" x14ac:dyDescent="0.25">
      <c r="A21" s="395" t="s">
        <v>82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6">
        <v>4607111035752</v>
      </c>
      <c r="E22" s="39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8"/>
      <c r="R22" s="398"/>
      <c r="S22" s="398"/>
      <c r="T22" s="39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3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400" t="s">
        <v>40</v>
      </c>
      <c r="Q23" s="401"/>
      <c r="R23" s="401"/>
      <c r="S23" s="401"/>
      <c r="T23" s="401"/>
      <c r="U23" s="401"/>
      <c r="V23" s="40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400" t="s">
        <v>40</v>
      </c>
      <c r="Q24" s="401"/>
      <c r="R24" s="401"/>
      <c r="S24" s="401"/>
      <c r="T24" s="401"/>
      <c r="U24" s="401"/>
      <c r="V24" s="40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3" t="s">
        <v>45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4"/>
      <c r="AB25" s="54"/>
      <c r="AC25" s="54"/>
    </row>
    <row r="26" spans="1:68" ht="16.5" customHeight="1" x14ac:dyDescent="0.25">
      <c r="A26" s="394" t="s">
        <v>90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65"/>
      <c r="AB26" s="65"/>
      <c r="AC26" s="82"/>
    </row>
    <row r="27" spans="1:68" ht="14.25" customHeight="1" x14ac:dyDescent="0.25">
      <c r="A27" s="395" t="s">
        <v>91</v>
      </c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96">
        <v>4607111036520</v>
      </c>
      <c r="E28" s="39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5" t="s">
        <v>94</v>
      </c>
      <c r="Q28" s="398"/>
      <c r="R28" s="398"/>
      <c r="S28" s="398"/>
      <c r="T28" s="39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96">
        <v>4607111036537</v>
      </c>
      <c r="E29" s="39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06" t="s">
        <v>100</v>
      </c>
      <c r="Q29" s="398"/>
      <c r="R29" s="398"/>
      <c r="S29" s="398"/>
      <c r="T29" s="39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396">
        <v>4607111036599</v>
      </c>
      <c r="E30" s="39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0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8"/>
      <c r="R30" s="398"/>
      <c r="S30" s="398"/>
      <c r="T30" s="39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396">
        <v>4607111036605</v>
      </c>
      <c r="E31" s="39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0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8"/>
      <c r="R31" s="398"/>
      <c r="S31" s="398"/>
      <c r="T31" s="39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3"/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4"/>
      <c r="P32" s="400" t="s">
        <v>40</v>
      </c>
      <c r="Q32" s="401"/>
      <c r="R32" s="401"/>
      <c r="S32" s="401"/>
      <c r="T32" s="401"/>
      <c r="U32" s="401"/>
      <c r="V32" s="40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3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4"/>
      <c r="P33" s="400" t="s">
        <v>40</v>
      </c>
      <c r="Q33" s="401"/>
      <c r="R33" s="401"/>
      <c r="S33" s="401"/>
      <c r="T33" s="401"/>
      <c r="U33" s="401"/>
      <c r="V33" s="40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4" t="s">
        <v>105</v>
      </c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  <c r="U34" s="394"/>
      <c r="V34" s="394"/>
      <c r="W34" s="394"/>
      <c r="X34" s="394"/>
      <c r="Y34" s="394"/>
      <c r="Z34" s="394"/>
      <c r="AA34" s="65"/>
      <c r="AB34" s="65"/>
      <c r="AC34" s="82"/>
    </row>
    <row r="35" spans="1:68" ht="14.25" customHeight="1" x14ac:dyDescent="0.25">
      <c r="A35" s="395" t="s">
        <v>82</v>
      </c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4301070884</v>
      </c>
      <c r="D36" s="396">
        <v>4607111036315</v>
      </c>
      <c r="E36" s="396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0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8"/>
      <c r="R36" s="398"/>
      <c r="S36" s="398"/>
      <c r="T36" s="39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4"/>
      <c r="P37" s="400" t="s">
        <v>40</v>
      </c>
      <c r="Q37" s="401"/>
      <c r="R37" s="401"/>
      <c r="S37" s="401"/>
      <c r="T37" s="401"/>
      <c r="U37" s="401"/>
      <c r="V37" s="402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403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4"/>
      <c r="P38" s="400" t="s">
        <v>40</v>
      </c>
      <c r="Q38" s="401"/>
      <c r="R38" s="401"/>
      <c r="S38" s="401"/>
      <c r="T38" s="401"/>
      <c r="U38" s="401"/>
      <c r="V38" s="402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94" t="s">
        <v>109</v>
      </c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4"/>
      <c r="P39" s="394"/>
      <c r="Q39" s="394"/>
      <c r="R39" s="394"/>
      <c r="S39" s="394"/>
      <c r="T39" s="394"/>
      <c r="U39" s="394"/>
      <c r="V39" s="394"/>
      <c r="W39" s="394"/>
      <c r="X39" s="394"/>
      <c r="Y39" s="394"/>
      <c r="Z39" s="394"/>
      <c r="AA39" s="65"/>
      <c r="AB39" s="65"/>
      <c r="AC39" s="82"/>
    </row>
    <row r="40" spans="1:68" ht="14.25" customHeight="1" x14ac:dyDescent="0.25">
      <c r="A40" s="395" t="s">
        <v>82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396">
        <v>4607111038999</v>
      </c>
      <c r="E41" s="396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1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98"/>
      <c r="R41" s="398"/>
      <c r="S41" s="398"/>
      <c r="T41" s="399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50" si="0">IFERROR(IF(X41="","",X41),"")</f>
        <v>0</v>
      </c>
      <c r="Z41" s="41">
        <f t="shared" ref="Z41:Z50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50" si="2">IFERROR(X41*I41,"0")</f>
        <v>0</v>
      </c>
      <c r="BN41" s="81">
        <f t="shared" ref="BN41:BN50" si="3">IFERROR(Y41*I41,"0")</f>
        <v>0</v>
      </c>
      <c r="BO41" s="81">
        <f t="shared" ref="BO41:BO50" si="4">IFERROR(X41/J41,"0")</f>
        <v>0</v>
      </c>
      <c r="BP41" s="81">
        <f t="shared" ref="BP41:BP50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396">
        <v>4607111037183</v>
      </c>
      <c r="E42" s="396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41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98"/>
      <c r="R42" s="398"/>
      <c r="S42" s="398"/>
      <c r="T42" s="399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116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396">
        <v>4607111039385</v>
      </c>
      <c r="E43" s="396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1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98"/>
      <c r="R43" s="398"/>
      <c r="S43" s="398"/>
      <c r="T43" s="39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4301070970</v>
      </c>
      <c r="D44" s="396">
        <v>4607111037091</v>
      </c>
      <c r="E44" s="396"/>
      <c r="F44" s="62">
        <v>0.43</v>
      </c>
      <c r="G44" s="37">
        <v>16</v>
      </c>
      <c r="H44" s="62">
        <v>6.88</v>
      </c>
      <c r="I44" s="62">
        <v>7.11</v>
      </c>
      <c r="J44" s="37">
        <v>84</v>
      </c>
      <c r="K44" s="37" t="s">
        <v>87</v>
      </c>
      <c r="L44" s="37" t="s">
        <v>122</v>
      </c>
      <c r="M44" s="38" t="s">
        <v>86</v>
      </c>
      <c r="N44" s="38"/>
      <c r="O44" s="37">
        <v>180</v>
      </c>
      <c r="P44" s="4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4" s="398"/>
      <c r="R44" s="398"/>
      <c r="S44" s="398"/>
      <c r="T44" s="39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123</v>
      </c>
      <c r="AK44" s="87">
        <v>12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4301071045</v>
      </c>
      <c r="D45" s="396">
        <v>4607111039392</v>
      </c>
      <c r="E45" s="396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1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98"/>
      <c r="R45" s="398"/>
      <c r="S45" s="398"/>
      <c r="T45" s="39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4301070971</v>
      </c>
      <c r="D46" s="396">
        <v>4607111036902</v>
      </c>
      <c r="E46" s="396"/>
      <c r="F46" s="62">
        <v>0.9</v>
      </c>
      <c r="G46" s="37">
        <v>8</v>
      </c>
      <c r="H46" s="62">
        <v>7.2</v>
      </c>
      <c r="I46" s="62">
        <v>7.43</v>
      </c>
      <c r="J46" s="37">
        <v>84</v>
      </c>
      <c r="K46" s="37" t="s">
        <v>87</v>
      </c>
      <c r="L46" s="37" t="s">
        <v>122</v>
      </c>
      <c r="M46" s="38" t="s">
        <v>86</v>
      </c>
      <c r="N46" s="38"/>
      <c r="O46" s="37">
        <v>180</v>
      </c>
      <c r="P46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6" s="398"/>
      <c r="R46" s="398"/>
      <c r="S46" s="398"/>
      <c r="T46" s="39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123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128</v>
      </c>
      <c r="B47" s="63" t="s">
        <v>129</v>
      </c>
      <c r="C47" s="36">
        <v>4301071031</v>
      </c>
      <c r="D47" s="396">
        <v>4607111038982</v>
      </c>
      <c r="E47" s="396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1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98"/>
      <c r="R47" s="398"/>
      <c r="S47" s="398"/>
      <c r="T47" s="39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121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130</v>
      </c>
      <c r="B48" s="63" t="s">
        <v>131</v>
      </c>
      <c r="C48" s="36">
        <v>4301071046</v>
      </c>
      <c r="D48" s="396">
        <v>4607111039354</v>
      </c>
      <c r="E48" s="396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98"/>
      <c r="R48" s="398"/>
      <c r="S48" s="398"/>
      <c r="T48" s="39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121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132</v>
      </c>
      <c r="B49" s="63" t="s">
        <v>133</v>
      </c>
      <c r="C49" s="36">
        <v>4301070968</v>
      </c>
      <c r="D49" s="396">
        <v>4607111036889</v>
      </c>
      <c r="E49" s="396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115</v>
      </c>
      <c r="M49" s="38" t="s">
        <v>86</v>
      </c>
      <c r="N49" s="38"/>
      <c r="O49" s="37">
        <v>180</v>
      </c>
      <c r="P49" s="4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98"/>
      <c r="R49" s="398"/>
      <c r="S49" s="398"/>
      <c r="T49" s="39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121</v>
      </c>
      <c r="AG49" s="81"/>
      <c r="AJ49" s="87" t="s">
        <v>116</v>
      </c>
      <c r="AK49" s="87">
        <v>84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134</v>
      </c>
      <c r="B50" s="63" t="s">
        <v>135</v>
      </c>
      <c r="C50" s="36">
        <v>4301071047</v>
      </c>
      <c r="D50" s="396">
        <v>4607111039330</v>
      </c>
      <c r="E50" s="396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98"/>
      <c r="R50" s="398"/>
      <c r="S50" s="398"/>
      <c r="T50" s="39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121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03"/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4"/>
      <c r="P51" s="400" t="s">
        <v>40</v>
      </c>
      <c r="Q51" s="401"/>
      <c r="R51" s="401"/>
      <c r="S51" s="401"/>
      <c r="T51" s="401"/>
      <c r="U51" s="401"/>
      <c r="V51" s="402"/>
      <c r="W51" s="42" t="s">
        <v>39</v>
      </c>
      <c r="X51" s="43">
        <f>IFERROR(SUM(X41:X50),"0")</f>
        <v>0</v>
      </c>
      <c r="Y51" s="43">
        <f>IFERROR(SUM(Y41:Y50),"0")</f>
        <v>0</v>
      </c>
      <c r="Z51" s="43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03"/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4"/>
      <c r="P52" s="400" t="s">
        <v>40</v>
      </c>
      <c r="Q52" s="401"/>
      <c r="R52" s="401"/>
      <c r="S52" s="401"/>
      <c r="T52" s="401"/>
      <c r="U52" s="401"/>
      <c r="V52" s="402"/>
      <c r="W52" s="42" t="s">
        <v>0</v>
      </c>
      <c r="X52" s="43">
        <f>IFERROR(SUMPRODUCT(X41:X50*H41:H50),"0")</f>
        <v>0</v>
      </c>
      <c r="Y52" s="43">
        <f>IFERROR(SUMPRODUCT(Y41:Y50*H41:H50),"0")</f>
        <v>0</v>
      </c>
      <c r="Z52" s="42"/>
      <c r="AA52" s="67"/>
      <c r="AB52" s="67"/>
      <c r="AC52" s="67"/>
    </row>
    <row r="53" spans="1:68" ht="16.5" customHeight="1" x14ac:dyDescent="0.25">
      <c r="A53" s="394" t="s">
        <v>136</v>
      </c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4"/>
      <c r="P53" s="394"/>
      <c r="Q53" s="394"/>
      <c r="R53" s="394"/>
      <c r="S53" s="394"/>
      <c r="T53" s="394"/>
      <c r="U53" s="394"/>
      <c r="V53" s="394"/>
      <c r="W53" s="394"/>
      <c r="X53" s="394"/>
      <c r="Y53" s="394"/>
      <c r="Z53" s="394"/>
      <c r="AA53" s="65"/>
      <c r="AB53" s="65"/>
      <c r="AC53" s="82"/>
    </row>
    <row r="54" spans="1:68" ht="14.25" customHeight="1" x14ac:dyDescent="0.25">
      <c r="A54" s="395" t="s">
        <v>82</v>
      </c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66"/>
      <c r="AB54" s="66"/>
      <c r="AC54" s="83"/>
    </row>
    <row r="55" spans="1:68" ht="27" customHeight="1" x14ac:dyDescent="0.25">
      <c r="A55" s="63" t="s">
        <v>137</v>
      </c>
      <c r="B55" s="63" t="s">
        <v>138</v>
      </c>
      <c r="C55" s="36">
        <v>4301070977</v>
      </c>
      <c r="D55" s="396">
        <v>4607111037411</v>
      </c>
      <c r="E55" s="396"/>
      <c r="F55" s="62">
        <v>2.7</v>
      </c>
      <c r="G55" s="37">
        <v>1</v>
      </c>
      <c r="H55" s="62">
        <v>2.7</v>
      </c>
      <c r="I55" s="62">
        <v>2.8132000000000001</v>
      </c>
      <c r="J55" s="37">
        <v>234</v>
      </c>
      <c r="K55" s="37" t="s">
        <v>140</v>
      </c>
      <c r="L55" s="37" t="s">
        <v>122</v>
      </c>
      <c r="M55" s="38" t="s">
        <v>86</v>
      </c>
      <c r="N55" s="38"/>
      <c r="O55" s="37">
        <v>180</v>
      </c>
      <c r="P55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5" s="398"/>
      <c r="R55" s="398"/>
      <c r="S55" s="398"/>
      <c r="T55" s="399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IFERROR(IF(X55="","",X55*0.00502),"")</f>
        <v>0</v>
      </c>
      <c r="AA55" s="68" t="s">
        <v>46</v>
      </c>
      <c r="AB55" s="69" t="s">
        <v>46</v>
      </c>
      <c r="AC55" s="121" t="s">
        <v>139</v>
      </c>
      <c r="AG55" s="81"/>
      <c r="AJ55" s="87" t="s">
        <v>123</v>
      </c>
      <c r="AK55" s="87">
        <v>18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4301070981</v>
      </c>
      <c r="D56" s="396">
        <v>4607111036728</v>
      </c>
      <c r="E56" s="396"/>
      <c r="F56" s="62">
        <v>5</v>
      </c>
      <c r="G56" s="37">
        <v>1</v>
      </c>
      <c r="H56" s="62">
        <v>5</v>
      </c>
      <c r="I56" s="62">
        <v>5.2131999999999996</v>
      </c>
      <c r="J56" s="37">
        <v>144</v>
      </c>
      <c r="K56" s="37" t="s">
        <v>87</v>
      </c>
      <c r="L56" s="37" t="s">
        <v>115</v>
      </c>
      <c r="M56" s="38" t="s">
        <v>86</v>
      </c>
      <c r="N56" s="38"/>
      <c r="O56" s="37">
        <v>180</v>
      </c>
      <c r="P56" s="4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6" s="398"/>
      <c r="R56" s="398"/>
      <c r="S56" s="398"/>
      <c r="T56" s="39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IFERROR(IF(X56="","",X56*0.00866),"")</f>
        <v>0</v>
      </c>
      <c r="AA56" s="68" t="s">
        <v>46</v>
      </c>
      <c r="AB56" s="69" t="s">
        <v>46</v>
      </c>
      <c r="AC56" s="123" t="s">
        <v>139</v>
      </c>
      <c r="AG56" s="81"/>
      <c r="AJ56" s="87" t="s">
        <v>116</v>
      </c>
      <c r="AK56" s="87">
        <v>144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03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4"/>
      <c r="P57" s="400" t="s">
        <v>40</v>
      </c>
      <c r="Q57" s="401"/>
      <c r="R57" s="401"/>
      <c r="S57" s="401"/>
      <c r="T57" s="401"/>
      <c r="U57" s="401"/>
      <c r="V57" s="402"/>
      <c r="W57" s="42" t="s">
        <v>39</v>
      </c>
      <c r="X57" s="43">
        <f>IFERROR(SUM(X55:X56),"0")</f>
        <v>0</v>
      </c>
      <c r="Y57" s="43">
        <f>IFERROR(SUM(Y55:Y56),"0")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03"/>
      <c r="O58" s="404"/>
      <c r="P58" s="400" t="s">
        <v>40</v>
      </c>
      <c r="Q58" s="401"/>
      <c r="R58" s="401"/>
      <c r="S58" s="401"/>
      <c r="T58" s="401"/>
      <c r="U58" s="401"/>
      <c r="V58" s="402"/>
      <c r="W58" s="42" t="s">
        <v>0</v>
      </c>
      <c r="X58" s="43">
        <f>IFERROR(SUMPRODUCT(X55:X56*H55:H56),"0")</f>
        <v>0</v>
      </c>
      <c r="Y58" s="43">
        <f>IFERROR(SUMPRODUCT(Y55:Y56*H55:H56),"0")</f>
        <v>0</v>
      </c>
      <c r="Z58" s="42"/>
      <c r="AA58" s="67"/>
      <c r="AB58" s="67"/>
      <c r="AC58" s="67"/>
    </row>
    <row r="59" spans="1:68" ht="16.5" customHeight="1" x14ac:dyDescent="0.25">
      <c r="A59" s="394" t="s">
        <v>143</v>
      </c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4"/>
      <c r="N59" s="394"/>
      <c r="O59" s="394"/>
      <c r="P59" s="394"/>
      <c r="Q59" s="394"/>
      <c r="R59" s="394"/>
      <c r="S59" s="394"/>
      <c r="T59" s="394"/>
      <c r="U59" s="394"/>
      <c r="V59" s="394"/>
      <c r="W59" s="394"/>
      <c r="X59" s="394"/>
      <c r="Y59" s="394"/>
      <c r="Z59" s="394"/>
      <c r="AA59" s="65"/>
      <c r="AB59" s="65"/>
      <c r="AC59" s="82"/>
    </row>
    <row r="60" spans="1:68" ht="14.25" customHeight="1" x14ac:dyDescent="0.25">
      <c r="A60" s="395" t="s">
        <v>144</v>
      </c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395"/>
      <c r="P60" s="395"/>
      <c r="Q60" s="395"/>
      <c r="R60" s="395"/>
      <c r="S60" s="395"/>
      <c r="T60" s="395"/>
      <c r="U60" s="395"/>
      <c r="V60" s="395"/>
      <c r="W60" s="395"/>
      <c r="X60" s="395"/>
      <c r="Y60" s="395"/>
      <c r="Z60" s="395"/>
      <c r="AA60" s="66"/>
      <c r="AB60" s="66"/>
      <c r="AC60" s="83"/>
    </row>
    <row r="61" spans="1:68" ht="27" customHeight="1" x14ac:dyDescent="0.25">
      <c r="A61" s="63" t="s">
        <v>145</v>
      </c>
      <c r="B61" s="63" t="s">
        <v>146</v>
      </c>
      <c r="C61" s="36">
        <v>4301135584</v>
      </c>
      <c r="D61" s="396">
        <v>4607111033659</v>
      </c>
      <c r="E61" s="396"/>
      <c r="F61" s="62">
        <v>0.3</v>
      </c>
      <c r="G61" s="37">
        <v>12</v>
      </c>
      <c r="H61" s="62">
        <v>3.6</v>
      </c>
      <c r="I61" s="62">
        <v>4.3036000000000003</v>
      </c>
      <c r="J61" s="37">
        <v>70</v>
      </c>
      <c r="K61" s="37" t="s">
        <v>97</v>
      </c>
      <c r="L61" s="37" t="s">
        <v>88</v>
      </c>
      <c r="M61" s="38" t="s">
        <v>86</v>
      </c>
      <c r="N61" s="38"/>
      <c r="O61" s="37">
        <v>180</v>
      </c>
      <c r="P61" s="422" t="s">
        <v>147</v>
      </c>
      <c r="Q61" s="398"/>
      <c r="R61" s="398"/>
      <c r="S61" s="398"/>
      <c r="T61" s="39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IFERROR(IF(X61="","",X61*0.01788),"")</f>
        <v>0</v>
      </c>
      <c r="AA61" s="68" t="s">
        <v>46</v>
      </c>
      <c r="AB61" s="69" t="s">
        <v>46</v>
      </c>
      <c r="AC61" s="125" t="s">
        <v>148</v>
      </c>
      <c r="AG61" s="81"/>
      <c r="AJ61" s="87" t="s">
        <v>89</v>
      </c>
      <c r="AK61" s="87">
        <v>1</v>
      </c>
      <c r="BB61" s="126" t="s">
        <v>96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03"/>
      <c r="B62" s="403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3"/>
      <c r="N62" s="403"/>
      <c r="O62" s="404"/>
      <c r="P62" s="400" t="s">
        <v>40</v>
      </c>
      <c r="Q62" s="401"/>
      <c r="R62" s="401"/>
      <c r="S62" s="401"/>
      <c r="T62" s="401"/>
      <c r="U62" s="401"/>
      <c r="V62" s="402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03"/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4"/>
      <c r="P63" s="400" t="s">
        <v>40</v>
      </c>
      <c r="Q63" s="401"/>
      <c r="R63" s="401"/>
      <c r="S63" s="401"/>
      <c r="T63" s="401"/>
      <c r="U63" s="401"/>
      <c r="V63" s="402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6.5" customHeight="1" x14ac:dyDescent="0.25">
      <c r="A64" s="394" t="s">
        <v>149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65"/>
      <c r="AB64" s="65"/>
      <c r="AC64" s="82"/>
    </row>
    <row r="65" spans="1:68" ht="14.25" customHeight="1" x14ac:dyDescent="0.25">
      <c r="A65" s="395" t="s">
        <v>150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66"/>
      <c r="AB65" s="66"/>
      <c r="AC65" s="83"/>
    </row>
    <row r="66" spans="1:68" ht="27" customHeight="1" x14ac:dyDescent="0.25">
      <c r="A66" s="63" t="s">
        <v>151</v>
      </c>
      <c r="B66" s="63" t="s">
        <v>152</v>
      </c>
      <c r="C66" s="36">
        <v>4301131021</v>
      </c>
      <c r="D66" s="396">
        <v>4607111034137</v>
      </c>
      <c r="E66" s="396"/>
      <c r="F66" s="62">
        <v>0.3</v>
      </c>
      <c r="G66" s="37">
        <v>12</v>
      </c>
      <c r="H66" s="62">
        <v>3.6</v>
      </c>
      <c r="I66" s="62">
        <v>4.3036000000000003</v>
      </c>
      <c r="J66" s="37">
        <v>70</v>
      </c>
      <c r="K66" s="37" t="s">
        <v>97</v>
      </c>
      <c r="L66" s="37" t="s">
        <v>122</v>
      </c>
      <c r="M66" s="38" t="s">
        <v>86</v>
      </c>
      <c r="N66" s="38"/>
      <c r="O66" s="37">
        <v>180</v>
      </c>
      <c r="P66" s="42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6" s="398"/>
      <c r="R66" s="398"/>
      <c r="S66" s="398"/>
      <c r="T66" s="399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IFERROR(IF(X66="","",X66*0.01788),"")</f>
        <v>0</v>
      </c>
      <c r="AA66" s="68" t="s">
        <v>46</v>
      </c>
      <c r="AB66" s="69" t="s">
        <v>46</v>
      </c>
      <c r="AC66" s="127" t="s">
        <v>153</v>
      </c>
      <c r="AG66" s="81"/>
      <c r="AJ66" s="87" t="s">
        <v>123</v>
      </c>
      <c r="AK66" s="87">
        <v>14</v>
      </c>
      <c r="BB66" s="128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154</v>
      </c>
      <c r="B67" s="63" t="s">
        <v>155</v>
      </c>
      <c r="C67" s="36">
        <v>4301131022</v>
      </c>
      <c r="D67" s="396">
        <v>4607111034120</v>
      </c>
      <c r="E67" s="396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97</v>
      </c>
      <c r="L67" s="37" t="s">
        <v>122</v>
      </c>
      <c r="M67" s="38" t="s">
        <v>86</v>
      </c>
      <c r="N67" s="38"/>
      <c r="O67" s="37">
        <v>180</v>
      </c>
      <c r="P67" s="4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8"/>
      <c r="R67" s="398"/>
      <c r="S67" s="398"/>
      <c r="T67" s="39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156</v>
      </c>
      <c r="AG67" s="81"/>
      <c r="AJ67" s="87" t="s">
        <v>123</v>
      </c>
      <c r="AK67" s="87">
        <v>14</v>
      </c>
      <c r="BB67" s="130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03"/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4"/>
      <c r="P68" s="400" t="s">
        <v>40</v>
      </c>
      <c r="Q68" s="401"/>
      <c r="R68" s="401"/>
      <c r="S68" s="401"/>
      <c r="T68" s="401"/>
      <c r="U68" s="401"/>
      <c r="V68" s="402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03"/>
      <c r="B69" s="403"/>
      <c r="C69" s="403"/>
      <c r="D69" s="403"/>
      <c r="E69" s="403"/>
      <c r="F69" s="403"/>
      <c r="G69" s="403"/>
      <c r="H69" s="403"/>
      <c r="I69" s="403"/>
      <c r="J69" s="403"/>
      <c r="K69" s="403"/>
      <c r="L69" s="403"/>
      <c r="M69" s="403"/>
      <c r="N69" s="403"/>
      <c r="O69" s="404"/>
      <c r="P69" s="400" t="s">
        <v>40</v>
      </c>
      <c r="Q69" s="401"/>
      <c r="R69" s="401"/>
      <c r="S69" s="401"/>
      <c r="T69" s="401"/>
      <c r="U69" s="401"/>
      <c r="V69" s="402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6.5" customHeight="1" x14ac:dyDescent="0.25">
      <c r="A70" s="394" t="s">
        <v>157</v>
      </c>
      <c r="B70" s="394"/>
      <c r="C70" s="394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94"/>
      <c r="AA70" s="65"/>
      <c r="AB70" s="65"/>
      <c r="AC70" s="82"/>
    </row>
    <row r="71" spans="1:68" ht="14.25" customHeight="1" x14ac:dyDescent="0.25">
      <c r="A71" s="395" t="s">
        <v>144</v>
      </c>
      <c r="B71" s="395"/>
      <c r="C71" s="395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66"/>
      <c r="AB71" s="66"/>
      <c r="AC71" s="83"/>
    </row>
    <row r="72" spans="1:68" ht="27" customHeight="1" x14ac:dyDescent="0.25">
      <c r="A72" s="63" t="s">
        <v>158</v>
      </c>
      <c r="B72" s="63" t="s">
        <v>159</v>
      </c>
      <c r="C72" s="36">
        <v>4301135569</v>
      </c>
      <c r="D72" s="396">
        <v>4607111033628</v>
      </c>
      <c r="E72" s="396"/>
      <c r="F72" s="62">
        <v>0.3</v>
      </c>
      <c r="G72" s="37">
        <v>12</v>
      </c>
      <c r="H72" s="62">
        <v>3.6</v>
      </c>
      <c r="I72" s="62">
        <v>4.3036000000000003</v>
      </c>
      <c r="J72" s="37">
        <v>70</v>
      </c>
      <c r="K72" s="37" t="s">
        <v>97</v>
      </c>
      <c r="L72" s="37" t="s">
        <v>88</v>
      </c>
      <c r="M72" s="38" t="s">
        <v>86</v>
      </c>
      <c r="N72" s="38"/>
      <c r="O72" s="37">
        <v>180</v>
      </c>
      <c r="P72" s="425" t="s">
        <v>160</v>
      </c>
      <c r="Q72" s="398"/>
      <c r="R72" s="398"/>
      <c r="S72" s="398"/>
      <c r="T72" s="399"/>
      <c r="U72" s="39" t="s">
        <v>46</v>
      </c>
      <c r="V72" s="39" t="s">
        <v>46</v>
      </c>
      <c r="W72" s="40" t="s">
        <v>39</v>
      </c>
      <c r="X72" s="58">
        <v>0</v>
      </c>
      <c r="Y72" s="55">
        <f t="shared" ref="Y72:Y77" si="6">IFERROR(IF(X72="","",X72),"")</f>
        <v>0</v>
      </c>
      <c r="Z72" s="41">
        <f t="shared" ref="Z72:Z77" si="7">IFERROR(IF(X72="","",X72*0.01788),"")</f>
        <v>0</v>
      </c>
      <c r="AA72" s="68" t="s">
        <v>46</v>
      </c>
      <c r="AB72" s="69" t="s">
        <v>46</v>
      </c>
      <c r="AC72" s="131" t="s">
        <v>148</v>
      </c>
      <c r="AG72" s="81"/>
      <c r="AJ72" s="87" t="s">
        <v>89</v>
      </c>
      <c r="AK72" s="87">
        <v>1</v>
      </c>
      <c r="BB72" s="132" t="s">
        <v>96</v>
      </c>
      <c r="BM72" s="81">
        <f t="shared" ref="BM72:BM77" si="8">IFERROR(X72*I72,"0")</f>
        <v>0</v>
      </c>
      <c r="BN72" s="81">
        <f t="shared" ref="BN72:BN77" si="9">IFERROR(Y72*I72,"0")</f>
        <v>0</v>
      </c>
      <c r="BO72" s="81">
        <f t="shared" ref="BO72:BO77" si="10">IFERROR(X72/J72,"0")</f>
        <v>0</v>
      </c>
      <c r="BP72" s="81">
        <f t="shared" ref="BP72:BP77" si="11">IFERROR(Y72/J72,"0")</f>
        <v>0</v>
      </c>
    </row>
    <row r="73" spans="1:68" ht="27" customHeight="1" x14ac:dyDescent="0.25">
      <c r="A73" s="63" t="s">
        <v>161</v>
      </c>
      <c r="B73" s="63" t="s">
        <v>162</v>
      </c>
      <c r="C73" s="36">
        <v>4301135565</v>
      </c>
      <c r="D73" s="396">
        <v>4607111033451</v>
      </c>
      <c r="E73" s="396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97</v>
      </c>
      <c r="L73" s="37" t="s">
        <v>88</v>
      </c>
      <c r="M73" s="38" t="s">
        <v>86</v>
      </c>
      <c r="N73" s="38"/>
      <c r="O73" s="37">
        <v>180</v>
      </c>
      <c r="P73" s="42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3" s="398"/>
      <c r="R73" s="398"/>
      <c r="S73" s="398"/>
      <c r="T73" s="399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si="6"/>
        <v>0</v>
      </c>
      <c r="Z73" s="41">
        <f t="shared" si="7"/>
        <v>0</v>
      </c>
      <c r="AA73" s="68" t="s">
        <v>46</v>
      </c>
      <c r="AB73" s="69" t="s">
        <v>46</v>
      </c>
      <c r="AC73" s="133" t="s">
        <v>148</v>
      </c>
      <c r="AG73" s="81"/>
      <c r="AJ73" s="87" t="s">
        <v>89</v>
      </c>
      <c r="AK73" s="87">
        <v>1</v>
      </c>
      <c r="BB73" s="134" t="s">
        <v>96</v>
      </c>
      <c r="BM73" s="81">
        <f t="shared" si="8"/>
        <v>0</v>
      </c>
      <c r="BN73" s="81">
        <f t="shared" si="9"/>
        <v>0</v>
      </c>
      <c r="BO73" s="81">
        <f t="shared" si="10"/>
        <v>0</v>
      </c>
      <c r="BP73" s="81">
        <f t="shared" si="11"/>
        <v>0</v>
      </c>
    </row>
    <row r="74" spans="1:68" ht="27" customHeight="1" x14ac:dyDescent="0.25">
      <c r="A74" s="63" t="s">
        <v>163</v>
      </c>
      <c r="B74" s="63" t="s">
        <v>164</v>
      </c>
      <c r="C74" s="36">
        <v>4301135575</v>
      </c>
      <c r="D74" s="396">
        <v>4607111035141</v>
      </c>
      <c r="E74" s="396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97</v>
      </c>
      <c r="L74" s="37" t="s">
        <v>88</v>
      </c>
      <c r="M74" s="38" t="s">
        <v>86</v>
      </c>
      <c r="N74" s="38"/>
      <c r="O74" s="37">
        <v>180</v>
      </c>
      <c r="P74" s="427" t="s">
        <v>165</v>
      </c>
      <c r="Q74" s="398"/>
      <c r="R74" s="398"/>
      <c r="S74" s="398"/>
      <c r="T74" s="399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166</v>
      </c>
      <c r="AG74" s="81"/>
      <c r="AJ74" s="87" t="s">
        <v>89</v>
      </c>
      <c r="AK74" s="87">
        <v>1</v>
      </c>
      <c r="BB74" s="136" t="s">
        <v>96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4301135578</v>
      </c>
      <c r="D75" s="396">
        <v>4607111033444</v>
      </c>
      <c r="E75" s="396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5" s="398"/>
      <c r="R75" s="398"/>
      <c r="S75" s="398"/>
      <c r="T75" s="399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148</v>
      </c>
      <c r="AG75" s="81"/>
      <c r="AJ75" s="87" t="s">
        <v>89</v>
      </c>
      <c r="AK75" s="87">
        <v>1</v>
      </c>
      <c r="BB75" s="138" t="s">
        <v>96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4301135290</v>
      </c>
      <c r="D76" s="396">
        <v>4607111035028</v>
      </c>
      <c r="E76" s="396"/>
      <c r="F76" s="62">
        <v>0.48</v>
      </c>
      <c r="G76" s="37">
        <v>8</v>
      </c>
      <c r="H76" s="62">
        <v>3.84</v>
      </c>
      <c r="I76" s="62">
        <v>4.4488000000000003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6" s="398"/>
      <c r="R76" s="398"/>
      <c r="S76" s="398"/>
      <c r="T76" s="399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166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4301135285</v>
      </c>
      <c r="D77" s="396">
        <v>4607111036407</v>
      </c>
      <c r="E77" s="396"/>
      <c r="F77" s="62">
        <v>0.3</v>
      </c>
      <c r="G77" s="37">
        <v>14</v>
      </c>
      <c r="H77" s="62">
        <v>4.2</v>
      </c>
      <c r="I77" s="62">
        <v>4.5292000000000003</v>
      </c>
      <c r="J77" s="37">
        <v>70</v>
      </c>
      <c r="K77" s="37" t="s">
        <v>97</v>
      </c>
      <c r="L77" s="37" t="s">
        <v>122</v>
      </c>
      <c r="M77" s="38" t="s">
        <v>86</v>
      </c>
      <c r="N77" s="38"/>
      <c r="O77" s="37">
        <v>180</v>
      </c>
      <c r="P77" s="4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7" s="398"/>
      <c r="R77" s="398"/>
      <c r="S77" s="398"/>
      <c r="T77" s="399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123</v>
      </c>
      <c r="AK77" s="87">
        <v>14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x14ac:dyDescent="0.2">
      <c r="A78" s="403"/>
      <c r="B78" s="403"/>
      <c r="C78" s="403"/>
      <c r="D78" s="403"/>
      <c r="E78" s="403"/>
      <c r="F78" s="403"/>
      <c r="G78" s="403"/>
      <c r="H78" s="403"/>
      <c r="I78" s="403"/>
      <c r="J78" s="403"/>
      <c r="K78" s="403"/>
      <c r="L78" s="403"/>
      <c r="M78" s="403"/>
      <c r="N78" s="403"/>
      <c r="O78" s="404"/>
      <c r="P78" s="400" t="s">
        <v>40</v>
      </c>
      <c r="Q78" s="401"/>
      <c r="R78" s="401"/>
      <c r="S78" s="401"/>
      <c r="T78" s="401"/>
      <c r="U78" s="401"/>
      <c r="V78" s="402"/>
      <c r="W78" s="42" t="s">
        <v>39</v>
      </c>
      <c r="X78" s="43">
        <f>IFERROR(SUM(X72:X77),"0")</f>
        <v>0</v>
      </c>
      <c r="Y78" s="43">
        <f>IFERROR(SUM(Y72:Y77),"0")</f>
        <v>0</v>
      </c>
      <c r="Z78" s="43">
        <f>IFERROR(IF(Z72="",0,Z72),"0")+IFERROR(IF(Z73="",0,Z73),"0")+IFERROR(IF(Z74="",0,Z74),"0")+IFERROR(IF(Z75="",0,Z75),"0")+IFERROR(IF(Z76="",0,Z76),"0")+IFERROR(IF(Z77="",0,Z77),"0")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03"/>
      <c r="B79" s="403"/>
      <c r="C79" s="403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4"/>
      <c r="P79" s="400" t="s">
        <v>40</v>
      </c>
      <c r="Q79" s="401"/>
      <c r="R79" s="401"/>
      <c r="S79" s="401"/>
      <c r="T79" s="401"/>
      <c r="U79" s="401"/>
      <c r="V79" s="402"/>
      <c r="W79" s="42" t="s">
        <v>0</v>
      </c>
      <c r="X79" s="43">
        <f>IFERROR(SUMPRODUCT(X72:X77*H72:H77),"0")</f>
        <v>0</v>
      </c>
      <c r="Y79" s="43">
        <f>IFERROR(SUMPRODUCT(Y72:Y77*H72:H77),"0")</f>
        <v>0</v>
      </c>
      <c r="Z79" s="42"/>
      <c r="AA79" s="67"/>
      <c r="AB79" s="67"/>
      <c r="AC79" s="67"/>
    </row>
    <row r="80" spans="1:68" ht="16.5" customHeight="1" x14ac:dyDescent="0.25">
      <c r="A80" s="394" t="s">
        <v>174</v>
      </c>
      <c r="B80" s="394"/>
      <c r="C80" s="394"/>
      <c r="D80" s="394"/>
      <c r="E80" s="394"/>
      <c r="F80" s="394"/>
      <c r="G80" s="394"/>
      <c r="H80" s="394"/>
      <c r="I80" s="394"/>
      <c r="J80" s="394"/>
      <c r="K80" s="394"/>
      <c r="L80" s="394"/>
      <c r="M80" s="394"/>
      <c r="N80" s="394"/>
      <c r="O80" s="394"/>
      <c r="P80" s="394"/>
      <c r="Q80" s="394"/>
      <c r="R80" s="394"/>
      <c r="S80" s="394"/>
      <c r="T80" s="394"/>
      <c r="U80" s="394"/>
      <c r="V80" s="394"/>
      <c r="W80" s="394"/>
      <c r="X80" s="394"/>
      <c r="Y80" s="394"/>
      <c r="Z80" s="394"/>
      <c r="AA80" s="65"/>
      <c r="AB80" s="65"/>
      <c r="AC80" s="82"/>
    </row>
    <row r="81" spans="1:68" ht="14.25" customHeight="1" x14ac:dyDescent="0.25">
      <c r="A81" s="395" t="s">
        <v>175</v>
      </c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395"/>
      <c r="P81" s="395"/>
      <c r="Q81" s="395"/>
      <c r="R81" s="395"/>
      <c r="S81" s="395"/>
      <c r="T81" s="395"/>
      <c r="U81" s="395"/>
      <c r="V81" s="395"/>
      <c r="W81" s="395"/>
      <c r="X81" s="395"/>
      <c r="Y81" s="395"/>
      <c r="Z81" s="395"/>
      <c r="AA81" s="66"/>
      <c r="AB81" s="66"/>
      <c r="AC81" s="83"/>
    </row>
    <row r="82" spans="1:68" ht="27" customHeight="1" x14ac:dyDescent="0.25">
      <c r="A82" s="63" t="s">
        <v>176</v>
      </c>
      <c r="B82" s="63" t="s">
        <v>177</v>
      </c>
      <c r="C82" s="36">
        <v>4301190068</v>
      </c>
      <c r="D82" s="396">
        <v>4620207490365</v>
      </c>
      <c r="E82" s="396"/>
      <c r="F82" s="62">
        <v>7.0000000000000007E-2</v>
      </c>
      <c r="G82" s="37">
        <v>30</v>
      </c>
      <c r="H82" s="62">
        <v>2.1</v>
      </c>
      <c r="I82" s="62">
        <v>2.25</v>
      </c>
      <c r="J82" s="37">
        <v>100</v>
      </c>
      <c r="K82" s="37" t="s">
        <v>180</v>
      </c>
      <c r="L82" s="37" t="s">
        <v>88</v>
      </c>
      <c r="M82" s="38" t="s">
        <v>86</v>
      </c>
      <c r="N82" s="38"/>
      <c r="O82" s="37">
        <v>180</v>
      </c>
      <c r="P82" s="431" t="s">
        <v>178</v>
      </c>
      <c r="Q82" s="398"/>
      <c r="R82" s="398"/>
      <c r="S82" s="398"/>
      <c r="T82" s="399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IFERROR(IF(X82="","",X82*0.0095),"")</f>
        <v>0</v>
      </c>
      <c r="AA82" s="68" t="s">
        <v>46</v>
      </c>
      <c r="AB82" s="69" t="s">
        <v>46</v>
      </c>
      <c r="AC82" s="143" t="s">
        <v>179</v>
      </c>
      <c r="AG82" s="81"/>
      <c r="AJ82" s="87" t="s">
        <v>89</v>
      </c>
      <c r="AK82" s="87">
        <v>1</v>
      </c>
      <c r="BB82" s="144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03"/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4"/>
      <c r="P83" s="400" t="s">
        <v>40</v>
      </c>
      <c r="Q83" s="401"/>
      <c r="R83" s="401"/>
      <c r="S83" s="401"/>
      <c r="T83" s="401"/>
      <c r="U83" s="401"/>
      <c r="V83" s="402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03"/>
      <c r="B84" s="403"/>
      <c r="C84" s="403"/>
      <c r="D84" s="403"/>
      <c r="E84" s="403"/>
      <c r="F84" s="403"/>
      <c r="G84" s="403"/>
      <c r="H84" s="403"/>
      <c r="I84" s="403"/>
      <c r="J84" s="403"/>
      <c r="K84" s="403"/>
      <c r="L84" s="403"/>
      <c r="M84" s="403"/>
      <c r="N84" s="403"/>
      <c r="O84" s="404"/>
      <c r="P84" s="400" t="s">
        <v>40</v>
      </c>
      <c r="Q84" s="401"/>
      <c r="R84" s="401"/>
      <c r="S84" s="401"/>
      <c r="T84" s="401"/>
      <c r="U84" s="401"/>
      <c r="V84" s="402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394" t="s">
        <v>181</v>
      </c>
      <c r="B85" s="394"/>
      <c r="C85" s="394"/>
      <c r="D85" s="394"/>
      <c r="E85" s="394"/>
      <c r="F85" s="394"/>
      <c r="G85" s="394"/>
      <c r="H85" s="394"/>
      <c r="I85" s="394"/>
      <c r="J85" s="394"/>
      <c r="K85" s="394"/>
      <c r="L85" s="394"/>
      <c r="M85" s="394"/>
      <c r="N85" s="394"/>
      <c r="O85" s="394"/>
      <c r="P85" s="394"/>
      <c r="Q85" s="394"/>
      <c r="R85" s="394"/>
      <c r="S85" s="394"/>
      <c r="T85" s="394"/>
      <c r="U85" s="394"/>
      <c r="V85" s="394"/>
      <c r="W85" s="394"/>
      <c r="X85" s="394"/>
      <c r="Y85" s="394"/>
      <c r="Z85" s="394"/>
      <c r="AA85" s="65"/>
      <c r="AB85" s="65"/>
      <c r="AC85" s="82"/>
    </row>
    <row r="86" spans="1:68" ht="14.25" customHeight="1" x14ac:dyDescent="0.25">
      <c r="A86" s="395" t="s">
        <v>182</v>
      </c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5"/>
      <c r="P86" s="395"/>
      <c r="Q86" s="395"/>
      <c r="R86" s="395"/>
      <c r="S86" s="395"/>
      <c r="T86" s="395"/>
      <c r="U86" s="395"/>
      <c r="V86" s="395"/>
      <c r="W86" s="395"/>
      <c r="X86" s="395"/>
      <c r="Y86" s="395"/>
      <c r="Z86" s="395"/>
      <c r="AA86" s="66"/>
      <c r="AB86" s="66"/>
      <c r="AC86" s="83"/>
    </row>
    <row r="87" spans="1:68" ht="27" customHeight="1" x14ac:dyDescent="0.25">
      <c r="A87" s="63" t="s">
        <v>183</v>
      </c>
      <c r="B87" s="63" t="s">
        <v>184</v>
      </c>
      <c r="C87" s="36">
        <v>4301136040</v>
      </c>
      <c r="D87" s="396">
        <v>4607025784319</v>
      </c>
      <c r="E87" s="396"/>
      <c r="F87" s="62">
        <v>0.36</v>
      </c>
      <c r="G87" s="37">
        <v>10</v>
      </c>
      <c r="H87" s="62">
        <v>3.6</v>
      </c>
      <c r="I87" s="62">
        <v>4.2439999999999998</v>
      </c>
      <c r="J87" s="37">
        <v>70</v>
      </c>
      <c r="K87" s="37" t="s">
        <v>97</v>
      </c>
      <c r="L87" s="37" t="s">
        <v>88</v>
      </c>
      <c r="M87" s="38" t="s">
        <v>86</v>
      </c>
      <c r="N87" s="38"/>
      <c r="O87" s="37">
        <v>180</v>
      </c>
      <c r="P87" s="43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7" s="398"/>
      <c r="R87" s="398"/>
      <c r="S87" s="398"/>
      <c r="T87" s="399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45" t="s">
        <v>185</v>
      </c>
      <c r="AG87" s="81"/>
      <c r="AJ87" s="87" t="s">
        <v>89</v>
      </c>
      <c r="AK87" s="87">
        <v>1</v>
      </c>
      <c r="BB87" s="146" t="s">
        <v>96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186</v>
      </c>
      <c r="B88" s="63" t="s">
        <v>187</v>
      </c>
      <c r="C88" s="36">
        <v>4301136042</v>
      </c>
      <c r="D88" s="396">
        <v>4607025784012</v>
      </c>
      <c r="E88" s="396"/>
      <c r="F88" s="62">
        <v>0.09</v>
      </c>
      <c r="G88" s="37">
        <v>24</v>
      </c>
      <c r="H88" s="62">
        <v>2.16</v>
      </c>
      <c r="I88" s="62">
        <v>2.4912000000000001</v>
      </c>
      <c r="J88" s="37">
        <v>126</v>
      </c>
      <c r="K88" s="37" t="s">
        <v>97</v>
      </c>
      <c r="L88" s="37" t="s">
        <v>122</v>
      </c>
      <c r="M88" s="38" t="s">
        <v>86</v>
      </c>
      <c r="N88" s="38"/>
      <c r="O88" s="37">
        <v>180</v>
      </c>
      <c r="P88" s="43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8" s="398"/>
      <c r="R88" s="398"/>
      <c r="S88" s="398"/>
      <c r="T88" s="399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IFERROR(IF(X88="","",X88*0.00936),"")</f>
        <v>0</v>
      </c>
      <c r="AA88" s="68" t="s">
        <v>46</v>
      </c>
      <c r="AB88" s="69" t="s">
        <v>46</v>
      </c>
      <c r="AC88" s="147" t="s">
        <v>188</v>
      </c>
      <c r="AG88" s="81"/>
      <c r="AJ88" s="87" t="s">
        <v>123</v>
      </c>
      <c r="AK88" s="87">
        <v>14</v>
      </c>
      <c r="BB88" s="148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16.5" customHeight="1" x14ac:dyDescent="0.25">
      <c r="A89" s="63" t="s">
        <v>189</v>
      </c>
      <c r="B89" s="63" t="s">
        <v>190</v>
      </c>
      <c r="C89" s="36">
        <v>4301136039</v>
      </c>
      <c r="D89" s="396">
        <v>4607111035370</v>
      </c>
      <c r="E89" s="396"/>
      <c r="F89" s="62">
        <v>0.14000000000000001</v>
      </c>
      <c r="G89" s="37">
        <v>22</v>
      </c>
      <c r="H89" s="62">
        <v>3.08</v>
      </c>
      <c r="I89" s="62">
        <v>3.464</v>
      </c>
      <c r="J89" s="37">
        <v>84</v>
      </c>
      <c r="K89" s="37" t="s">
        <v>87</v>
      </c>
      <c r="L89" s="37" t="s">
        <v>88</v>
      </c>
      <c r="M89" s="38" t="s">
        <v>86</v>
      </c>
      <c r="N89" s="38"/>
      <c r="O89" s="37">
        <v>180</v>
      </c>
      <c r="P89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9" s="398"/>
      <c r="R89" s="398"/>
      <c r="S89" s="398"/>
      <c r="T89" s="399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IFERROR(IF(X89="","",X89*0.0155),"")</f>
        <v>0</v>
      </c>
      <c r="AA89" s="68" t="s">
        <v>46</v>
      </c>
      <c r="AB89" s="69" t="s">
        <v>46</v>
      </c>
      <c r="AC89" s="149" t="s">
        <v>191</v>
      </c>
      <c r="AG89" s="81"/>
      <c r="AJ89" s="87" t="s">
        <v>89</v>
      </c>
      <c r="AK89" s="87">
        <v>1</v>
      </c>
      <c r="BB89" s="150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03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4"/>
      <c r="P90" s="400" t="s">
        <v>40</v>
      </c>
      <c r="Q90" s="401"/>
      <c r="R90" s="401"/>
      <c r="S90" s="401"/>
      <c r="T90" s="401"/>
      <c r="U90" s="401"/>
      <c r="V90" s="402"/>
      <c r="W90" s="42" t="s">
        <v>39</v>
      </c>
      <c r="X90" s="43">
        <f>IFERROR(SUM(X87:X89),"0")</f>
        <v>0</v>
      </c>
      <c r="Y90" s="43">
        <f>IFERROR(SUM(Y87:Y89),"0")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03"/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4"/>
      <c r="P91" s="400" t="s">
        <v>40</v>
      </c>
      <c r="Q91" s="401"/>
      <c r="R91" s="401"/>
      <c r="S91" s="401"/>
      <c r="T91" s="401"/>
      <c r="U91" s="401"/>
      <c r="V91" s="402"/>
      <c r="W91" s="42" t="s">
        <v>0</v>
      </c>
      <c r="X91" s="43">
        <f>IFERROR(SUMPRODUCT(X87:X89*H87:H89),"0")</f>
        <v>0</v>
      </c>
      <c r="Y91" s="43">
        <f>IFERROR(SUMPRODUCT(Y87:Y89*H87:H89),"0")</f>
        <v>0</v>
      </c>
      <c r="Z91" s="42"/>
      <c r="AA91" s="67"/>
      <c r="AB91" s="67"/>
      <c r="AC91" s="67"/>
    </row>
    <row r="92" spans="1:68" ht="16.5" customHeight="1" x14ac:dyDescent="0.25">
      <c r="A92" s="394" t="s">
        <v>192</v>
      </c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4"/>
      <c r="P92" s="394"/>
      <c r="Q92" s="394"/>
      <c r="R92" s="394"/>
      <c r="S92" s="394"/>
      <c r="T92" s="394"/>
      <c r="U92" s="394"/>
      <c r="V92" s="394"/>
      <c r="W92" s="394"/>
      <c r="X92" s="394"/>
      <c r="Y92" s="394"/>
      <c r="Z92" s="394"/>
      <c r="AA92" s="65"/>
      <c r="AB92" s="65"/>
      <c r="AC92" s="82"/>
    </row>
    <row r="93" spans="1:68" ht="14.25" customHeight="1" x14ac:dyDescent="0.25">
      <c r="A93" s="395" t="s">
        <v>82</v>
      </c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5"/>
      <c r="P93" s="395"/>
      <c r="Q93" s="395"/>
      <c r="R93" s="395"/>
      <c r="S93" s="395"/>
      <c r="T93" s="395"/>
      <c r="U93" s="395"/>
      <c r="V93" s="395"/>
      <c r="W93" s="395"/>
      <c r="X93" s="395"/>
      <c r="Y93" s="395"/>
      <c r="Z93" s="395"/>
      <c r="AA93" s="66"/>
      <c r="AB93" s="66"/>
      <c r="AC93" s="83"/>
    </row>
    <row r="94" spans="1:68" ht="27" customHeight="1" x14ac:dyDescent="0.25">
      <c r="A94" s="63" t="s">
        <v>193</v>
      </c>
      <c r="B94" s="63" t="s">
        <v>194</v>
      </c>
      <c r="C94" s="36">
        <v>4301071051</v>
      </c>
      <c r="D94" s="396">
        <v>4607111039262</v>
      </c>
      <c r="E94" s="396"/>
      <c r="F94" s="62">
        <v>0.4</v>
      </c>
      <c r="G94" s="37">
        <v>16</v>
      </c>
      <c r="H94" s="62">
        <v>6.4</v>
      </c>
      <c r="I94" s="62">
        <v>6.7195999999999998</v>
      </c>
      <c r="J94" s="37">
        <v>84</v>
      </c>
      <c r="K94" s="37" t="s">
        <v>87</v>
      </c>
      <c r="L94" s="37" t="s">
        <v>88</v>
      </c>
      <c r="M94" s="38" t="s">
        <v>86</v>
      </c>
      <c r="N94" s="38"/>
      <c r="O94" s="37">
        <v>180</v>
      </c>
      <c r="P94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4" s="398"/>
      <c r="R94" s="398"/>
      <c r="S94" s="398"/>
      <c r="T94" s="39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12">IFERROR(IF(X94="","",X94),"")</f>
        <v>0</v>
      </c>
      <c r="Z94" s="41">
        <f t="shared" ref="Z94:Z99" si="13">IFERROR(IF(X94="","",X94*0.0155),"")</f>
        <v>0</v>
      </c>
      <c r="AA94" s="68" t="s">
        <v>46</v>
      </c>
      <c r="AB94" s="69" t="s">
        <v>46</v>
      </c>
      <c r="AC94" s="151" t="s">
        <v>139</v>
      </c>
      <c r="AG94" s="81"/>
      <c r="AJ94" s="87" t="s">
        <v>89</v>
      </c>
      <c r="AK94" s="87">
        <v>1</v>
      </c>
      <c r="BB94" s="152" t="s">
        <v>70</v>
      </c>
      <c r="BM94" s="81">
        <f t="shared" ref="BM94:BM99" si="14">IFERROR(X94*I94,"0")</f>
        <v>0</v>
      </c>
      <c r="BN94" s="81">
        <f t="shared" ref="BN94:BN99" si="15">IFERROR(Y94*I94,"0")</f>
        <v>0</v>
      </c>
      <c r="BO94" s="81">
        <f t="shared" ref="BO94:BO99" si="16">IFERROR(X94/J94,"0")</f>
        <v>0</v>
      </c>
      <c r="BP94" s="81">
        <f t="shared" ref="BP94:BP99" si="17">IFERROR(Y94/J94,"0")</f>
        <v>0</v>
      </c>
    </row>
    <row r="95" spans="1:68" ht="27" customHeight="1" x14ac:dyDescent="0.25">
      <c r="A95" s="63" t="s">
        <v>195</v>
      </c>
      <c r="B95" s="63" t="s">
        <v>196</v>
      </c>
      <c r="C95" s="36">
        <v>4301070976</v>
      </c>
      <c r="D95" s="396">
        <v>4607111034144</v>
      </c>
      <c r="E95" s="396"/>
      <c r="F95" s="62">
        <v>0.9</v>
      </c>
      <c r="G95" s="37">
        <v>8</v>
      </c>
      <c r="H95" s="62">
        <v>7.2</v>
      </c>
      <c r="I95" s="62">
        <v>7.4859999999999998</v>
      </c>
      <c r="J95" s="37">
        <v>84</v>
      </c>
      <c r="K95" s="37" t="s">
        <v>87</v>
      </c>
      <c r="L95" s="37" t="s">
        <v>115</v>
      </c>
      <c r="M95" s="38" t="s">
        <v>86</v>
      </c>
      <c r="N95" s="38"/>
      <c r="O95" s="37">
        <v>180</v>
      </c>
      <c r="P95" s="4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5" s="398"/>
      <c r="R95" s="398"/>
      <c r="S95" s="398"/>
      <c r="T95" s="39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12"/>
        <v>0</v>
      </c>
      <c r="Z95" s="41">
        <f t="shared" si="13"/>
        <v>0</v>
      </c>
      <c r="AA95" s="68" t="s">
        <v>46</v>
      </c>
      <c r="AB95" s="69" t="s">
        <v>46</v>
      </c>
      <c r="AC95" s="153" t="s">
        <v>139</v>
      </c>
      <c r="AG95" s="81"/>
      <c r="AJ95" s="87" t="s">
        <v>116</v>
      </c>
      <c r="AK95" s="87">
        <v>84</v>
      </c>
      <c r="BB95" s="154" t="s">
        <v>70</v>
      </c>
      <c r="BM95" s="81">
        <f t="shared" si="14"/>
        <v>0</v>
      </c>
      <c r="BN95" s="81">
        <f t="shared" si="15"/>
        <v>0</v>
      </c>
      <c r="BO95" s="81">
        <f t="shared" si="16"/>
        <v>0</v>
      </c>
      <c r="BP95" s="81">
        <f t="shared" si="17"/>
        <v>0</v>
      </c>
    </row>
    <row r="96" spans="1:68" ht="27" customHeight="1" x14ac:dyDescent="0.25">
      <c r="A96" s="63" t="s">
        <v>197</v>
      </c>
      <c r="B96" s="63" t="s">
        <v>198</v>
      </c>
      <c r="C96" s="36">
        <v>4301071038</v>
      </c>
      <c r="D96" s="396">
        <v>4607111039248</v>
      </c>
      <c r="E96" s="396"/>
      <c r="F96" s="62">
        <v>0.7</v>
      </c>
      <c r="G96" s="37">
        <v>10</v>
      </c>
      <c r="H96" s="62">
        <v>7</v>
      </c>
      <c r="I96" s="62">
        <v>7.3</v>
      </c>
      <c r="J96" s="37">
        <v>84</v>
      </c>
      <c r="K96" s="37" t="s">
        <v>87</v>
      </c>
      <c r="L96" s="37" t="s">
        <v>88</v>
      </c>
      <c r="M96" s="38" t="s">
        <v>86</v>
      </c>
      <c r="N96" s="38"/>
      <c r="O96" s="37">
        <v>180</v>
      </c>
      <c r="P96" s="4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6" s="398"/>
      <c r="R96" s="398"/>
      <c r="S96" s="398"/>
      <c r="T96" s="39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12"/>
        <v>0</v>
      </c>
      <c r="Z96" s="41">
        <f t="shared" si="13"/>
        <v>0</v>
      </c>
      <c r="AA96" s="68" t="s">
        <v>46</v>
      </c>
      <c r="AB96" s="69" t="s">
        <v>46</v>
      </c>
      <c r="AC96" s="155" t="s">
        <v>139</v>
      </c>
      <c r="AG96" s="81"/>
      <c r="AJ96" s="87" t="s">
        <v>89</v>
      </c>
      <c r="AK96" s="87">
        <v>1</v>
      </c>
      <c r="BB96" s="156" t="s">
        <v>70</v>
      </c>
      <c r="BM96" s="81">
        <f t="shared" si="14"/>
        <v>0</v>
      </c>
      <c r="BN96" s="81">
        <f t="shared" si="15"/>
        <v>0</v>
      </c>
      <c r="BO96" s="81">
        <f t="shared" si="16"/>
        <v>0</v>
      </c>
      <c r="BP96" s="81">
        <f t="shared" si="17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4301071049</v>
      </c>
      <c r="D97" s="396">
        <v>4607111039293</v>
      </c>
      <c r="E97" s="396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88</v>
      </c>
      <c r="M97" s="38" t="s">
        <v>86</v>
      </c>
      <c r="N97" s="38"/>
      <c r="O97" s="37">
        <v>180</v>
      </c>
      <c r="P97" s="4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7" s="398"/>
      <c r="R97" s="398"/>
      <c r="S97" s="398"/>
      <c r="T97" s="39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12"/>
        <v>0</v>
      </c>
      <c r="Z97" s="41">
        <f t="shared" si="13"/>
        <v>0</v>
      </c>
      <c r="AA97" s="68" t="s">
        <v>46</v>
      </c>
      <c r="AB97" s="69" t="s">
        <v>46</v>
      </c>
      <c r="AC97" s="157" t="s">
        <v>139</v>
      </c>
      <c r="AG97" s="81"/>
      <c r="AJ97" s="87" t="s">
        <v>89</v>
      </c>
      <c r="AK97" s="87">
        <v>1</v>
      </c>
      <c r="BB97" s="158" t="s">
        <v>70</v>
      </c>
      <c r="BM97" s="81">
        <f t="shared" si="14"/>
        <v>0</v>
      </c>
      <c r="BN97" s="81">
        <f t="shared" si="15"/>
        <v>0</v>
      </c>
      <c r="BO97" s="81">
        <f t="shared" si="16"/>
        <v>0</v>
      </c>
      <c r="BP97" s="81">
        <f t="shared" si="17"/>
        <v>0</v>
      </c>
    </row>
    <row r="98" spans="1:68" ht="27" customHeight="1" x14ac:dyDescent="0.25">
      <c r="A98" s="63" t="s">
        <v>201</v>
      </c>
      <c r="B98" s="63" t="s">
        <v>202</v>
      </c>
      <c r="C98" s="36">
        <v>4301071039</v>
      </c>
      <c r="D98" s="396">
        <v>4607111039279</v>
      </c>
      <c r="E98" s="396"/>
      <c r="F98" s="62">
        <v>0.7</v>
      </c>
      <c r="G98" s="37">
        <v>10</v>
      </c>
      <c r="H98" s="62">
        <v>7</v>
      </c>
      <c r="I98" s="62">
        <v>7.3</v>
      </c>
      <c r="J98" s="37">
        <v>84</v>
      </c>
      <c r="K98" s="37" t="s">
        <v>87</v>
      </c>
      <c r="L98" s="37" t="s">
        <v>88</v>
      </c>
      <c r="M98" s="38" t="s">
        <v>86</v>
      </c>
      <c r="N98" s="38"/>
      <c r="O98" s="37">
        <v>180</v>
      </c>
      <c r="P98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8" s="398"/>
      <c r="R98" s="398"/>
      <c r="S98" s="398"/>
      <c r="T98" s="39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139</v>
      </c>
      <c r="AG98" s="81"/>
      <c r="AJ98" s="87" t="s">
        <v>89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203</v>
      </c>
      <c r="B99" s="63" t="s">
        <v>204</v>
      </c>
      <c r="C99" s="36">
        <v>4301070958</v>
      </c>
      <c r="D99" s="396">
        <v>4607111038098</v>
      </c>
      <c r="E99" s="396"/>
      <c r="F99" s="62">
        <v>0.8</v>
      </c>
      <c r="G99" s="37">
        <v>8</v>
      </c>
      <c r="H99" s="62">
        <v>6.4</v>
      </c>
      <c r="I99" s="62">
        <v>6.6859999999999999</v>
      </c>
      <c r="J99" s="37">
        <v>84</v>
      </c>
      <c r="K99" s="37" t="s">
        <v>87</v>
      </c>
      <c r="L99" s="37" t="s">
        <v>122</v>
      </c>
      <c r="M99" s="38" t="s">
        <v>86</v>
      </c>
      <c r="N99" s="38"/>
      <c r="O99" s="37">
        <v>180</v>
      </c>
      <c r="P99" s="44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99" s="398"/>
      <c r="R99" s="398"/>
      <c r="S99" s="398"/>
      <c r="T99" s="399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205</v>
      </c>
      <c r="AG99" s="81"/>
      <c r="AJ99" s="87" t="s">
        <v>123</v>
      </c>
      <c r="AK99" s="87">
        <v>12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x14ac:dyDescent="0.2">
      <c r="A100" s="403"/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4"/>
      <c r="P100" s="400" t="s">
        <v>40</v>
      </c>
      <c r="Q100" s="401"/>
      <c r="R100" s="401"/>
      <c r="S100" s="401"/>
      <c r="T100" s="401"/>
      <c r="U100" s="401"/>
      <c r="V100" s="402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03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4"/>
      <c r="P101" s="400" t="s">
        <v>40</v>
      </c>
      <c r="Q101" s="401"/>
      <c r="R101" s="401"/>
      <c r="S101" s="401"/>
      <c r="T101" s="401"/>
      <c r="U101" s="401"/>
      <c r="V101" s="402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394" t="s">
        <v>206</v>
      </c>
      <c r="B102" s="394"/>
      <c r="C102" s="394"/>
      <c r="D102" s="394"/>
      <c r="E102" s="394"/>
      <c r="F102" s="394"/>
      <c r="G102" s="394"/>
      <c r="H102" s="394"/>
      <c r="I102" s="394"/>
      <c r="J102" s="394"/>
      <c r="K102" s="394"/>
      <c r="L102" s="394"/>
      <c r="M102" s="394"/>
      <c r="N102" s="394"/>
      <c r="O102" s="394"/>
      <c r="P102" s="394"/>
      <c r="Q102" s="394"/>
      <c r="R102" s="394"/>
      <c r="S102" s="394"/>
      <c r="T102" s="394"/>
      <c r="U102" s="394"/>
      <c r="V102" s="394"/>
      <c r="W102" s="394"/>
      <c r="X102" s="394"/>
      <c r="Y102" s="394"/>
      <c r="Z102" s="394"/>
      <c r="AA102" s="65"/>
      <c r="AB102" s="65"/>
      <c r="AC102" s="82"/>
    </row>
    <row r="103" spans="1:68" ht="14.25" customHeight="1" x14ac:dyDescent="0.25">
      <c r="A103" s="395" t="s">
        <v>144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66"/>
      <c r="AB103" s="66"/>
      <c r="AC103" s="83"/>
    </row>
    <row r="104" spans="1:68" ht="27" customHeight="1" x14ac:dyDescent="0.25">
      <c r="A104" s="63" t="s">
        <v>207</v>
      </c>
      <c r="B104" s="63" t="s">
        <v>208</v>
      </c>
      <c r="C104" s="36">
        <v>4301135533</v>
      </c>
      <c r="D104" s="396">
        <v>4607111034014</v>
      </c>
      <c r="E104" s="396"/>
      <c r="F104" s="62">
        <v>0.25</v>
      </c>
      <c r="G104" s="37">
        <v>12</v>
      </c>
      <c r="H104" s="62">
        <v>3</v>
      </c>
      <c r="I104" s="62">
        <v>3.7035999999999998</v>
      </c>
      <c r="J104" s="37">
        <v>70</v>
      </c>
      <c r="K104" s="37" t="s">
        <v>97</v>
      </c>
      <c r="L104" s="37" t="s">
        <v>88</v>
      </c>
      <c r="M104" s="38" t="s">
        <v>86</v>
      </c>
      <c r="N104" s="38"/>
      <c r="O104" s="37">
        <v>180</v>
      </c>
      <c r="P104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4" s="398"/>
      <c r="R104" s="398"/>
      <c r="S104" s="398"/>
      <c r="T104" s="399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209</v>
      </c>
      <c r="AG104" s="81"/>
      <c r="AJ104" s="87" t="s">
        <v>89</v>
      </c>
      <c r="AK104" s="87">
        <v>1</v>
      </c>
      <c r="BB104" s="164" t="s">
        <v>96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210</v>
      </c>
      <c r="B105" s="63" t="s">
        <v>211</v>
      </c>
      <c r="C105" s="36">
        <v>4301135532</v>
      </c>
      <c r="D105" s="396">
        <v>4607111033994</v>
      </c>
      <c r="E105" s="396"/>
      <c r="F105" s="62">
        <v>0.25</v>
      </c>
      <c r="G105" s="37">
        <v>12</v>
      </c>
      <c r="H105" s="62">
        <v>3</v>
      </c>
      <c r="I105" s="62">
        <v>3.7035999999999998</v>
      </c>
      <c r="J105" s="37">
        <v>70</v>
      </c>
      <c r="K105" s="37" t="s">
        <v>97</v>
      </c>
      <c r="L105" s="37" t="s">
        <v>88</v>
      </c>
      <c r="M105" s="38" t="s">
        <v>86</v>
      </c>
      <c r="N105" s="38"/>
      <c r="O105" s="37">
        <v>180</v>
      </c>
      <c r="P105" s="44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5" s="398"/>
      <c r="R105" s="398"/>
      <c r="S105" s="398"/>
      <c r="T105" s="399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65" t="s">
        <v>148</v>
      </c>
      <c r="AG105" s="81"/>
      <c r="AJ105" s="87" t="s">
        <v>89</v>
      </c>
      <c r="AK105" s="87">
        <v>1</v>
      </c>
      <c r="BB105" s="166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03"/>
      <c r="B106" s="403"/>
      <c r="C106" s="403"/>
      <c r="D106" s="403"/>
      <c r="E106" s="403"/>
      <c r="F106" s="403"/>
      <c r="G106" s="403"/>
      <c r="H106" s="403"/>
      <c r="I106" s="403"/>
      <c r="J106" s="403"/>
      <c r="K106" s="403"/>
      <c r="L106" s="403"/>
      <c r="M106" s="403"/>
      <c r="N106" s="403"/>
      <c r="O106" s="404"/>
      <c r="P106" s="400" t="s">
        <v>40</v>
      </c>
      <c r="Q106" s="401"/>
      <c r="R106" s="401"/>
      <c r="S106" s="401"/>
      <c r="T106" s="401"/>
      <c r="U106" s="401"/>
      <c r="V106" s="402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x14ac:dyDescent="0.2">
      <c r="A107" s="403"/>
      <c r="B107" s="403"/>
      <c r="C107" s="403"/>
      <c r="D107" s="403"/>
      <c r="E107" s="403"/>
      <c r="F107" s="403"/>
      <c r="G107" s="403"/>
      <c r="H107" s="403"/>
      <c r="I107" s="403"/>
      <c r="J107" s="403"/>
      <c r="K107" s="403"/>
      <c r="L107" s="403"/>
      <c r="M107" s="403"/>
      <c r="N107" s="403"/>
      <c r="O107" s="404"/>
      <c r="P107" s="400" t="s">
        <v>40</v>
      </c>
      <c r="Q107" s="401"/>
      <c r="R107" s="401"/>
      <c r="S107" s="401"/>
      <c r="T107" s="401"/>
      <c r="U107" s="401"/>
      <c r="V107" s="402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25">
      <c r="A108" s="394" t="s">
        <v>212</v>
      </c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4"/>
      <c r="P108" s="394"/>
      <c r="Q108" s="394"/>
      <c r="R108" s="394"/>
      <c r="S108" s="394"/>
      <c r="T108" s="394"/>
      <c r="U108" s="394"/>
      <c r="V108" s="394"/>
      <c r="W108" s="394"/>
      <c r="X108" s="394"/>
      <c r="Y108" s="394"/>
      <c r="Z108" s="394"/>
      <c r="AA108" s="65"/>
      <c r="AB108" s="65"/>
      <c r="AC108" s="82"/>
    </row>
    <row r="109" spans="1:68" ht="14.25" customHeight="1" x14ac:dyDescent="0.25">
      <c r="A109" s="395" t="s">
        <v>144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66"/>
      <c r="AB109" s="66"/>
      <c r="AC109" s="83"/>
    </row>
    <row r="110" spans="1:68" ht="27" customHeight="1" x14ac:dyDescent="0.25">
      <c r="A110" s="63" t="s">
        <v>213</v>
      </c>
      <c r="B110" s="63" t="s">
        <v>214</v>
      </c>
      <c r="C110" s="36">
        <v>4301135311</v>
      </c>
      <c r="D110" s="396">
        <v>4607111039095</v>
      </c>
      <c r="E110" s="396"/>
      <c r="F110" s="62">
        <v>0.25</v>
      </c>
      <c r="G110" s="37">
        <v>12</v>
      </c>
      <c r="H110" s="62">
        <v>3</v>
      </c>
      <c r="I110" s="62">
        <v>3.7480000000000002</v>
      </c>
      <c r="J110" s="37">
        <v>70</v>
      </c>
      <c r="K110" s="37" t="s">
        <v>97</v>
      </c>
      <c r="L110" s="37" t="s">
        <v>122</v>
      </c>
      <c r="M110" s="38" t="s">
        <v>86</v>
      </c>
      <c r="N110" s="38"/>
      <c r="O110" s="37">
        <v>180</v>
      </c>
      <c r="P110" s="4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0" s="398"/>
      <c r="R110" s="398"/>
      <c r="S110" s="398"/>
      <c r="T110" s="399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215</v>
      </c>
      <c r="AG110" s="81"/>
      <c r="AJ110" s="87" t="s">
        <v>123</v>
      </c>
      <c r="AK110" s="87">
        <v>14</v>
      </c>
      <c r="BB110" s="168" t="s">
        <v>96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216</v>
      </c>
      <c r="B111" s="63" t="s">
        <v>217</v>
      </c>
      <c r="C111" s="36">
        <v>4301135300</v>
      </c>
      <c r="D111" s="396">
        <v>4607111039101</v>
      </c>
      <c r="E111" s="396"/>
      <c r="F111" s="62">
        <v>0.45</v>
      </c>
      <c r="G111" s="37">
        <v>8</v>
      </c>
      <c r="H111" s="62">
        <v>3.6</v>
      </c>
      <c r="I111" s="62">
        <v>4.26</v>
      </c>
      <c r="J111" s="37">
        <v>70</v>
      </c>
      <c r="K111" s="37" t="s">
        <v>97</v>
      </c>
      <c r="L111" s="37" t="s">
        <v>88</v>
      </c>
      <c r="M111" s="38" t="s">
        <v>86</v>
      </c>
      <c r="N111" s="38"/>
      <c r="O111" s="37">
        <v>180</v>
      </c>
      <c r="P111" s="44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1" s="398"/>
      <c r="R111" s="398"/>
      <c r="S111" s="398"/>
      <c r="T111" s="399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215</v>
      </c>
      <c r="AG111" s="81"/>
      <c r="AJ111" s="87" t="s">
        <v>89</v>
      </c>
      <c r="AK111" s="87">
        <v>1</v>
      </c>
      <c r="BB111" s="170" t="s">
        <v>96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16.5" customHeight="1" x14ac:dyDescent="0.25">
      <c r="A112" s="63" t="s">
        <v>218</v>
      </c>
      <c r="B112" s="63" t="s">
        <v>219</v>
      </c>
      <c r="C112" s="36">
        <v>4301135534</v>
      </c>
      <c r="D112" s="396">
        <v>4607111034199</v>
      </c>
      <c r="E112" s="396"/>
      <c r="F112" s="62">
        <v>0.25</v>
      </c>
      <c r="G112" s="37">
        <v>12</v>
      </c>
      <c r="H112" s="62">
        <v>3</v>
      </c>
      <c r="I112" s="62">
        <v>3.7035999999999998</v>
      </c>
      <c r="J112" s="37">
        <v>70</v>
      </c>
      <c r="K112" s="37" t="s">
        <v>97</v>
      </c>
      <c r="L112" s="37" t="s">
        <v>88</v>
      </c>
      <c r="M112" s="38" t="s">
        <v>86</v>
      </c>
      <c r="N112" s="38"/>
      <c r="O112" s="37">
        <v>180</v>
      </c>
      <c r="P112" s="4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2" s="398"/>
      <c r="R112" s="398"/>
      <c r="S112" s="398"/>
      <c r="T112" s="399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220</v>
      </c>
      <c r="AG112" s="81"/>
      <c r="AJ112" s="87" t="s">
        <v>89</v>
      </c>
      <c r="AK112" s="87">
        <v>1</v>
      </c>
      <c r="BB112" s="172" t="s">
        <v>96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03"/>
      <c r="B113" s="403"/>
      <c r="C113" s="403"/>
      <c r="D113" s="403"/>
      <c r="E113" s="403"/>
      <c r="F113" s="403"/>
      <c r="G113" s="403"/>
      <c r="H113" s="403"/>
      <c r="I113" s="403"/>
      <c r="J113" s="403"/>
      <c r="K113" s="403"/>
      <c r="L113" s="403"/>
      <c r="M113" s="403"/>
      <c r="N113" s="403"/>
      <c r="O113" s="404"/>
      <c r="P113" s="400" t="s">
        <v>40</v>
      </c>
      <c r="Q113" s="401"/>
      <c r="R113" s="401"/>
      <c r="S113" s="401"/>
      <c r="T113" s="401"/>
      <c r="U113" s="401"/>
      <c r="V113" s="402"/>
      <c r="W113" s="42" t="s">
        <v>39</v>
      </c>
      <c r="X113" s="43">
        <f>IFERROR(SUM(X110:X112),"0")</f>
        <v>0</v>
      </c>
      <c r="Y113" s="43">
        <f>IFERROR(SUM(Y110:Y112),"0")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403"/>
      <c r="B114" s="403"/>
      <c r="C114" s="403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4"/>
      <c r="P114" s="400" t="s">
        <v>40</v>
      </c>
      <c r="Q114" s="401"/>
      <c r="R114" s="401"/>
      <c r="S114" s="401"/>
      <c r="T114" s="401"/>
      <c r="U114" s="401"/>
      <c r="V114" s="402"/>
      <c r="W114" s="42" t="s">
        <v>0</v>
      </c>
      <c r="X114" s="43">
        <f>IFERROR(SUMPRODUCT(X110:X112*H110:H112),"0")</f>
        <v>0</v>
      </c>
      <c r="Y114" s="43">
        <f>IFERROR(SUMPRODUCT(Y110:Y112*H110:H112),"0")</f>
        <v>0</v>
      </c>
      <c r="Z114" s="42"/>
      <c r="AA114" s="67"/>
      <c r="AB114" s="67"/>
      <c r="AC114" s="67"/>
    </row>
    <row r="115" spans="1:68" ht="16.5" customHeight="1" x14ac:dyDescent="0.25">
      <c r="A115" s="394" t="s">
        <v>221</v>
      </c>
      <c r="B115" s="394"/>
      <c r="C115" s="394"/>
      <c r="D115" s="394"/>
      <c r="E115" s="394"/>
      <c r="F115" s="394"/>
      <c r="G115" s="394"/>
      <c r="H115" s="394"/>
      <c r="I115" s="394"/>
      <c r="J115" s="394"/>
      <c r="K115" s="394"/>
      <c r="L115" s="394"/>
      <c r="M115" s="394"/>
      <c r="N115" s="394"/>
      <c r="O115" s="394"/>
      <c r="P115" s="394"/>
      <c r="Q115" s="394"/>
      <c r="R115" s="394"/>
      <c r="S115" s="394"/>
      <c r="T115" s="394"/>
      <c r="U115" s="394"/>
      <c r="V115" s="394"/>
      <c r="W115" s="394"/>
      <c r="X115" s="394"/>
      <c r="Y115" s="394"/>
      <c r="Z115" s="394"/>
      <c r="AA115" s="65"/>
      <c r="AB115" s="65"/>
      <c r="AC115" s="82"/>
    </row>
    <row r="116" spans="1:68" ht="14.25" customHeight="1" x14ac:dyDescent="0.25">
      <c r="A116" s="395" t="s">
        <v>144</v>
      </c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395"/>
      <c r="P116" s="395"/>
      <c r="Q116" s="395"/>
      <c r="R116" s="395"/>
      <c r="S116" s="395"/>
      <c r="T116" s="395"/>
      <c r="U116" s="395"/>
      <c r="V116" s="395"/>
      <c r="W116" s="395"/>
      <c r="X116" s="395"/>
      <c r="Y116" s="395"/>
      <c r="Z116" s="395"/>
      <c r="AA116" s="66"/>
      <c r="AB116" s="66"/>
      <c r="AC116" s="83"/>
    </row>
    <row r="117" spans="1:68" ht="27" customHeight="1" x14ac:dyDescent="0.25">
      <c r="A117" s="63" t="s">
        <v>222</v>
      </c>
      <c r="B117" s="63" t="s">
        <v>223</v>
      </c>
      <c r="C117" s="36">
        <v>4301135275</v>
      </c>
      <c r="D117" s="396">
        <v>4607111034380</v>
      </c>
      <c r="E117" s="396"/>
      <c r="F117" s="62">
        <v>0.25</v>
      </c>
      <c r="G117" s="37">
        <v>12</v>
      </c>
      <c r="H117" s="62">
        <v>3</v>
      </c>
      <c r="I117" s="62">
        <v>3.28</v>
      </c>
      <c r="J117" s="37">
        <v>70</v>
      </c>
      <c r="K117" s="37" t="s">
        <v>97</v>
      </c>
      <c r="L117" s="37" t="s">
        <v>122</v>
      </c>
      <c r="M117" s="38" t="s">
        <v>86</v>
      </c>
      <c r="N117" s="38"/>
      <c r="O117" s="37">
        <v>180</v>
      </c>
      <c r="P117" s="44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7" s="398"/>
      <c r="R117" s="398"/>
      <c r="S117" s="398"/>
      <c r="T117" s="399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224</v>
      </c>
      <c r="AG117" s="81"/>
      <c r="AJ117" s="87" t="s">
        <v>123</v>
      </c>
      <c r="AK117" s="87">
        <v>14</v>
      </c>
      <c r="BB117" s="174" t="s">
        <v>96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27" customHeight="1" x14ac:dyDescent="0.25">
      <c r="A118" s="63" t="s">
        <v>225</v>
      </c>
      <c r="B118" s="63" t="s">
        <v>226</v>
      </c>
      <c r="C118" s="36">
        <v>4301135277</v>
      </c>
      <c r="D118" s="396">
        <v>4607111034397</v>
      </c>
      <c r="E118" s="396"/>
      <c r="F118" s="62">
        <v>0.25</v>
      </c>
      <c r="G118" s="37">
        <v>12</v>
      </c>
      <c r="H118" s="62">
        <v>3</v>
      </c>
      <c r="I118" s="62">
        <v>3.28</v>
      </c>
      <c r="J118" s="37">
        <v>70</v>
      </c>
      <c r="K118" s="37" t="s">
        <v>97</v>
      </c>
      <c r="L118" s="37" t="s">
        <v>115</v>
      </c>
      <c r="M118" s="38" t="s">
        <v>86</v>
      </c>
      <c r="N118" s="38"/>
      <c r="O118" s="37">
        <v>180</v>
      </c>
      <c r="P118" s="4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8" s="398"/>
      <c r="R118" s="398"/>
      <c r="S118" s="398"/>
      <c r="T118" s="399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209</v>
      </c>
      <c r="AG118" s="81"/>
      <c r="AJ118" s="87" t="s">
        <v>116</v>
      </c>
      <c r="AK118" s="87">
        <v>70</v>
      </c>
      <c r="BB118" s="176" t="s">
        <v>96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3"/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04"/>
      <c r="P119" s="400" t="s">
        <v>40</v>
      </c>
      <c r="Q119" s="401"/>
      <c r="R119" s="401"/>
      <c r="S119" s="401"/>
      <c r="T119" s="401"/>
      <c r="U119" s="401"/>
      <c r="V119" s="402"/>
      <c r="W119" s="42" t="s">
        <v>39</v>
      </c>
      <c r="X119" s="43">
        <f>IFERROR(SUM(X117:X118),"0")</f>
        <v>0</v>
      </c>
      <c r="Y119" s="43">
        <f>IFERROR(SUM(Y117:Y118),"0")</f>
        <v>0</v>
      </c>
      <c r="Z119" s="43">
        <f>IFERROR(IF(Z117="",0,Z117),"0")+IFERROR(IF(Z118="",0,Z118),"0")</f>
        <v>0</v>
      </c>
      <c r="AA119" s="67"/>
      <c r="AB119" s="67"/>
      <c r="AC119" s="67"/>
    </row>
    <row r="120" spans="1:68" x14ac:dyDescent="0.2">
      <c r="A120" s="403"/>
      <c r="B120" s="403"/>
      <c r="C120" s="403"/>
      <c r="D120" s="403"/>
      <c r="E120" s="403"/>
      <c r="F120" s="403"/>
      <c r="G120" s="403"/>
      <c r="H120" s="403"/>
      <c r="I120" s="403"/>
      <c r="J120" s="403"/>
      <c r="K120" s="403"/>
      <c r="L120" s="403"/>
      <c r="M120" s="403"/>
      <c r="N120" s="403"/>
      <c r="O120" s="404"/>
      <c r="P120" s="400" t="s">
        <v>40</v>
      </c>
      <c r="Q120" s="401"/>
      <c r="R120" s="401"/>
      <c r="S120" s="401"/>
      <c r="T120" s="401"/>
      <c r="U120" s="401"/>
      <c r="V120" s="402"/>
      <c r="W120" s="42" t="s">
        <v>0</v>
      </c>
      <c r="X120" s="43">
        <f>IFERROR(SUMPRODUCT(X117:X118*H117:H118),"0")</f>
        <v>0</v>
      </c>
      <c r="Y120" s="43">
        <f>IFERROR(SUMPRODUCT(Y117:Y118*H117:H118),"0")</f>
        <v>0</v>
      </c>
      <c r="Z120" s="42"/>
      <c r="AA120" s="67"/>
      <c r="AB120" s="67"/>
      <c r="AC120" s="67"/>
    </row>
    <row r="121" spans="1:68" ht="16.5" customHeight="1" x14ac:dyDescent="0.25">
      <c r="A121" s="394" t="s">
        <v>227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5"/>
      <c r="AB121" s="65"/>
      <c r="AC121" s="82"/>
    </row>
    <row r="122" spans="1:68" ht="14.25" customHeight="1" x14ac:dyDescent="0.25">
      <c r="A122" s="395" t="s">
        <v>144</v>
      </c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5"/>
      <c r="O122" s="395"/>
      <c r="P122" s="395"/>
      <c r="Q122" s="395"/>
      <c r="R122" s="395"/>
      <c r="S122" s="395"/>
      <c r="T122" s="395"/>
      <c r="U122" s="395"/>
      <c r="V122" s="395"/>
      <c r="W122" s="395"/>
      <c r="X122" s="395"/>
      <c r="Y122" s="395"/>
      <c r="Z122" s="395"/>
      <c r="AA122" s="66"/>
      <c r="AB122" s="66"/>
      <c r="AC122" s="83"/>
    </row>
    <row r="123" spans="1:68" ht="27" customHeight="1" x14ac:dyDescent="0.25">
      <c r="A123" s="63" t="s">
        <v>228</v>
      </c>
      <c r="B123" s="63" t="s">
        <v>229</v>
      </c>
      <c r="C123" s="36">
        <v>4301135570</v>
      </c>
      <c r="D123" s="396">
        <v>4607111035806</v>
      </c>
      <c r="E123" s="396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97</v>
      </c>
      <c r="L123" s="37" t="s">
        <v>88</v>
      </c>
      <c r="M123" s="38" t="s">
        <v>86</v>
      </c>
      <c r="N123" s="38"/>
      <c r="O123" s="37">
        <v>180</v>
      </c>
      <c r="P123" s="448" t="s">
        <v>230</v>
      </c>
      <c r="Q123" s="398"/>
      <c r="R123" s="398"/>
      <c r="S123" s="398"/>
      <c r="T123" s="39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7" t="s">
        <v>231</v>
      </c>
      <c r="AG123" s="81"/>
      <c r="AJ123" s="87" t="s">
        <v>89</v>
      </c>
      <c r="AK123" s="87">
        <v>1</v>
      </c>
      <c r="BB123" s="178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03"/>
      <c r="B124" s="403"/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3"/>
      <c r="O124" s="404"/>
      <c r="P124" s="400" t="s">
        <v>40</v>
      </c>
      <c r="Q124" s="401"/>
      <c r="R124" s="401"/>
      <c r="S124" s="401"/>
      <c r="T124" s="401"/>
      <c r="U124" s="401"/>
      <c r="V124" s="402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x14ac:dyDescent="0.2">
      <c r="A125" s="40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4"/>
      <c r="P125" s="400" t="s">
        <v>40</v>
      </c>
      <c r="Q125" s="401"/>
      <c r="R125" s="401"/>
      <c r="S125" s="401"/>
      <c r="T125" s="401"/>
      <c r="U125" s="401"/>
      <c r="V125" s="402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customHeight="1" x14ac:dyDescent="0.25">
      <c r="A126" s="394" t="s">
        <v>232</v>
      </c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4"/>
      <c r="P126" s="394"/>
      <c r="Q126" s="394"/>
      <c r="R126" s="394"/>
      <c r="S126" s="394"/>
      <c r="T126" s="394"/>
      <c r="U126" s="394"/>
      <c r="V126" s="394"/>
      <c r="W126" s="394"/>
      <c r="X126" s="394"/>
      <c r="Y126" s="394"/>
      <c r="Z126" s="394"/>
      <c r="AA126" s="65"/>
      <c r="AB126" s="65"/>
      <c r="AC126" s="82"/>
    </row>
    <row r="127" spans="1:68" ht="14.25" customHeight="1" x14ac:dyDescent="0.25">
      <c r="A127" s="395" t="s">
        <v>144</v>
      </c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  <c r="Y127" s="395"/>
      <c r="Z127" s="395"/>
      <c r="AA127" s="66"/>
      <c r="AB127" s="66"/>
      <c r="AC127" s="83"/>
    </row>
    <row r="128" spans="1:68" ht="16.5" customHeight="1" x14ac:dyDescent="0.25">
      <c r="A128" s="63" t="s">
        <v>233</v>
      </c>
      <c r="B128" s="63" t="s">
        <v>234</v>
      </c>
      <c r="C128" s="36">
        <v>4301135596</v>
      </c>
      <c r="D128" s="396">
        <v>4607111039613</v>
      </c>
      <c r="E128" s="396"/>
      <c r="F128" s="62">
        <v>0.09</v>
      </c>
      <c r="G128" s="37">
        <v>30</v>
      </c>
      <c r="H128" s="62">
        <v>2.7</v>
      </c>
      <c r="I128" s="62">
        <v>3.09</v>
      </c>
      <c r="J128" s="37">
        <v>126</v>
      </c>
      <c r="K128" s="37" t="s">
        <v>97</v>
      </c>
      <c r="L128" s="37" t="s">
        <v>88</v>
      </c>
      <c r="M128" s="38" t="s">
        <v>86</v>
      </c>
      <c r="N128" s="38"/>
      <c r="O128" s="37">
        <v>180</v>
      </c>
      <c r="P128" s="44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8" s="398"/>
      <c r="R128" s="398"/>
      <c r="S128" s="398"/>
      <c r="T128" s="399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IFERROR(IF(X128="","",X128*0.00936),"")</f>
        <v>0</v>
      </c>
      <c r="AA128" s="68" t="s">
        <v>46</v>
      </c>
      <c r="AB128" s="69" t="s">
        <v>46</v>
      </c>
      <c r="AC128" s="179" t="s">
        <v>215</v>
      </c>
      <c r="AG128" s="81"/>
      <c r="AJ128" s="87" t="s">
        <v>89</v>
      </c>
      <c r="AK128" s="87">
        <v>1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03"/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4"/>
      <c r="P129" s="400" t="s">
        <v>40</v>
      </c>
      <c r="Q129" s="401"/>
      <c r="R129" s="401"/>
      <c r="S129" s="401"/>
      <c r="T129" s="401"/>
      <c r="U129" s="401"/>
      <c r="V129" s="402"/>
      <c r="W129" s="42" t="s">
        <v>39</v>
      </c>
      <c r="X129" s="43">
        <f>IFERROR(SUM(X128:X128),"0")</f>
        <v>0</v>
      </c>
      <c r="Y129" s="43">
        <f>IFERROR(SUM(Y128:Y128),"0")</f>
        <v>0</v>
      </c>
      <c r="Z129" s="43">
        <f>IFERROR(IF(Z128="",0,Z128),"0")</f>
        <v>0</v>
      </c>
      <c r="AA129" s="67"/>
      <c r="AB129" s="67"/>
      <c r="AC129" s="67"/>
    </row>
    <row r="130" spans="1:68" x14ac:dyDescent="0.2">
      <c r="A130" s="403"/>
      <c r="B130" s="403"/>
      <c r="C130" s="403"/>
      <c r="D130" s="403"/>
      <c r="E130" s="403"/>
      <c r="F130" s="403"/>
      <c r="G130" s="403"/>
      <c r="H130" s="403"/>
      <c r="I130" s="403"/>
      <c r="J130" s="403"/>
      <c r="K130" s="403"/>
      <c r="L130" s="403"/>
      <c r="M130" s="403"/>
      <c r="N130" s="403"/>
      <c r="O130" s="404"/>
      <c r="P130" s="400" t="s">
        <v>40</v>
      </c>
      <c r="Q130" s="401"/>
      <c r="R130" s="401"/>
      <c r="S130" s="401"/>
      <c r="T130" s="401"/>
      <c r="U130" s="401"/>
      <c r="V130" s="402"/>
      <c r="W130" s="42" t="s">
        <v>0</v>
      </c>
      <c r="X130" s="43">
        <f>IFERROR(SUMPRODUCT(X128:X128*H128:H128),"0")</f>
        <v>0</v>
      </c>
      <c r="Y130" s="43">
        <f>IFERROR(SUMPRODUCT(Y128:Y128*H128:H128),"0")</f>
        <v>0</v>
      </c>
      <c r="Z130" s="42"/>
      <c r="AA130" s="67"/>
      <c r="AB130" s="67"/>
      <c r="AC130" s="67"/>
    </row>
    <row r="131" spans="1:68" ht="16.5" customHeight="1" x14ac:dyDescent="0.25">
      <c r="A131" s="394" t="s">
        <v>235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94"/>
      <c r="AA131" s="65"/>
      <c r="AB131" s="65"/>
      <c r="AC131" s="82"/>
    </row>
    <row r="132" spans="1:68" ht="14.25" customHeight="1" x14ac:dyDescent="0.25">
      <c r="A132" s="395" t="s">
        <v>236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66"/>
      <c r="AB132" s="66"/>
      <c r="AC132" s="83"/>
    </row>
    <row r="133" spans="1:68" ht="27" customHeight="1" x14ac:dyDescent="0.25">
      <c r="A133" s="63" t="s">
        <v>237</v>
      </c>
      <c r="B133" s="63" t="s">
        <v>238</v>
      </c>
      <c r="C133" s="36">
        <v>4301071054</v>
      </c>
      <c r="D133" s="396">
        <v>4607111035639</v>
      </c>
      <c r="E133" s="396"/>
      <c r="F133" s="62">
        <v>0.2</v>
      </c>
      <c r="G133" s="37">
        <v>8</v>
      </c>
      <c r="H133" s="62">
        <v>1.6</v>
      </c>
      <c r="I133" s="62">
        <v>2.12</v>
      </c>
      <c r="J133" s="37">
        <v>72</v>
      </c>
      <c r="K133" s="37" t="s">
        <v>240</v>
      </c>
      <c r="L133" s="37" t="s">
        <v>88</v>
      </c>
      <c r="M133" s="38" t="s">
        <v>86</v>
      </c>
      <c r="N133" s="38"/>
      <c r="O133" s="37">
        <v>180</v>
      </c>
      <c r="P133" s="45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3" s="398"/>
      <c r="R133" s="398"/>
      <c r="S133" s="398"/>
      <c r="T133" s="399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IFERROR(IF(X133="","",X133*0.01157),"")</f>
        <v>0</v>
      </c>
      <c r="AA133" s="68" t="s">
        <v>46</v>
      </c>
      <c r="AB133" s="69" t="s">
        <v>46</v>
      </c>
      <c r="AC133" s="181" t="s">
        <v>239</v>
      </c>
      <c r="AG133" s="81"/>
      <c r="AJ133" s="87" t="s">
        <v>89</v>
      </c>
      <c r="AK133" s="87">
        <v>1</v>
      </c>
      <c r="BB133" s="182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241</v>
      </c>
      <c r="B134" s="63" t="s">
        <v>242</v>
      </c>
      <c r="C134" s="36">
        <v>4301135540</v>
      </c>
      <c r="D134" s="396">
        <v>4607111035646</v>
      </c>
      <c r="E134" s="396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240</v>
      </c>
      <c r="L134" s="37" t="s">
        <v>88</v>
      </c>
      <c r="M134" s="38" t="s">
        <v>86</v>
      </c>
      <c r="N134" s="38"/>
      <c r="O134" s="37">
        <v>180</v>
      </c>
      <c r="P134" s="4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98"/>
      <c r="R134" s="398"/>
      <c r="S134" s="398"/>
      <c r="T134" s="399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83" t="s">
        <v>239</v>
      </c>
      <c r="AG134" s="81"/>
      <c r="AJ134" s="87" t="s">
        <v>89</v>
      </c>
      <c r="AK134" s="87">
        <v>1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4"/>
      <c r="P135" s="400" t="s">
        <v>40</v>
      </c>
      <c r="Q135" s="401"/>
      <c r="R135" s="401"/>
      <c r="S135" s="401"/>
      <c r="T135" s="401"/>
      <c r="U135" s="401"/>
      <c r="V135" s="402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4"/>
      <c r="P136" s="400" t="s">
        <v>40</v>
      </c>
      <c r="Q136" s="401"/>
      <c r="R136" s="401"/>
      <c r="S136" s="401"/>
      <c r="T136" s="401"/>
      <c r="U136" s="401"/>
      <c r="V136" s="402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394" t="s">
        <v>243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65"/>
      <c r="AB137" s="65"/>
      <c r="AC137" s="82"/>
    </row>
    <row r="138" spans="1:68" ht="14.25" customHeight="1" x14ac:dyDescent="0.25">
      <c r="A138" s="395" t="s">
        <v>144</v>
      </c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  <c r="X138" s="395"/>
      <c r="Y138" s="395"/>
      <c r="Z138" s="395"/>
      <c r="AA138" s="66"/>
      <c r="AB138" s="66"/>
      <c r="AC138" s="83"/>
    </row>
    <row r="139" spans="1:68" ht="27" customHeight="1" x14ac:dyDescent="0.25">
      <c r="A139" s="63" t="s">
        <v>244</v>
      </c>
      <c r="B139" s="63" t="s">
        <v>245</v>
      </c>
      <c r="C139" s="36">
        <v>4301135281</v>
      </c>
      <c r="D139" s="396">
        <v>4607111036568</v>
      </c>
      <c r="E139" s="396"/>
      <c r="F139" s="62">
        <v>0.28000000000000003</v>
      </c>
      <c r="G139" s="37">
        <v>6</v>
      </c>
      <c r="H139" s="62">
        <v>1.68</v>
      </c>
      <c r="I139" s="62">
        <v>2.1017999999999999</v>
      </c>
      <c r="J139" s="37">
        <v>140</v>
      </c>
      <c r="K139" s="37" t="s">
        <v>97</v>
      </c>
      <c r="L139" s="37" t="s">
        <v>88</v>
      </c>
      <c r="M139" s="38" t="s">
        <v>86</v>
      </c>
      <c r="N139" s="38"/>
      <c r="O139" s="37">
        <v>180</v>
      </c>
      <c r="P139" s="4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98"/>
      <c r="R139" s="398"/>
      <c r="S139" s="398"/>
      <c r="T139" s="399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IFERROR(IF(X139="","",X139*0.00941),"")</f>
        <v>0</v>
      </c>
      <c r="AA139" s="68" t="s">
        <v>46</v>
      </c>
      <c r="AB139" s="69" t="s">
        <v>46</v>
      </c>
      <c r="AC139" s="185" t="s">
        <v>246</v>
      </c>
      <c r="AG139" s="81"/>
      <c r="AJ139" s="87" t="s">
        <v>89</v>
      </c>
      <c r="AK139" s="87">
        <v>1</v>
      </c>
      <c r="BB139" s="186" t="s">
        <v>96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03"/>
      <c r="B140" s="403"/>
      <c r="C140" s="403"/>
      <c r="D140" s="403"/>
      <c r="E140" s="403"/>
      <c r="F140" s="403"/>
      <c r="G140" s="403"/>
      <c r="H140" s="403"/>
      <c r="I140" s="403"/>
      <c r="J140" s="403"/>
      <c r="K140" s="403"/>
      <c r="L140" s="403"/>
      <c r="M140" s="403"/>
      <c r="N140" s="403"/>
      <c r="O140" s="404"/>
      <c r="P140" s="400" t="s">
        <v>40</v>
      </c>
      <c r="Q140" s="401"/>
      <c r="R140" s="401"/>
      <c r="S140" s="401"/>
      <c r="T140" s="401"/>
      <c r="U140" s="401"/>
      <c r="V140" s="402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403"/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4"/>
      <c r="P141" s="400" t="s">
        <v>40</v>
      </c>
      <c r="Q141" s="401"/>
      <c r="R141" s="401"/>
      <c r="S141" s="401"/>
      <c r="T141" s="401"/>
      <c r="U141" s="401"/>
      <c r="V141" s="402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27.75" customHeight="1" x14ac:dyDescent="0.2">
      <c r="A142" s="393" t="s">
        <v>247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93"/>
      <c r="AA142" s="54"/>
      <c r="AB142" s="54"/>
      <c r="AC142" s="54"/>
    </row>
    <row r="143" spans="1:68" ht="16.5" customHeight="1" x14ac:dyDescent="0.25">
      <c r="A143" s="394" t="s">
        <v>248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94"/>
      <c r="AA143" s="65"/>
      <c r="AB143" s="65"/>
      <c r="AC143" s="82"/>
    </row>
    <row r="144" spans="1:68" ht="14.25" customHeight="1" x14ac:dyDescent="0.25">
      <c r="A144" s="395" t="s">
        <v>144</v>
      </c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  <c r="Y144" s="395"/>
      <c r="Z144" s="395"/>
      <c r="AA144" s="66"/>
      <c r="AB144" s="66"/>
      <c r="AC144" s="83"/>
    </row>
    <row r="145" spans="1:68" ht="27" customHeight="1" x14ac:dyDescent="0.25">
      <c r="A145" s="63" t="s">
        <v>249</v>
      </c>
      <c r="B145" s="63" t="s">
        <v>250</v>
      </c>
      <c r="C145" s="36">
        <v>4301135317</v>
      </c>
      <c r="D145" s="396">
        <v>4607111039057</v>
      </c>
      <c r="E145" s="396"/>
      <c r="F145" s="62">
        <v>1.8</v>
      </c>
      <c r="G145" s="37">
        <v>1</v>
      </c>
      <c r="H145" s="62">
        <v>1.8</v>
      </c>
      <c r="I145" s="62">
        <v>1.9</v>
      </c>
      <c r="J145" s="37">
        <v>234</v>
      </c>
      <c r="K145" s="37" t="s">
        <v>140</v>
      </c>
      <c r="L145" s="37" t="s">
        <v>122</v>
      </c>
      <c r="M145" s="38" t="s">
        <v>86</v>
      </c>
      <c r="N145" s="38"/>
      <c r="O145" s="37">
        <v>180</v>
      </c>
      <c r="P145" s="453" t="s">
        <v>251</v>
      </c>
      <c r="Q145" s="398"/>
      <c r="R145" s="398"/>
      <c r="S145" s="398"/>
      <c r="T145" s="399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IFERROR(IF(X145="","",X145*0.00502),"")</f>
        <v>0</v>
      </c>
      <c r="AA145" s="68" t="s">
        <v>46</v>
      </c>
      <c r="AB145" s="69" t="s">
        <v>46</v>
      </c>
      <c r="AC145" s="187" t="s">
        <v>215</v>
      </c>
      <c r="AG145" s="81"/>
      <c r="AJ145" s="87" t="s">
        <v>123</v>
      </c>
      <c r="AK145" s="87">
        <v>18</v>
      </c>
      <c r="BB145" s="188" t="s">
        <v>96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03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4"/>
      <c r="P146" s="400" t="s">
        <v>40</v>
      </c>
      <c r="Q146" s="401"/>
      <c r="R146" s="401"/>
      <c r="S146" s="401"/>
      <c r="T146" s="401"/>
      <c r="U146" s="401"/>
      <c r="V146" s="402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03"/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4"/>
      <c r="P147" s="400" t="s">
        <v>40</v>
      </c>
      <c r="Q147" s="401"/>
      <c r="R147" s="401"/>
      <c r="S147" s="401"/>
      <c r="T147" s="401"/>
      <c r="U147" s="401"/>
      <c r="V147" s="402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94" t="s">
        <v>252</v>
      </c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4"/>
      <c r="O148" s="394"/>
      <c r="P148" s="394"/>
      <c r="Q148" s="394"/>
      <c r="R148" s="394"/>
      <c r="S148" s="394"/>
      <c r="T148" s="394"/>
      <c r="U148" s="394"/>
      <c r="V148" s="394"/>
      <c r="W148" s="394"/>
      <c r="X148" s="394"/>
      <c r="Y148" s="394"/>
      <c r="Z148" s="394"/>
      <c r="AA148" s="65"/>
      <c r="AB148" s="65"/>
      <c r="AC148" s="82"/>
    </row>
    <row r="149" spans="1:68" ht="14.25" customHeight="1" x14ac:dyDescent="0.25">
      <c r="A149" s="395" t="s">
        <v>82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95"/>
      <c r="AA149" s="66"/>
      <c r="AB149" s="66"/>
      <c r="AC149" s="83"/>
    </row>
    <row r="150" spans="1:68" ht="16.5" customHeight="1" x14ac:dyDescent="0.25">
      <c r="A150" s="63" t="s">
        <v>253</v>
      </c>
      <c r="B150" s="63" t="s">
        <v>254</v>
      </c>
      <c r="C150" s="36">
        <v>4301071062</v>
      </c>
      <c r="D150" s="396">
        <v>4607111036384</v>
      </c>
      <c r="E150" s="396"/>
      <c r="F150" s="62">
        <v>5</v>
      </c>
      <c r="G150" s="37">
        <v>1</v>
      </c>
      <c r="H150" s="62">
        <v>5</v>
      </c>
      <c r="I150" s="62">
        <v>5.2106000000000003</v>
      </c>
      <c r="J150" s="37">
        <v>144</v>
      </c>
      <c r="K150" s="37" t="s">
        <v>87</v>
      </c>
      <c r="L150" s="37" t="s">
        <v>88</v>
      </c>
      <c r="M150" s="38" t="s">
        <v>86</v>
      </c>
      <c r="N150" s="38"/>
      <c r="O150" s="37">
        <v>180</v>
      </c>
      <c r="P150" s="454" t="s">
        <v>255</v>
      </c>
      <c r="Q150" s="398"/>
      <c r="R150" s="398"/>
      <c r="S150" s="398"/>
      <c r="T150" s="399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89" t="s">
        <v>256</v>
      </c>
      <c r="AG150" s="81"/>
      <c r="AJ150" s="87" t="s">
        <v>89</v>
      </c>
      <c r="AK150" s="87">
        <v>1</v>
      </c>
      <c r="BB150" s="190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16.5" customHeight="1" x14ac:dyDescent="0.25">
      <c r="A151" s="63" t="s">
        <v>257</v>
      </c>
      <c r="B151" s="63" t="s">
        <v>258</v>
      </c>
      <c r="C151" s="36">
        <v>4301071056</v>
      </c>
      <c r="D151" s="396">
        <v>4640242180250</v>
      </c>
      <c r="E151" s="396"/>
      <c r="F151" s="62">
        <v>5</v>
      </c>
      <c r="G151" s="37">
        <v>1</v>
      </c>
      <c r="H151" s="62">
        <v>5</v>
      </c>
      <c r="I151" s="62">
        <v>5.2131999999999996</v>
      </c>
      <c r="J151" s="37">
        <v>144</v>
      </c>
      <c r="K151" s="37" t="s">
        <v>87</v>
      </c>
      <c r="L151" s="37" t="s">
        <v>88</v>
      </c>
      <c r="M151" s="38" t="s">
        <v>86</v>
      </c>
      <c r="N151" s="38"/>
      <c r="O151" s="37">
        <v>180</v>
      </c>
      <c r="P151" s="455" t="s">
        <v>259</v>
      </c>
      <c r="Q151" s="398"/>
      <c r="R151" s="398"/>
      <c r="S151" s="398"/>
      <c r="T151" s="399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1" t="s">
        <v>260</v>
      </c>
      <c r="AG151" s="81"/>
      <c r="AJ151" s="87" t="s">
        <v>89</v>
      </c>
      <c r="AK151" s="87">
        <v>1</v>
      </c>
      <c r="BB151" s="192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261</v>
      </c>
      <c r="B152" s="63" t="s">
        <v>262</v>
      </c>
      <c r="C152" s="36">
        <v>4301071050</v>
      </c>
      <c r="D152" s="396">
        <v>4607111036216</v>
      </c>
      <c r="E152" s="396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87</v>
      </c>
      <c r="L152" s="37" t="s">
        <v>122</v>
      </c>
      <c r="M152" s="38" t="s">
        <v>86</v>
      </c>
      <c r="N152" s="38"/>
      <c r="O152" s="37">
        <v>180</v>
      </c>
      <c r="P152" s="45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2" s="398"/>
      <c r="R152" s="398"/>
      <c r="S152" s="398"/>
      <c r="T152" s="39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3" t="s">
        <v>263</v>
      </c>
      <c r="AG152" s="81"/>
      <c r="AJ152" s="87" t="s">
        <v>123</v>
      </c>
      <c r="AK152" s="87">
        <v>12</v>
      </c>
      <c r="BB152" s="194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264</v>
      </c>
      <c r="B153" s="63" t="s">
        <v>265</v>
      </c>
      <c r="C153" s="36">
        <v>4301071061</v>
      </c>
      <c r="D153" s="396">
        <v>4607111036278</v>
      </c>
      <c r="E153" s="396"/>
      <c r="F153" s="62">
        <v>5</v>
      </c>
      <c r="G153" s="37">
        <v>1</v>
      </c>
      <c r="H153" s="62">
        <v>5</v>
      </c>
      <c r="I153" s="62">
        <v>5.2405999999999997</v>
      </c>
      <c r="J153" s="37">
        <v>84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3" s="398"/>
      <c r="R153" s="398"/>
      <c r="S153" s="398"/>
      <c r="T153" s="399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IFERROR(IF(X153="","",X153*0.0155),"")</f>
        <v>0</v>
      </c>
      <c r="AA153" s="68" t="s">
        <v>46</v>
      </c>
      <c r="AB153" s="69" t="s">
        <v>46</v>
      </c>
      <c r="AC153" s="195" t="s">
        <v>266</v>
      </c>
      <c r="AG153" s="81"/>
      <c r="AJ153" s="87" t="s">
        <v>89</v>
      </c>
      <c r="AK153" s="87">
        <v>1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03"/>
      <c r="B154" s="403"/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3"/>
      <c r="O154" s="404"/>
      <c r="P154" s="400" t="s">
        <v>40</v>
      </c>
      <c r="Q154" s="401"/>
      <c r="R154" s="401"/>
      <c r="S154" s="401"/>
      <c r="T154" s="401"/>
      <c r="U154" s="401"/>
      <c r="V154" s="402"/>
      <c r="W154" s="42" t="s">
        <v>39</v>
      </c>
      <c r="X154" s="43">
        <f>IFERROR(SUM(X150:X153),"0")</f>
        <v>0</v>
      </c>
      <c r="Y154" s="43">
        <f>IFERROR(SUM(Y150:Y153),"0")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403"/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04"/>
      <c r="P155" s="400" t="s">
        <v>40</v>
      </c>
      <c r="Q155" s="401"/>
      <c r="R155" s="401"/>
      <c r="S155" s="401"/>
      <c r="T155" s="401"/>
      <c r="U155" s="401"/>
      <c r="V155" s="402"/>
      <c r="W155" s="42" t="s">
        <v>0</v>
      </c>
      <c r="X155" s="43">
        <f>IFERROR(SUMPRODUCT(X150:X153*H150:H153),"0")</f>
        <v>0</v>
      </c>
      <c r="Y155" s="43">
        <f>IFERROR(SUMPRODUCT(Y150:Y153*H150:H153),"0")</f>
        <v>0</v>
      </c>
      <c r="Z155" s="42"/>
      <c r="AA155" s="67"/>
      <c r="AB155" s="67"/>
      <c r="AC155" s="67"/>
    </row>
    <row r="156" spans="1:68" ht="14.25" customHeight="1" x14ac:dyDescent="0.25">
      <c r="A156" s="395" t="s">
        <v>267</v>
      </c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395"/>
      <c r="P156" s="395"/>
      <c r="Q156" s="395"/>
      <c r="R156" s="395"/>
      <c r="S156" s="395"/>
      <c r="T156" s="395"/>
      <c r="U156" s="395"/>
      <c r="V156" s="395"/>
      <c r="W156" s="395"/>
      <c r="X156" s="395"/>
      <c r="Y156" s="395"/>
      <c r="Z156" s="395"/>
      <c r="AA156" s="66"/>
      <c r="AB156" s="66"/>
      <c r="AC156" s="83"/>
    </row>
    <row r="157" spans="1:68" ht="27" customHeight="1" x14ac:dyDescent="0.25">
      <c r="A157" s="63" t="s">
        <v>268</v>
      </c>
      <c r="B157" s="63" t="s">
        <v>269</v>
      </c>
      <c r="C157" s="36">
        <v>4301080153</v>
      </c>
      <c r="D157" s="396">
        <v>4607111036827</v>
      </c>
      <c r="E157" s="396"/>
      <c r="F157" s="62">
        <v>1</v>
      </c>
      <c r="G157" s="37">
        <v>5</v>
      </c>
      <c r="H157" s="62">
        <v>5</v>
      </c>
      <c r="I157" s="62">
        <v>5.2</v>
      </c>
      <c r="J157" s="37">
        <v>144</v>
      </c>
      <c r="K157" s="37" t="s">
        <v>87</v>
      </c>
      <c r="L157" s="37" t="s">
        <v>88</v>
      </c>
      <c r="M157" s="38" t="s">
        <v>86</v>
      </c>
      <c r="N157" s="38"/>
      <c r="O157" s="37">
        <v>90</v>
      </c>
      <c r="P157" s="4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98"/>
      <c r="R157" s="398"/>
      <c r="S157" s="398"/>
      <c r="T157" s="399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197" t="s">
        <v>270</v>
      </c>
      <c r="AG157" s="81"/>
      <c r="AJ157" s="87" t="s">
        <v>89</v>
      </c>
      <c r="AK157" s="87">
        <v>1</v>
      </c>
      <c r="BB157" s="198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customHeight="1" x14ac:dyDescent="0.25">
      <c r="A158" s="63" t="s">
        <v>271</v>
      </c>
      <c r="B158" s="63" t="s">
        <v>272</v>
      </c>
      <c r="C158" s="36">
        <v>4301080154</v>
      </c>
      <c r="D158" s="396">
        <v>4607111036834</v>
      </c>
      <c r="E158" s="396"/>
      <c r="F158" s="62">
        <v>1</v>
      </c>
      <c r="G158" s="37">
        <v>5</v>
      </c>
      <c r="H158" s="62">
        <v>5</v>
      </c>
      <c r="I158" s="62">
        <v>5.2530000000000001</v>
      </c>
      <c r="J158" s="37">
        <v>144</v>
      </c>
      <c r="K158" s="37" t="s">
        <v>87</v>
      </c>
      <c r="L158" s="37" t="s">
        <v>88</v>
      </c>
      <c r="M158" s="38" t="s">
        <v>86</v>
      </c>
      <c r="N158" s="38"/>
      <c r="O158" s="37">
        <v>90</v>
      </c>
      <c r="P158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98"/>
      <c r="R158" s="398"/>
      <c r="S158" s="398"/>
      <c r="T158" s="399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199" t="s">
        <v>270</v>
      </c>
      <c r="AG158" s="81"/>
      <c r="AJ158" s="87" t="s">
        <v>89</v>
      </c>
      <c r="AK158" s="87">
        <v>1</v>
      </c>
      <c r="BB158" s="200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03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03"/>
      <c r="O159" s="404"/>
      <c r="P159" s="400" t="s">
        <v>40</v>
      </c>
      <c r="Q159" s="401"/>
      <c r="R159" s="401"/>
      <c r="S159" s="401"/>
      <c r="T159" s="401"/>
      <c r="U159" s="401"/>
      <c r="V159" s="402"/>
      <c r="W159" s="42" t="s">
        <v>39</v>
      </c>
      <c r="X159" s="43">
        <f>IFERROR(SUM(X157:X158),"0")</f>
        <v>0</v>
      </c>
      <c r="Y159" s="43">
        <f>IFERROR(SUM(Y157:Y158),"0")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x14ac:dyDescent="0.2">
      <c r="A160" s="403"/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04"/>
      <c r="P160" s="400" t="s">
        <v>40</v>
      </c>
      <c r="Q160" s="401"/>
      <c r="R160" s="401"/>
      <c r="S160" s="401"/>
      <c r="T160" s="401"/>
      <c r="U160" s="401"/>
      <c r="V160" s="402"/>
      <c r="W160" s="42" t="s">
        <v>0</v>
      </c>
      <c r="X160" s="43">
        <f>IFERROR(SUMPRODUCT(X157:X158*H157:H158),"0")</f>
        <v>0</v>
      </c>
      <c r="Y160" s="43">
        <f>IFERROR(SUMPRODUCT(Y157:Y158*H157:H158),"0")</f>
        <v>0</v>
      </c>
      <c r="Z160" s="42"/>
      <c r="AA160" s="67"/>
      <c r="AB160" s="67"/>
      <c r="AC160" s="67"/>
    </row>
    <row r="161" spans="1:68" ht="27.75" customHeight="1" x14ac:dyDescent="0.2">
      <c r="A161" s="393" t="s">
        <v>273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54"/>
      <c r="AB161" s="54"/>
      <c r="AC161" s="54"/>
    </row>
    <row r="162" spans="1:68" ht="16.5" customHeight="1" x14ac:dyDescent="0.25">
      <c r="A162" s="394" t="s">
        <v>274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94"/>
      <c r="AA162" s="65"/>
      <c r="AB162" s="65"/>
      <c r="AC162" s="82"/>
    </row>
    <row r="163" spans="1:68" ht="14.25" customHeight="1" x14ac:dyDescent="0.25">
      <c r="A163" s="395" t="s">
        <v>91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66"/>
      <c r="AB163" s="66"/>
      <c r="AC163" s="83"/>
    </row>
    <row r="164" spans="1:68" ht="27" customHeight="1" x14ac:dyDescent="0.25">
      <c r="A164" s="63" t="s">
        <v>275</v>
      </c>
      <c r="B164" s="63" t="s">
        <v>276</v>
      </c>
      <c r="C164" s="36">
        <v>4301132097</v>
      </c>
      <c r="D164" s="396">
        <v>4607111035721</v>
      </c>
      <c r="E164" s="396"/>
      <c r="F164" s="62">
        <v>0.25</v>
      </c>
      <c r="G164" s="37">
        <v>12</v>
      </c>
      <c r="H164" s="62">
        <v>3</v>
      </c>
      <c r="I164" s="62">
        <v>3.3879999999999999</v>
      </c>
      <c r="J164" s="37">
        <v>70</v>
      </c>
      <c r="K164" s="37" t="s">
        <v>97</v>
      </c>
      <c r="L164" s="37" t="s">
        <v>115</v>
      </c>
      <c r="M164" s="38" t="s">
        <v>86</v>
      </c>
      <c r="N164" s="38"/>
      <c r="O164" s="37">
        <v>365</v>
      </c>
      <c r="P164" s="46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98"/>
      <c r="R164" s="398"/>
      <c r="S164" s="398"/>
      <c r="T164" s="399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1" t="s">
        <v>277</v>
      </c>
      <c r="AG164" s="81"/>
      <c r="AJ164" s="87" t="s">
        <v>116</v>
      </c>
      <c r="AK164" s="87">
        <v>70</v>
      </c>
      <c r="BB164" s="202" t="s">
        <v>96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4301132100</v>
      </c>
      <c r="D165" s="396">
        <v>4607111035691</v>
      </c>
      <c r="E165" s="396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97</v>
      </c>
      <c r="L165" s="37" t="s">
        <v>115</v>
      </c>
      <c r="M165" s="38" t="s">
        <v>86</v>
      </c>
      <c r="N165" s="38"/>
      <c r="O165" s="37">
        <v>365</v>
      </c>
      <c r="P165" s="46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98"/>
      <c r="R165" s="398"/>
      <c r="S165" s="398"/>
      <c r="T165" s="399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03" t="s">
        <v>280</v>
      </c>
      <c r="AG165" s="81"/>
      <c r="AJ165" s="87" t="s">
        <v>116</v>
      </c>
      <c r="AK165" s="87">
        <v>70</v>
      </c>
      <c r="BB165" s="204" t="s">
        <v>96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4301132079</v>
      </c>
      <c r="D166" s="396">
        <v>4607111038487</v>
      </c>
      <c r="E166" s="396"/>
      <c r="F166" s="62">
        <v>0.25</v>
      </c>
      <c r="G166" s="37">
        <v>12</v>
      </c>
      <c r="H166" s="62">
        <v>3</v>
      </c>
      <c r="I166" s="62">
        <v>3.7360000000000002</v>
      </c>
      <c r="J166" s="37">
        <v>70</v>
      </c>
      <c r="K166" s="37" t="s">
        <v>97</v>
      </c>
      <c r="L166" s="37" t="s">
        <v>122</v>
      </c>
      <c r="M166" s="38" t="s">
        <v>86</v>
      </c>
      <c r="N166" s="38"/>
      <c r="O166" s="37">
        <v>180</v>
      </c>
      <c r="P166" s="46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6" s="398"/>
      <c r="R166" s="398"/>
      <c r="S166" s="398"/>
      <c r="T166" s="399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05" t="s">
        <v>283</v>
      </c>
      <c r="AG166" s="81"/>
      <c r="AJ166" s="87" t="s">
        <v>123</v>
      </c>
      <c r="AK166" s="87">
        <v>14</v>
      </c>
      <c r="BB166" s="206" t="s">
        <v>96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03"/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4"/>
      <c r="P167" s="400" t="s">
        <v>40</v>
      </c>
      <c r="Q167" s="401"/>
      <c r="R167" s="401"/>
      <c r="S167" s="401"/>
      <c r="T167" s="401"/>
      <c r="U167" s="401"/>
      <c r="V167" s="402"/>
      <c r="W167" s="42" t="s">
        <v>39</v>
      </c>
      <c r="X167" s="43">
        <f>IFERROR(SUM(X164:X166),"0")</f>
        <v>0</v>
      </c>
      <c r="Y167" s="43">
        <f>IFERROR(SUM(Y164:Y166),"0")</f>
        <v>0</v>
      </c>
      <c r="Z167" s="43">
        <f>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403"/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4"/>
      <c r="P168" s="400" t="s">
        <v>40</v>
      </c>
      <c r="Q168" s="401"/>
      <c r="R168" s="401"/>
      <c r="S168" s="401"/>
      <c r="T168" s="401"/>
      <c r="U168" s="401"/>
      <c r="V168" s="402"/>
      <c r="W168" s="42" t="s">
        <v>0</v>
      </c>
      <c r="X168" s="43">
        <f>IFERROR(SUMPRODUCT(X164:X166*H164:H166),"0")</f>
        <v>0</v>
      </c>
      <c r="Y168" s="43">
        <f>IFERROR(SUMPRODUCT(Y164:Y166*H164:H166),"0")</f>
        <v>0</v>
      </c>
      <c r="Z168" s="42"/>
      <c r="AA168" s="67"/>
      <c r="AB168" s="67"/>
      <c r="AC168" s="67"/>
    </row>
    <row r="169" spans="1:68" ht="14.25" customHeight="1" x14ac:dyDescent="0.25">
      <c r="A169" s="395" t="s">
        <v>284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66"/>
      <c r="AB169" s="66"/>
      <c r="AC169" s="83"/>
    </row>
    <row r="170" spans="1:68" ht="27" customHeight="1" x14ac:dyDescent="0.25">
      <c r="A170" s="63" t="s">
        <v>285</v>
      </c>
      <c r="B170" s="63" t="s">
        <v>286</v>
      </c>
      <c r="C170" s="36">
        <v>4301051855</v>
      </c>
      <c r="D170" s="396">
        <v>4680115885875</v>
      </c>
      <c r="E170" s="396"/>
      <c r="F170" s="62">
        <v>1</v>
      </c>
      <c r="G170" s="37">
        <v>9</v>
      </c>
      <c r="H170" s="62">
        <v>9</v>
      </c>
      <c r="I170" s="62">
        <v>9.48</v>
      </c>
      <c r="J170" s="37">
        <v>56</v>
      </c>
      <c r="K170" s="37" t="s">
        <v>291</v>
      </c>
      <c r="L170" s="37" t="s">
        <v>88</v>
      </c>
      <c r="M170" s="38" t="s">
        <v>290</v>
      </c>
      <c r="N170" s="38"/>
      <c r="O170" s="37">
        <v>365</v>
      </c>
      <c r="P170" s="463" t="s">
        <v>287</v>
      </c>
      <c r="Q170" s="398"/>
      <c r="R170" s="398"/>
      <c r="S170" s="398"/>
      <c r="T170" s="39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IFERROR(IF(X170="","",X170*0.02175),"")</f>
        <v>0</v>
      </c>
      <c r="AA170" s="68" t="s">
        <v>46</v>
      </c>
      <c r="AB170" s="69" t="s">
        <v>46</v>
      </c>
      <c r="AC170" s="207" t="s">
        <v>288</v>
      </c>
      <c r="AG170" s="81"/>
      <c r="AJ170" s="87" t="s">
        <v>89</v>
      </c>
      <c r="AK170" s="87">
        <v>1</v>
      </c>
      <c r="BB170" s="208" t="s">
        <v>289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3"/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4"/>
      <c r="P171" s="400" t="s">
        <v>40</v>
      </c>
      <c r="Q171" s="401"/>
      <c r="R171" s="401"/>
      <c r="S171" s="401"/>
      <c r="T171" s="401"/>
      <c r="U171" s="401"/>
      <c r="V171" s="402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403"/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4"/>
      <c r="P172" s="400" t="s">
        <v>40</v>
      </c>
      <c r="Q172" s="401"/>
      <c r="R172" s="401"/>
      <c r="S172" s="401"/>
      <c r="T172" s="401"/>
      <c r="U172" s="401"/>
      <c r="V172" s="402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16.5" customHeight="1" x14ac:dyDescent="0.25">
      <c r="A173" s="394" t="s">
        <v>292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94"/>
      <c r="AA173" s="65"/>
      <c r="AB173" s="65"/>
      <c r="AC173" s="82"/>
    </row>
    <row r="174" spans="1:68" ht="14.25" customHeight="1" x14ac:dyDescent="0.25">
      <c r="A174" s="395" t="s">
        <v>292</v>
      </c>
      <c r="B174" s="395"/>
      <c r="C174" s="395"/>
      <c r="D174" s="395"/>
      <c r="E174" s="395"/>
      <c r="F174" s="395"/>
      <c r="G174" s="395"/>
      <c r="H174" s="395"/>
      <c r="I174" s="395"/>
      <c r="J174" s="395"/>
      <c r="K174" s="395"/>
      <c r="L174" s="395"/>
      <c r="M174" s="395"/>
      <c r="N174" s="395"/>
      <c r="O174" s="395"/>
      <c r="P174" s="395"/>
      <c r="Q174" s="395"/>
      <c r="R174" s="395"/>
      <c r="S174" s="395"/>
      <c r="T174" s="395"/>
      <c r="U174" s="395"/>
      <c r="V174" s="395"/>
      <c r="W174" s="395"/>
      <c r="X174" s="395"/>
      <c r="Y174" s="395"/>
      <c r="Z174" s="395"/>
      <c r="AA174" s="66"/>
      <c r="AB174" s="66"/>
      <c r="AC174" s="83"/>
    </row>
    <row r="175" spans="1:68" ht="27" customHeight="1" x14ac:dyDescent="0.25">
      <c r="A175" s="63" t="s">
        <v>293</v>
      </c>
      <c r="B175" s="63" t="s">
        <v>294</v>
      </c>
      <c r="C175" s="36">
        <v>4301133002</v>
      </c>
      <c r="D175" s="396">
        <v>4607111035783</v>
      </c>
      <c r="E175" s="396"/>
      <c r="F175" s="62">
        <v>0.2</v>
      </c>
      <c r="G175" s="37">
        <v>8</v>
      </c>
      <c r="H175" s="62">
        <v>1.6</v>
      </c>
      <c r="I175" s="62">
        <v>2.12</v>
      </c>
      <c r="J175" s="37">
        <v>72</v>
      </c>
      <c r="K175" s="37" t="s">
        <v>240</v>
      </c>
      <c r="L175" s="37" t="s">
        <v>88</v>
      </c>
      <c r="M175" s="38" t="s">
        <v>86</v>
      </c>
      <c r="N175" s="38"/>
      <c r="O175" s="37">
        <v>180</v>
      </c>
      <c r="P175" s="46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398"/>
      <c r="R175" s="398"/>
      <c r="S175" s="398"/>
      <c r="T175" s="39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IFERROR(IF(X175="","",X175*0.01157),"")</f>
        <v>0</v>
      </c>
      <c r="AA175" s="68" t="s">
        <v>46</v>
      </c>
      <c r="AB175" s="69" t="s">
        <v>46</v>
      </c>
      <c r="AC175" s="209" t="s">
        <v>295</v>
      </c>
      <c r="AG175" s="81"/>
      <c r="AJ175" s="87" t="s">
        <v>89</v>
      </c>
      <c r="AK175" s="87">
        <v>1</v>
      </c>
      <c r="BB175" s="210" t="s">
        <v>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03"/>
      <c r="B176" s="403"/>
      <c r="C176" s="403"/>
      <c r="D176" s="403"/>
      <c r="E176" s="403"/>
      <c r="F176" s="403"/>
      <c r="G176" s="403"/>
      <c r="H176" s="403"/>
      <c r="I176" s="403"/>
      <c r="J176" s="403"/>
      <c r="K176" s="403"/>
      <c r="L176" s="403"/>
      <c r="M176" s="403"/>
      <c r="N176" s="403"/>
      <c r="O176" s="404"/>
      <c r="P176" s="400" t="s">
        <v>40</v>
      </c>
      <c r="Q176" s="401"/>
      <c r="R176" s="401"/>
      <c r="S176" s="401"/>
      <c r="T176" s="401"/>
      <c r="U176" s="401"/>
      <c r="V176" s="402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403"/>
      <c r="B177" s="403"/>
      <c r="C177" s="403"/>
      <c r="D177" s="403"/>
      <c r="E177" s="403"/>
      <c r="F177" s="403"/>
      <c r="G177" s="403"/>
      <c r="H177" s="403"/>
      <c r="I177" s="403"/>
      <c r="J177" s="403"/>
      <c r="K177" s="403"/>
      <c r="L177" s="403"/>
      <c r="M177" s="403"/>
      <c r="N177" s="403"/>
      <c r="O177" s="404"/>
      <c r="P177" s="400" t="s">
        <v>40</v>
      </c>
      <c r="Q177" s="401"/>
      <c r="R177" s="401"/>
      <c r="S177" s="401"/>
      <c r="T177" s="401"/>
      <c r="U177" s="401"/>
      <c r="V177" s="402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93" t="s">
        <v>296</v>
      </c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393"/>
      <c r="P178" s="393"/>
      <c r="Q178" s="393"/>
      <c r="R178" s="393"/>
      <c r="S178" s="393"/>
      <c r="T178" s="393"/>
      <c r="U178" s="393"/>
      <c r="V178" s="393"/>
      <c r="W178" s="393"/>
      <c r="X178" s="393"/>
      <c r="Y178" s="393"/>
      <c r="Z178" s="393"/>
      <c r="AA178" s="54"/>
      <c r="AB178" s="54"/>
      <c r="AC178" s="54"/>
    </row>
    <row r="179" spans="1:68" ht="16.5" customHeight="1" x14ac:dyDescent="0.25">
      <c r="A179" s="394" t="s">
        <v>297</v>
      </c>
      <c r="B179" s="394"/>
      <c r="C179" s="394"/>
      <c r="D179" s="394"/>
      <c r="E179" s="394"/>
      <c r="F179" s="394"/>
      <c r="G179" s="394"/>
      <c r="H179" s="394"/>
      <c r="I179" s="394"/>
      <c r="J179" s="394"/>
      <c r="K179" s="394"/>
      <c r="L179" s="394"/>
      <c r="M179" s="394"/>
      <c r="N179" s="394"/>
      <c r="O179" s="394"/>
      <c r="P179" s="394"/>
      <c r="Q179" s="394"/>
      <c r="R179" s="394"/>
      <c r="S179" s="394"/>
      <c r="T179" s="394"/>
      <c r="U179" s="394"/>
      <c r="V179" s="394"/>
      <c r="W179" s="394"/>
      <c r="X179" s="394"/>
      <c r="Y179" s="394"/>
      <c r="Z179" s="394"/>
      <c r="AA179" s="65"/>
      <c r="AB179" s="65"/>
      <c r="AC179" s="82"/>
    </row>
    <row r="180" spans="1:68" ht="14.25" customHeight="1" x14ac:dyDescent="0.25">
      <c r="A180" s="395" t="s">
        <v>144</v>
      </c>
      <c r="B180" s="395"/>
      <c r="C180" s="395"/>
      <c r="D180" s="395"/>
      <c r="E180" s="395"/>
      <c r="F180" s="395"/>
      <c r="G180" s="395"/>
      <c r="H180" s="395"/>
      <c r="I180" s="395"/>
      <c r="J180" s="395"/>
      <c r="K180" s="395"/>
      <c r="L180" s="395"/>
      <c r="M180" s="395"/>
      <c r="N180" s="395"/>
      <c r="O180" s="395"/>
      <c r="P180" s="395"/>
      <c r="Q180" s="395"/>
      <c r="R180" s="395"/>
      <c r="S180" s="395"/>
      <c r="T180" s="395"/>
      <c r="U180" s="395"/>
      <c r="V180" s="395"/>
      <c r="W180" s="395"/>
      <c r="X180" s="395"/>
      <c r="Y180" s="395"/>
      <c r="Z180" s="395"/>
      <c r="AA180" s="66"/>
      <c r="AB180" s="66"/>
      <c r="AC180" s="83"/>
    </row>
    <row r="181" spans="1:68" ht="27" customHeight="1" x14ac:dyDescent="0.25">
      <c r="A181" s="63" t="s">
        <v>298</v>
      </c>
      <c r="B181" s="63" t="s">
        <v>299</v>
      </c>
      <c r="C181" s="36">
        <v>4301135707</v>
      </c>
      <c r="D181" s="396">
        <v>4620207490198</v>
      </c>
      <c r="E181" s="396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97</v>
      </c>
      <c r="L181" s="37" t="s">
        <v>88</v>
      </c>
      <c r="M181" s="38" t="s">
        <v>86</v>
      </c>
      <c r="N181" s="38"/>
      <c r="O181" s="37">
        <v>180</v>
      </c>
      <c r="P181" s="46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98"/>
      <c r="R181" s="398"/>
      <c r="S181" s="398"/>
      <c r="T181" s="39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1" t="s">
        <v>300</v>
      </c>
      <c r="AG181" s="81"/>
      <c r="AJ181" s="87" t="s">
        <v>89</v>
      </c>
      <c r="AK181" s="87">
        <v>1</v>
      </c>
      <c r="BB181" s="212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301</v>
      </c>
      <c r="B182" s="63" t="s">
        <v>302</v>
      </c>
      <c r="C182" s="36">
        <v>4301135719</v>
      </c>
      <c r="D182" s="396">
        <v>4620207490235</v>
      </c>
      <c r="E182" s="396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97</v>
      </c>
      <c r="L182" s="37" t="s">
        <v>88</v>
      </c>
      <c r="M182" s="38" t="s">
        <v>86</v>
      </c>
      <c r="N182" s="38"/>
      <c r="O182" s="37">
        <v>180</v>
      </c>
      <c r="P182" s="46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98"/>
      <c r="R182" s="398"/>
      <c r="S182" s="398"/>
      <c r="T182" s="399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303</v>
      </c>
      <c r="AG182" s="81"/>
      <c r="AJ182" s="87" t="s">
        <v>89</v>
      </c>
      <c r="AK182" s="87">
        <v>1</v>
      </c>
      <c r="BB182" s="214" t="s">
        <v>96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304</v>
      </c>
      <c r="B183" s="63" t="s">
        <v>305</v>
      </c>
      <c r="C183" s="36">
        <v>4301135697</v>
      </c>
      <c r="D183" s="396">
        <v>4620207490259</v>
      </c>
      <c r="E183" s="396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6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98"/>
      <c r="R183" s="398"/>
      <c r="S183" s="398"/>
      <c r="T183" s="399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300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306</v>
      </c>
      <c r="B184" s="63" t="s">
        <v>307</v>
      </c>
      <c r="C184" s="36">
        <v>4301135681</v>
      </c>
      <c r="D184" s="396">
        <v>4620207490143</v>
      </c>
      <c r="E184" s="396"/>
      <c r="F184" s="62">
        <v>0.22</v>
      </c>
      <c r="G184" s="37">
        <v>12</v>
      </c>
      <c r="H184" s="62">
        <v>2.64</v>
      </c>
      <c r="I184" s="62">
        <v>3.3435999999999999</v>
      </c>
      <c r="J184" s="37">
        <v>70</v>
      </c>
      <c r="K184" s="37" t="s">
        <v>97</v>
      </c>
      <c r="L184" s="37" t="s">
        <v>88</v>
      </c>
      <c r="M184" s="38" t="s">
        <v>86</v>
      </c>
      <c r="N184" s="38"/>
      <c r="O184" s="37">
        <v>180</v>
      </c>
      <c r="P184" s="468" t="s">
        <v>308</v>
      </c>
      <c r="Q184" s="398"/>
      <c r="R184" s="398"/>
      <c r="S184" s="398"/>
      <c r="T184" s="399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309</v>
      </c>
      <c r="AG184" s="81"/>
      <c r="AJ184" s="87" t="s">
        <v>89</v>
      </c>
      <c r="AK184" s="87">
        <v>1</v>
      </c>
      <c r="BB184" s="218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403"/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4"/>
      <c r="P185" s="400" t="s">
        <v>40</v>
      </c>
      <c r="Q185" s="401"/>
      <c r="R185" s="401"/>
      <c r="S185" s="401"/>
      <c r="T185" s="401"/>
      <c r="U185" s="401"/>
      <c r="V185" s="402"/>
      <c r="W185" s="42" t="s">
        <v>39</v>
      </c>
      <c r="X185" s="43">
        <f>IFERROR(SUM(X181:X184),"0")</f>
        <v>0</v>
      </c>
      <c r="Y185" s="43">
        <f>IFERROR(SUM(Y181:Y184),"0")</f>
        <v>0</v>
      </c>
      <c r="Z185" s="43">
        <f>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403"/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04"/>
      <c r="P186" s="400" t="s">
        <v>40</v>
      </c>
      <c r="Q186" s="401"/>
      <c r="R186" s="401"/>
      <c r="S186" s="401"/>
      <c r="T186" s="401"/>
      <c r="U186" s="401"/>
      <c r="V186" s="402"/>
      <c r="W186" s="42" t="s">
        <v>0</v>
      </c>
      <c r="X186" s="43">
        <f>IFERROR(SUMPRODUCT(X181:X184*H181:H184),"0")</f>
        <v>0</v>
      </c>
      <c r="Y186" s="43">
        <f>IFERROR(SUMPRODUCT(Y181:Y184*H181:H184),"0")</f>
        <v>0</v>
      </c>
      <c r="Z186" s="42"/>
      <c r="AA186" s="67"/>
      <c r="AB186" s="67"/>
      <c r="AC186" s="67"/>
    </row>
    <row r="187" spans="1:68" ht="16.5" customHeight="1" x14ac:dyDescent="0.25">
      <c r="A187" s="394" t="s">
        <v>310</v>
      </c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4"/>
      <c r="P187" s="394"/>
      <c r="Q187" s="394"/>
      <c r="R187" s="394"/>
      <c r="S187" s="394"/>
      <c r="T187" s="394"/>
      <c r="U187" s="394"/>
      <c r="V187" s="394"/>
      <c r="W187" s="394"/>
      <c r="X187" s="394"/>
      <c r="Y187" s="394"/>
      <c r="Z187" s="394"/>
      <c r="AA187" s="65"/>
      <c r="AB187" s="65"/>
      <c r="AC187" s="82"/>
    </row>
    <row r="188" spans="1:68" ht="14.25" customHeight="1" x14ac:dyDescent="0.25">
      <c r="A188" s="395" t="s">
        <v>82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66"/>
      <c r="AB188" s="66"/>
      <c r="AC188" s="83"/>
    </row>
    <row r="189" spans="1:68" ht="16.5" customHeight="1" x14ac:dyDescent="0.25">
      <c r="A189" s="63" t="s">
        <v>311</v>
      </c>
      <c r="B189" s="63" t="s">
        <v>312</v>
      </c>
      <c r="C189" s="36">
        <v>4301070948</v>
      </c>
      <c r="D189" s="396">
        <v>4607111037022</v>
      </c>
      <c r="E189" s="396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115</v>
      </c>
      <c r="M189" s="38" t="s">
        <v>86</v>
      </c>
      <c r="N189" s="38"/>
      <c r="O189" s="37">
        <v>180</v>
      </c>
      <c r="P189" s="46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9" s="398"/>
      <c r="R189" s="398"/>
      <c r="S189" s="398"/>
      <c r="T189" s="39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19" t="s">
        <v>313</v>
      </c>
      <c r="AG189" s="81"/>
      <c r="AJ189" s="87" t="s">
        <v>116</v>
      </c>
      <c r="AK189" s="87">
        <v>84</v>
      </c>
      <c r="BB189" s="220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314</v>
      </c>
      <c r="B190" s="63" t="s">
        <v>315</v>
      </c>
      <c r="C190" s="36">
        <v>4301070990</v>
      </c>
      <c r="D190" s="396">
        <v>4607111038494</v>
      </c>
      <c r="E190" s="396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88</v>
      </c>
      <c r="M190" s="38" t="s">
        <v>86</v>
      </c>
      <c r="N190" s="38"/>
      <c r="O190" s="37">
        <v>180</v>
      </c>
      <c r="P190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0" s="398"/>
      <c r="R190" s="398"/>
      <c r="S190" s="398"/>
      <c r="T190" s="399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1" t="s">
        <v>316</v>
      </c>
      <c r="AG190" s="81"/>
      <c r="AJ190" s="87" t="s">
        <v>89</v>
      </c>
      <c r="AK190" s="87">
        <v>1</v>
      </c>
      <c r="BB190" s="222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317</v>
      </c>
      <c r="B191" s="63" t="s">
        <v>318</v>
      </c>
      <c r="C191" s="36">
        <v>4301070966</v>
      </c>
      <c r="D191" s="396">
        <v>4607111038135</v>
      </c>
      <c r="E191" s="396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87</v>
      </c>
      <c r="L191" s="37" t="s">
        <v>122</v>
      </c>
      <c r="M191" s="38" t="s">
        <v>86</v>
      </c>
      <c r="N191" s="38"/>
      <c r="O191" s="37">
        <v>180</v>
      </c>
      <c r="P191" s="47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1" s="398"/>
      <c r="R191" s="398"/>
      <c r="S191" s="398"/>
      <c r="T191" s="399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319</v>
      </c>
      <c r="AG191" s="81"/>
      <c r="AJ191" s="87" t="s">
        <v>123</v>
      </c>
      <c r="AK191" s="87">
        <v>12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03"/>
      <c r="B192" s="403"/>
      <c r="C192" s="403"/>
      <c r="D192" s="403"/>
      <c r="E192" s="403"/>
      <c r="F192" s="403"/>
      <c r="G192" s="403"/>
      <c r="H192" s="403"/>
      <c r="I192" s="403"/>
      <c r="J192" s="403"/>
      <c r="K192" s="403"/>
      <c r="L192" s="403"/>
      <c r="M192" s="403"/>
      <c r="N192" s="403"/>
      <c r="O192" s="404"/>
      <c r="P192" s="400" t="s">
        <v>40</v>
      </c>
      <c r="Q192" s="401"/>
      <c r="R192" s="401"/>
      <c r="S192" s="401"/>
      <c r="T192" s="401"/>
      <c r="U192" s="401"/>
      <c r="V192" s="402"/>
      <c r="W192" s="42" t="s">
        <v>39</v>
      </c>
      <c r="X192" s="43">
        <f>IFERROR(SUM(X189:X191),"0")</f>
        <v>0</v>
      </c>
      <c r="Y192" s="43">
        <f>IFERROR(SUM(Y189:Y191),"0")</f>
        <v>0</v>
      </c>
      <c r="Z192" s="43">
        <f>IFERROR(IF(Z189="",0,Z189),"0")+IFERROR(IF(Z190="",0,Z190),"0")+IFERROR(IF(Z191="",0,Z191),"0")</f>
        <v>0</v>
      </c>
      <c r="AA192" s="67"/>
      <c r="AB192" s="67"/>
      <c r="AC192" s="67"/>
    </row>
    <row r="193" spans="1:68" x14ac:dyDescent="0.2">
      <c r="A193" s="403"/>
      <c r="B193" s="403"/>
      <c r="C193" s="403"/>
      <c r="D193" s="403"/>
      <c r="E193" s="403"/>
      <c r="F193" s="403"/>
      <c r="G193" s="403"/>
      <c r="H193" s="403"/>
      <c r="I193" s="403"/>
      <c r="J193" s="403"/>
      <c r="K193" s="403"/>
      <c r="L193" s="403"/>
      <c r="M193" s="403"/>
      <c r="N193" s="403"/>
      <c r="O193" s="404"/>
      <c r="P193" s="400" t="s">
        <v>40</v>
      </c>
      <c r="Q193" s="401"/>
      <c r="R193" s="401"/>
      <c r="S193" s="401"/>
      <c r="T193" s="401"/>
      <c r="U193" s="401"/>
      <c r="V193" s="402"/>
      <c r="W193" s="42" t="s">
        <v>0</v>
      </c>
      <c r="X193" s="43">
        <f>IFERROR(SUMPRODUCT(X189:X191*H189:H191),"0")</f>
        <v>0</v>
      </c>
      <c r="Y193" s="43">
        <f>IFERROR(SUMPRODUCT(Y189:Y191*H189:H191),"0")</f>
        <v>0</v>
      </c>
      <c r="Z193" s="42"/>
      <c r="AA193" s="67"/>
      <c r="AB193" s="67"/>
      <c r="AC193" s="67"/>
    </row>
    <row r="194" spans="1:68" ht="16.5" customHeight="1" x14ac:dyDescent="0.25">
      <c r="A194" s="394" t="s">
        <v>320</v>
      </c>
      <c r="B194" s="394"/>
      <c r="C194" s="394"/>
      <c r="D194" s="394"/>
      <c r="E194" s="394"/>
      <c r="F194" s="394"/>
      <c r="G194" s="394"/>
      <c r="H194" s="394"/>
      <c r="I194" s="394"/>
      <c r="J194" s="394"/>
      <c r="K194" s="394"/>
      <c r="L194" s="394"/>
      <c r="M194" s="394"/>
      <c r="N194" s="394"/>
      <c r="O194" s="394"/>
      <c r="P194" s="394"/>
      <c r="Q194" s="394"/>
      <c r="R194" s="394"/>
      <c r="S194" s="394"/>
      <c r="T194" s="394"/>
      <c r="U194" s="394"/>
      <c r="V194" s="394"/>
      <c r="W194" s="394"/>
      <c r="X194" s="394"/>
      <c r="Y194" s="394"/>
      <c r="Z194" s="394"/>
      <c r="AA194" s="65"/>
      <c r="AB194" s="65"/>
      <c r="AC194" s="82"/>
    </row>
    <row r="195" spans="1:68" ht="14.25" customHeight="1" x14ac:dyDescent="0.25">
      <c r="A195" s="395" t="s">
        <v>82</v>
      </c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395"/>
      <c r="P195" s="395"/>
      <c r="Q195" s="395"/>
      <c r="R195" s="395"/>
      <c r="S195" s="395"/>
      <c r="T195" s="395"/>
      <c r="U195" s="395"/>
      <c r="V195" s="395"/>
      <c r="W195" s="395"/>
      <c r="X195" s="395"/>
      <c r="Y195" s="395"/>
      <c r="Z195" s="395"/>
      <c r="AA195" s="66"/>
      <c r="AB195" s="66"/>
      <c r="AC195" s="83"/>
    </row>
    <row r="196" spans="1:68" ht="27" customHeight="1" x14ac:dyDescent="0.25">
      <c r="A196" s="63" t="s">
        <v>321</v>
      </c>
      <c r="B196" s="63" t="s">
        <v>322</v>
      </c>
      <c r="C196" s="36">
        <v>4301070996</v>
      </c>
      <c r="D196" s="396">
        <v>4607111038654</v>
      </c>
      <c r="E196" s="396"/>
      <c r="F196" s="62">
        <v>0.4</v>
      </c>
      <c r="G196" s="37">
        <v>16</v>
      </c>
      <c r="H196" s="62">
        <v>6.4</v>
      </c>
      <c r="I196" s="62">
        <v>6.63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6" s="398"/>
      <c r="R196" s="398"/>
      <c r="S196" s="398"/>
      <c r="T196" s="399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ref="Y196:Y201" si="18">IFERROR(IF(X196="","",X196),"")</f>
        <v>0</v>
      </c>
      <c r="Z196" s="41">
        <f t="shared" ref="Z196:Z201" si="19">IFERROR(IF(X196="","",X196*0.0155),"")</f>
        <v>0</v>
      </c>
      <c r="AA196" s="68" t="s">
        <v>46</v>
      </c>
      <c r="AB196" s="69" t="s">
        <v>46</v>
      </c>
      <c r="AC196" s="225" t="s">
        <v>323</v>
      </c>
      <c r="AG196" s="81"/>
      <c r="AJ196" s="87" t="s">
        <v>89</v>
      </c>
      <c r="AK196" s="87">
        <v>1</v>
      </c>
      <c r="BB196" s="226" t="s">
        <v>70</v>
      </c>
      <c r="BM196" s="81">
        <f t="shared" ref="BM196:BM201" si="20">IFERROR(X196*I196,"0")</f>
        <v>0</v>
      </c>
      <c r="BN196" s="81">
        <f t="shared" ref="BN196:BN201" si="21">IFERROR(Y196*I196,"0")</f>
        <v>0</v>
      </c>
      <c r="BO196" s="81">
        <f t="shared" ref="BO196:BO201" si="22">IFERROR(X196/J196,"0")</f>
        <v>0</v>
      </c>
      <c r="BP196" s="81">
        <f t="shared" ref="BP196:BP201" si="23">IFERROR(Y196/J196,"0")</f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4301070997</v>
      </c>
      <c r="D197" s="396">
        <v>4607111038586</v>
      </c>
      <c r="E197" s="396"/>
      <c r="F197" s="62">
        <v>0.7</v>
      </c>
      <c r="G197" s="37">
        <v>8</v>
      </c>
      <c r="H197" s="62">
        <v>5.6</v>
      </c>
      <c r="I197" s="62">
        <v>5.83</v>
      </c>
      <c r="J197" s="37">
        <v>84</v>
      </c>
      <c r="K197" s="37" t="s">
        <v>87</v>
      </c>
      <c r="L197" s="37" t="s">
        <v>122</v>
      </c>
      <c r="M197" s="38" t="s">
        <v>86</v>
      </c>
      <c r="N197" s="38"/>
      <c r="O197" s="37">
        <v>180</v>
      </c>
      <c r="P197" s="4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7" s="398"/>
      <c r="R197" s="398"/>
      <c r="S197" s="398"/>
      <c r="T197" s="399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27" t="s">
        <v>323</v>
      </c>
      <c r="AG197" s="81"/>
      <c r="AJ197" s="87" t="s">
        <v>123</v>
      </c>
      <c r="AK197" s="87">
        <v>12</v>
      </c>
      <c r="BB197" s="228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4301070962</v>
      </c>
      <c r="D198" s="396">
        <v>4607111038609</v>
      </c>
      <c r="E198" s="396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7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8" s="398"/>
      <c r="R198" s="398"/>
      <c r="S198" s="398"/>
      <c r="T198" s="399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29" t="s">
        <v>328</v>
      </c>
      <c r="AG198" s="81"/>
      <c r="AJ198" s="87" t="s">
        <v>89</v>
      </c>
      <c r="AK198" s="87">
        <v>1</v>
      </c>
      <c r="BB198" s="230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4301070963</v>
      </c>
      <c r="D199" s="396">
        <v>4607111038630</v>
      </c>
      <c r="E199" s="396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7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9" s="398"/>
      <c r="R199" s="398"/>
      <c r="S199" s="398"/>
      <c r="T199" s="399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1" t="s">
        <v>328</v>
      </c>
      <c r="AG199" s="81"/>
      <c r="AJ199" s="87" t="s">
        <v>89</v>
      </c>
      <c r="AK199" s="87">
        <v>1</v>
      </c>
      <c r="BB199" s="232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4301070959</v>
      </c>
      <c r="D200" s="396">
        <v>4607111038616</v>
      </c>
      <c r="E200" s="396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0" s="398"/>
      <c r="R200" s="398"/>
      <c r="S200" s="398"/>
      <c r="T200" s="399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33" t="s">
        <v>323</v>
      </c>
      <c r="AG200" s="81"/>
      <c r="AJ200" s="87" t="s">
        <v>89</v>
      </c>
      <c r="AK200" s="87">
        <v>1</v>
      </c>
      <c r="BB200" s="234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ht="27" customHeight="1" x14ac:dyDescent="0.25">
      <c r="A201" s="63" t="s">
        <v>333</v>
      </c>
      <c r="B201" s="63" t="s">
        <v>334</v>
      </c>
      <c r="C201" s="36">
        <v>4301070960</v>
      </c>
      <c r="D201" s="396">
        <v>4607111038623</v>
      </c>
      <c r="E201" s="396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122</v>
      </c>
      <c r="M201" s="38" t="s">
        <v>86</v>
      </c>
      <c r="N201" s="38"/>
      <c r="O201" s="37">
        <v>180</v>
      </c>
      <c r="P201" s="47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1" s="398"/>
      <c r="R201" s="398"/>
      <c r="S201" s="398"/>
      <c r="T201" s="399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323</v>
      </c>
      <c r="AG201" s="81"/>
      <c r="AJ201" s="87" t="s">
        <v>123</v>
      </c>
      <c r="AK201" s="87">
        <v>12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x14ac:dyDescent="0.2">
      <c r="A202" s="403"/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4"/>
      <c r="P202" s="400" t="s">
        <v>40</v>
      </c>
      <c r="Q202" s="401"/>
      <c r="R202" s="401"/>
      <c r="S202" s="401"/>
      <c r="T202" s="401"/>
      <c r="U202" s="401"/>
      <c r="V202" s="402"/>
      <c r="W202" s="42" t="s">
        <v>39</v>
      </c>
      <c r="X202" s="43">
        <f>IFERROR(SUM(X196:X201),"0")</f>
        <v>0</v>
      </c>
      <c r="Y202" s="43">
        <f>IFERROR(SUM(Y196:Y201),"0")</f>
        <v>0</v>
      </c>
      <c r="Z202" s="43">
        <f>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03"/>
      <c r="B203" s="403"/>
      <c r="C203" s="403"/>
      <c r="D203" s="403"/>
      <c r="E203" s="403"/>
      <c r="F203" s="403"/>
      <c r="G203" s="403"/>
      <c r="H203" s="403"/>
      <c r="I203" s="403"/>
      <c r="J203" s="403"/>
      <c r="K203" s="403"/>
      <c r="L203" s="403"/>
      <c r="M203" s="403"/>
      <c r="N203" s="403"/>
      <c r="O203" s="404"/>
      <c r="P203" s="400" t="s">
        <v>40</v>
      </c>
      <c r="Q203" s="401"/>
      <c r="R203" s="401"/>
      <c r="S203" s="401"/>
      <c r="T203" s="401"/>
      <c r="U203" s="401"/>
      <c r="V203" s="402"/>
      <c r="W203" s="42" t="s">
        <v>0</v>
      </c>
      <c r="X203" s="43">
        <f>IFERROR(SUMPRODUCT(X196:X201*H196:H201),"0")</f>
        <v>0</v>
      </c>
      <c r="Y203" s="43">
        <f>IFERROR(SUMPRODUCT(Y196:Y201*H196:H201),"0")</f>
        <v>0</v>
      </c>
      <c r="Z203" s="42"/>
      <c r="AA203" s="67"/>
      <c r="AB203" s="67"/>
      <c r="AC203" s="67"/>
    </row>
    <row r="204" spans="1:68" ht="16.5" customHeight="1" x14ac:dyDescent="0.25">
      <c r="A204" s="394" t="s">
        <v>335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94"/>
      <c r="AA204" s="65"/>
      <c r="AB204" s="65"/>
      <c r="AC204" s="82"/>
    </row>
    <row r="205" spans="1:68" ht="14.25" customHeight="1" x14ac:dyDescent="0.25">
      <c r="A205" s="395" t="s">
        <v>82</v>
      </c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5"/>
      <c r="P205" s="395"/>
      <c r="Q205" s="395"/>
      <c r="R205" s="395"/>
      <c r="S205" s="395"/>
      <c r="T205" s="395"/>
      <c r="U205" s="395"/>
      <c r="V205" s="395"/>
      <c r="W205" s="395"/>
      <c r="X205" s="395"/>
      <c r="Y205" s="395"/>
      <c r="Z205" s="395"/>
      <c r="AA205" s="66"/>
      <c r="AB205" s="66"/>
      <c r="AC205" s="83"/>
    </row>
    <row r="206" spans="1:68" ht="27" customHeight="1" x14ac:dyDescent="0.25">
      <c r="A206" s="63" t="s">
        <v>336</v>
      </c>
      <c r="B206" s="63" t="s">
        <v>337</v>
      </c>
      <c r="C206" s="36">
        <v>4301070915</v>
      </c>
      <c r="D206" s="396">
        <v>4607111035882</v>
      </c>
      <c r="E206" s="396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7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98"/>
      <c r="R206" s="398"/>
      <c r="S206" s="398"/>
      <c r="T206" s="399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7" t="s">
        <v>338</v>
      </c>
      <c r="AG206" s="81"/>
      <c r="AJ206" s="87" t="s">
        <v>89</v>
      </c>
      <c r="AK206" s="87">
        <v>1</v>
      </c>
      <c r="BB206" s="23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339</v>
      </c>
      <c r="B207" s="63" t="s">
        <v>340</v>
      </c>
      <c r="C207" s="36">
        <v>4301070921</v>
      </c>
      <c r="D207" s="396">
        <v>4607111035905</v>
      </c>
      <c r="E207" s="396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7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98"/>
      <c r="R207" s="398"/>
      <c r="S207" s="398"/>
      <c r="T207" s="399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338</v>
      </c>
      <c r="AG207" s="81"/>
      <c r="AJ207" s="87" t="s">
        <v>89</v>
      </c>
      <c r="AK207" s="87">
        <v>1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341</v>
      </c>
      <c r="B208" s="63" t="s">
        <v>342</v>
      </c>
      <c r="C208" s="36">
        <v>4301070917</v>
      </c>
      <c r="D208" s="396">
        <v>4607111035912</v>
      </c>
      <c r="E208" s="396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98"/>
      <c r="R208" s="398"/>
      <c r="S208" s="398"/>
      <c r="T208" s="39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343</v>
      </c>
      <c r="AG208" s="81"/>
      <c r="AJ208" s="87" t="s">
        <v>89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344</v>
      </c>
      <c r="B209" s="63" t="s">
        <v>345</v>
      </c>
      <c r="C209" s="36">
        <v>4301070920</v>
      </c>
      <c r="D209" s="396">
        <v>4607111035929</v>
      </c>
      <c r="E209" s="396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87</v>
      </c>
      <c r="L209" s="37" t="s">
        <v>122</v>
      </c>
      <c r="M209" s="38" t="s">
        <v>86</v>
      </c>
      <c r="N209" s="38"/>
      <c r="O209" s="37">
        <v>180</v>
      </c>
      <c r="P209" s="48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98"/>
      <c r="R209" s="398"/>
      <c r="S209" s="398"/>
      <c r="T209" s="39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343</v>
      </c>
      <c r="AG209" s="81"/>
      <c r="AJ209" s="87" t="s">
        <v>123</v>
      </c>
      <c r="AK209" s="87">
        <v>12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03"/>
      <c r="B210" s="403"/>
      <c r="C210" s="403"/>
      <c r="D210" s="403"/>
      <c r="E210" s="403"/>
      <c r="F210" s="403"/>
      <c r="G210" s="403"/>
      <c r="H210" s="403"/>
      <c r="I210" s="403"/>
      <c r="J210" s="403"/>
      <c r="K210" s="403"/>
      <c r="L210" s="403"/>
      <c r="M210" s="403"/>
      <c r="N210" s="403"/>
      <c r="O210" s="404"/>
      <c r="P210" s="400" t="s">
        <v>40</v>
      </c>
      <c r="Q210" s="401"/>
      <c r="R210" s="401"/>
      <c r="S210" s="401"/>
      <c r="T210" s="401"/>
      <c r="U210" s="401"/>
      <c r="V210" s="402"/>
      <c r="W210" s="42" t="s">
        <v>39</v>
      </c>
      <c r="X210" s="43">
        <f>IFERROR(SUM(X206:X209),"0")</f>
        <v>0</v>
      </c>
      <c r="Y210" s="43">
        <f>IFERROR(SUM(Y206:Y209),"0")</f>
        <v>0</v>
      </c>
      <c r="Z210" s="43">
        <f>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03"/>
      <c r="B211" s="403"/>
      <c r="C211" s="403"/>
      <c r="D211" s="403"/>
      <c r="E211" s="403"/>
      <c r="F211" s="403"/>
      <c r="G211" s="403"/>
      <c r="H211" s="403"/>
      <c r="I211" s="403"/>
      <c r="J211" s="403"/>
      <c r="K211" s="403"/>
      <c r="L211" s="403"/>
      <c r="M211" s="403"/>
      <c r="N211" s="403"/>
      <c r="O211" s="404"/>
      <c r="P211" s="400" t="s">
        <v>40</v>
      </c>
      <c r="Q211" s="401"/>
      <c r="R211" s="401"/>
      <c r="S211" s="401"/>
      <c r="T211" s="401"/>
      <c r="U211" s="401"/>
      <c r="V211" s="402"/>
      <c r="W211" s="42" t="s">
        <v>0</v>
      </c>
      <c r="X211" s="43">
        <f>IFERROR(SUMPRODUCT(X206:X209*H206:H209),"0")</f>
        <v>0</v>
      </c>
      <c r="Y211" s="43">
        <f>IFERROR(SUMPRODUCT(Y206:Y209*H206:H209),"0")</f>
        <v>0</v>
      </c>
      <c r="Z211" s="42"/>
      <c r="AA211" s="67"/>
      <c r="AB211" s="67"/>
      <c r="AC211" s="67"/>
    </row>
    <row r="212" spans="1:68" ht="16.5" customHeight="1" x14ac:dyDescent="0.25">
      <c r="A212" s="394" t="s">
        <v>346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94"/>
      <c r="AA212" s="65"/>
      <c r="AB212" s="65"/>
      <c r="AC212" s="82"/>
    </row>
    <row r="213" spans="1:68" ht="14.25" customHeight="1" x14ac:dyDescent="0.25">
      <c r="A213" s="395" t="s">
        <v>82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95"/>
      <c r="AA213" s="66"/>
      <c r="AB213" s="66"/>
      <c r="AC213" s="83"/>
    </row>
    <row r="214" spans="1:68" ht="16.5" customHeight="1" x14ac:dyDescent="0.25">
      <c r="A214" s="63" t="s">
        <v>347</v>
      </c>
      <c r="B214" s="63" t="s">
        <v>348</v>
      </c>
      <c r="C214" s="36">
        <v>4301070912</v>
      </c>
      <c r="D214" s="396">
        <v>4607111037213</v>
      </c>
      <c r="E214" s="396"/>
      <c r="F214" s="62">
        <v>0.4</v>
      </c>
      <c r="G214" s="37">
        <v>8</v>
      </c>
      <c r="H214" s="62">
        <v>3.2</v>
      </c>
      <c r="I214" s="62">
        <v>3.44</v>
      </c>
      <c r="J214" s="37">
        <v>144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8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4" s="398"/>
      <c r="R214" s="398"/>
      <c r="S214" s="398"/>
      <c r="T214" s="399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IFERROR(IF(X214="","",X214*0.00866),"")</f>
        <v>0</v>
      </c>
      <c r="AA214" s="68" t="s">
        <v>46</v>
      </c>
      <c r="AB214" s="69" t="s">
        <v>46</v>
      </c>
      <c r="AC214" s="245" t="s">
        <v>349</v>
      </c>
      <c r="AG214" s="81"/>
      <c r="AJ214" s="87" t="s">
        <v>89</v>
      </c>
      <c r="AK214" s="87">
        <v>1</v>
      </c>
      <c r="BB214" s="246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403"/>
      <c r="B215" s="403"/>
      <c r="C215" s="403"/>
      <c r="D215" s="403"/>
      <c r="E215" s="403"/>
      <c r="F215" s="403"/>
      <c r="G215" s="403"/>
      <c r="H215" s="403"/>
      <c r="I215" s="403"/>
      <c r="J215" s="403"/>
      <c r="K215" s="403"/>
      <c r="L215" s="403"/>
      <c r="M215" s="403"/>
      <c r="N215" s="403"/>
      <c r="O215" s="404"/>
      <c r="P215" s="400" t="s">
        <v>40</v>
      </c>
      <c r="Q215" s="401"/>
      <c r="R215" s="401"/>
      <c r="S215" s="401"/>
      <c r="T215" s="401"/>
      <c r="U215" s="401"/>
      <c r="V215" s="402"/>
      <c r="W215" s="42" t="s">
        <v>39</v>
      </c>
      <c r="X215" s="43">
        <f>IFERROR(SUM(X214:X214),"0")</f>
        <v>0</v>
      </c>
      <c r="Y215" s="43">
        <f>IFERROR(SUM(Y214:Y214),"0")</f>
        <v>0</v>
      </c>
      <c r="Z215" s="43">
        <f>IFERROR(IF(Z214="",0,Z214),"0")</f>
        <v>0</v>
      </c>
      <c r="AA215" s="67"/>
      <c r="AB215" s="67"/>
      <c r="AC215" s="67"/>
    </row>
    <row r="216" spans="1:68" x14ac:dyDescent="0.2">
      <c r="A216" s="40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03"/>
      <c r="O216" s="404"/>
      <c r="P216" s="400" t="s">
        <v>40</v>
      </c>
      <c r="Q216" s="401"/>
      <c r="R216" s="401"/>
      <c r="S216" s="401"/>
      <c r="T216" s="401"/>
      <c r="U216" s="401"/>
      <c r="V216" s="402"/>
      <c r="W216" s="42" t="s">
        <v>0</v>
      </c>
      <c r="X216" s="43">
        <f>IFERROR(SUMPRODUCT(X214:X214*H214:H214),"0")</f>
        <v>0</v>
      </c>
      <c r="Y216" s="43">
        <f>IFERROR(SUMPRODUCT(Y214:Y214*H214:H214),"0")</f>
        <v>0</v>
      </c>
      <c r="Z216" s="42"/>
      <c r="AA216" s="67"/>
      <c r="AB216" s="67"/>
      <c r="AC216" s="67"/>
    </row>
    <row r="217" spans="1:68" ht="16.5" customHeight="1" x14ac:dyDescent="0.25">
      <c r="A217" s="394" t="s">
        <v>350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  <c r="AA217" s="65"/>
      <c r="AB217" s="65"/>
      <c r="AC217" s="82"/>
    </row>
    <row r="218" spans="1:68" ht="14.25" customHeight="1" x14ac:dyDescent="0.25">
      <c r="A218" s="395" t="s">
        <v>284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66"/>
      <c r="AB218" s="66"/>
      <c r="AC218" s="83"/>
    </row>
    <row r="219" spans="1:68" ht="27" customHeight="1" x14ac:dyDescent="0.25">
      <c r="A219" s="63" t="s">
        <v>351</v>
      </c>
      <c r="B219" s="63" t="s">
        <v>352</v>
      </c>
      <c r="C219" s="36">
        <v>4301051320</v>
      </c>
      <c r="D219" s="396">
        <v>4680115881334</v>
      </c>
      <c r="E219" s="396"/>
      <c r="F219" s="62">
        <v>0.33</v>
      </c>
      <c r="G219" s="37">
        <v>6</v>
      </c>
      <c r="H219" s="62">
        <v>1.98</v>
      </c>
      <c r="I219" s="62">
        <v>2.25</v>
      </c>
      <c r="J219" s="37">
        <v>182</v>
      </c>
      <c r="K219" s="37" t="s">
        <v>97</v>
      </c>
      <c r="L219" s="37" t="s">
        <v>88</v>
      </c>
      <c r="M219" s="38" t="s">
        <v>290</v>
      </c>
      <c r="N219" s="38"/>
      <c r="O219" s="37">
        <v>365</v>
      </c>
      <c r="P219" s="48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9" s="398"/>
      <c r="R219" s="398"/>
      <c r="S219" s="398"/>
      <c r="T219" s="39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IFERROR(IF(X219="","",X219*0.00651),"")</f>
        <v>0</v>
      </c>
      <c r="AA219" s="68" t="s">
        <v>46</v>
      </c>
      <c r="AB219" s="69" t="s">
        <v>46</v>
      </c>
      <c r="AC219" s="247" t="s">
        <v>353</v>
      </c>
      <c r="AG219" s="81"/>
      <c r="AJ219" s="87" t="s">
        <v>89</v>
      </c>
      <c r="AK219" s="87">
        <v>1</v>
      </c>
      <c r="BB219" s="248" t="s">
        <v>289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03"/>
      <c r="B220" s="403"/>
      <c r="C220" s="403"/>
      <c r="D220" s="403"/>
      <c r="E220" s="403"/>
      <c r="F220" s="403"/>
      <c r="G220" s="403"/>
      <c r="H220" s="403"/>
      <c r="I220" s="403"/>
      <c r="J220" s="403"/>
      <c r="K220" s="403"/>
      <c r="L220" s="403"/>
      <c r="M220" s="403"/>
      <c r="N220" s="403"/>
      <c r="O220" s="404"/>
      <c r="P220" s="400" t="s">
        <v>40</v>
      </c>
      <c r="Q220" s="401"/>
      <c r="R220" s="401"/>
      <c r="S220" s="401"/>
      <c r="T220" s="401"/>
      <c r="U220" s="401"/>
      <c r="V220" s="402"/>
      <c r="W220" s="42" t="s">
        <v>39</v>
      </c>
      <c r="X220" s="43">
        <f>IFERROR(SUM(X219:X219),"0")</f>
        <v>0</v>
      </c>
      <c r="Y220" s="43">
        <f>IFERROR(SUM(Y219:Y219),"0")</f>
        <v>0</v>
      </c>
      <c r="Z220" s="43">
        <f>IFERROR(IF(Z219="",0,Z219),"0")</f>
        <v>0</v>
      </c>
      <c r="AA220" s="67"/>
      <c r="AB220" s="67"/>
      <c r="AC220" s="67"/>
    </row>
    <row r="221" spans="1:68" x14ac:dyDescent="0.2">
      <c r="A221" s="403"/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04"/>
      <c r="P221" s="400" t="s">
        <v>40</v>
      </c>
      <c r="Q221" s="401"/>
      <c r="R221" s="401"/>
      <c r="S221" s="401"/>
      <c r="T221" s="401"/>
      <c r="U221" s="401"/>
      <c r="V221" s="402"/>
      <c r="W221" s="42" t="s">
        <v>0</v>
      </c>
      <c r="X221" s="43">
        <f>IFERROR(SUMPRODUCT(X219:X219*H219:H219),"0")</f>
        <v>0</v>
      </c>
      <c r="Y221" s="43">
        <f>IFERROR(SUMPRODUCT(Y219:Y219*H219:H219),"0")</f>
        <v>0</v>
      </c>
      <c r="Z221" s="42"/>
      <c r="AA221" s="67"/>
      <c r="AB221" s="67"/>
      <c r="AC221" s="67"/>
    </row>
    <row r="222" spans="1:68" ht="16.5" customHeight="1" x14ac:dyDescent="0.25">
      <c r="A222" s="394" t="s">
        <v>354</v>
      </c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94"/>
      <c r="AA222" s="65"/>
      <c r="AB222" s="65"/>
      <c r="AC222" s="82"/>
    </row>
    <row r="223" spans="1:68" ht="14.25" customHeight="1" x14ac:dyDescent="0.25">
      <c r="A223" s="395" t="s">
        <v>82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95"/>
      <c r="AA223" s="66"/>
      <c r="AB223" s="66"/>
      <c r="AC223" s="83"/>
    </row>
    <row r="224" spans="1:68" ht="16.5" customHeight="1" x14ac:dyDescent="0.25">
      <c r="A224" s="63" t="s">
        <v>355</v>
      </c>
      <c r="B224" s="63" t="s">
        <v>356</v>
      </c>
      <c r="C224" s="36">
        <v>4301071063</v>
      </c>
      <c r="D224" s="396">
        <v>4607111039019</v>
      </c>
      <c r="E224" s="396"/>
      <c r="F224" s="62">
        <v>0.43</v>
      </c>
      <c r="G224" s="37">
        <v>16</v>
      </c>
      <c r="H224" s="62">
        <v>6.88</v>
      </c>
      <c r="I224" s="62">
        <v>7.2060000000000004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8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398"/>
      <c r="R224" s="398"/>
      <c r="S224" s="398"/>
      <c r="T224" s="39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9" t="s">
        <v>357</v>
      </c>
      <c r="AG224" s="81"/>
      <c r="AJ224" s="87" t="s">
        <v>89</v>
      </c>
      <c r="AK224" s="87">
        <v>1</v>
      </c>
      <c r="BB224" s="25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16.5" customHeight="1" x14ac:dyDescent="0.25">
      <c r="A225" s="63" t="s">
        <v>358</v>
      </c>
      <c r="B225" s="63" t="s">
        <v>359</v>
      </c>
      <c r="C225" s="36">
        <v>4301071000</v>
      </c>
      <c r="D225" s="396">
        <v>4607111038708</v>
      </c>
      <c r="E225" s="396"/>
      <c r="F225" s="62">
        <v>0.8</v>
      </c>
      <c r="G225" s="37">
        <v>8</v>
      </c>
      <c r="H225" s="62">
        <v>6.4</v>
      </c>
      <c r="I225" s="62">
        <v>6.67</v>
      </c>
      <c r="J225" s="37">
        <v>84</v>
      </c>
      <c r="K225" s="37" t="s">
        <v>87</v>
      </c>
      <c r="L225" s="37" t="s">
        <v>122</v>
      </c>
      <c r="M225" s="38" t="s">
        <v>86</v>
      </c>
      <c r="N225" s="38"/>
      <c r="O225" s="37">
        <v>180</v>
      </c>
      <c r="P225" s="4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398"/>
      <c r="R225" s="398"/>
      <c r="S225" s="398"/>
      <c r="T225" s="39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1" t="s">
        <v>357</v>
      </c>
      <c r="AG225" s="81"/>
      <c r="AJ225" s="87" t="s">
        <v>123</v>
      </c>
      <c r="AK225" s="87">
        <v>12</v>
      </c>
      <c r="BB225" s="25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3"/>
      <c r="B226" s="403"/>
      <c r="C226" s="403"/>
      <c r="D226" s="403"/>
      <c r="E226" s="403"/>
      <c r="F226" s="403"/>
      <c r="G226" s="403"/>
      <c r="H226" s="403"/>
      <c r="I226" s="403"/>
      <c r="J226" s="403"/>
      <c r="K226" s="403"/>
      <c r="L226" s="403"/>
      <c r="M226" s="403"/>
      <c r="N226" s="403"/>
      <c r="O226" s="404"/>
      <c r="P226" s="400" t="s">
        <v>40</v>
      </c>
      <c r="Q226" s="401"/>
      <c r="R226" s="401"/>
      <c r="S226" s="401"/>
      <c r="T226" s="401"/>
      <c r="U226" s="401"/>
      <c r="V226" s="402"/>
      <c r="W226" s="42" t="s">
        <v>39</v>
      </c>
      <c r="X226" s="43">
        <f>IFERROR(SUM(X224:X225),"0")</f>
        <v>0</v>
      </c>
      <c r="Y226" s="43">
        <f>IFERROR(SUM(Y224:Y225),"0")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403"/>
      <c r="B227" s="403"/>
      <c r="C227" s="403"/>
      <c r="D227" s="403"/>
      <c r="E227" s="403"/>
      <c r="F227" s="403"/>
      <c r="G227" s="403"/>
      <c r="H227" s="403"/>
      <c r="I227" s="403"/>
      <c r="J227" s="403"/>
      <c r="K227" s="403"/>
      <c r="L227" s="403"/>
      <c r="M227" s="403"/>
      <c r="N227" s="403"/>
      <c r="O227" s="404"/>
      <c r="P227" s="400" t="s">
        <v>40</v>
      </c>
      <c r="Q227" s="401"/>
      <c r="R227" s="401"/>
      <c r="S227" s="401"/>
      <c r="T227" s="401"/>
      <c r="U227" s="401"/>
      <c r="V227" s="402"/>
      <c r="W227" s="42" t="s">
        <v>0</v>
      </c>
      <c r="X227" s="43">
        <f>IFERROR(SUMPRODUCT(X224:X225*H224:H225),"0")</f>
        <v>0</v>
      </c>
      <c r="Y227" s="43">
        <f>IFERROR(SUMPRODUCT(Y224:Y225*H224:H225),"0")</f>
        <v>0</v>
      </c>
      <c r="Z227" s="42"/>
      <c r="AA227" s="67"/>
      <c r="AB227" s="67"/>
      <c r="AC227" s="67"/>
    </row>
    <row r="228" spans="1:68" ht="27.75" customHeight="1" x14ac:dyDescent="0.2">
      <c r="A228" s="393" t="s">
        <v>360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93"/>
      <c r="AA228" s="54"/>
      <c r="AB228" s="54"/>
      <c r="AC228" s="54"/>
    </row>
    <row r="229" spans="1:68" ht="16.5" customHeight="1" x14ac:dyDescent="0.25">
      <c r="A229" s="394" t="s">
        <v>361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94"/>
      <c r="AA229" s="65"/>
      <c r="AB229" s="65"/>
      <c r="AC229" s="82"/>
    </row>
    <row r="230" spans="1:68" ht="14.25" customHeight="1" x14ac:dyDescent="0.25">
      <c r="A230" s="395" t="s">
        <v>82</v>
      </c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395"/>
      <c r="P230" s="395"/>
      <c r="Q230" s="395"/>
      <c r="R230" s="395"/>
      <c r="S230" s="395"/>
      <c r="T230" s="395"/>
      <c r="U230" s="395"/>
      <c r="V230" s="395"/>
      <c r="W230" s="395"/>
      <c r="X230" s="395"/>
      <c r="Y230" s="395"/>
      <c r="Z230" s="395"/>
      <c r="AA230" s="66"/>
      <c r="AB230" s="66"/>
      <c r="AC230" s="83"/>
    </row>
    <row r="231" spans="1:68" ht="27" customHeight="1" x14ac:dyDescent="0.25">
      <c r="A231" s="63" t="s">
        <v>362</v>
      </c>
      <c r="B231" s="63" t="s">
        <v>363</v>
      </c>
      <c r="C231" s="36">
        <v>4301071036</v>
      </c>
      <c r="D231" s="396">
        <v>4607111036162</v>
      </c>
      <c r="E231" s="396"/>
      <c r="F231" s="62">
        <v>0.8</v>
      </c>
      <c r="G231" s="37">
        <v>8</v>
      </c>
      <c r="H231" s="62">
        <v>6.4</v>
      </c>
      <c r="I231" s="62">
        <v>6.6811999999999996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90</v>
      </c>
      <c r="P231" s="4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398"/>
      <c r="R231" s="398"/>
      <c r="S231" s="398"/>
      <c r="T231" s="399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3" t="s">
        <v>364</v>
      </c>
      <c r="AG231" s="81"/>
      <c r="AJ231" s="87" t="s">
        <v>89</v>
      </c>
      <c r="AK231" s="87">
        <v>1</v>
      </c>
      <c r="BB231" s="25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0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03"/>
      <c r="O232" s="404"/>
      <c r="P232" s="400" t="s">
        <v>40</v>
      </c>
      <c r="Q232" s="401"/>
      <c r="R232" s="401"/>
      <c r="S232" s="401"/>
      <c r="T232" s="401"/>
      <c r="U232" s="401"/>
      <c r="V232" s="402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4"/>
      <c r="P233" s="400" t="s">
        <v>40</v>
      </c>
      <c r="Q233" s="401"/>
      <c r="R233" s="401"/>
      <c r="S233" s="401"/>
      <c r="T233" s="401"/>
      <c r="U233" s="401"/>
      <c r="V233" s="402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93" t="s">
        <v>365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54"/>
      <c r="AB234" s="54"/>
      <c r="AC234" s="54"/>
    </row>
    <row r="235" spans="1:68" ht="16.5" customHeight="1" x14ac:dyDescent="0.25">
      <c r="A235" s="394" t="s">
        <v>366</v>
      </c>
      <c r="B235" s="394"/>
      <c r="C235" s="394"/>
      <c r="D235" s="394"/>
      <c r="E235" s="394"/>
      <c r="F235" s="394"/>
      <c r="G235" s="394"/>
      <c r="H235" s="394"/>
      <c r="I235" s="394"/>
      <c r="J235" s="394"/>
      <c r="K235" s="394"/>
      <c r="L235" s="394"/>
      <c r="M235" s="394"/>
      <c r="N235" s="394"/>
      <c r="O235" s="394"/>
      <c r="P235" s="394"/>
      <c r="Q235" s="394"/>
      <c r="R235" s="394"/>
      <c r="S235" s="394"/>
      <c r="T235" s="394"/>
      <c r="U235" s="394"/>
      <c r="V235" s="394"/>
      <c r="W235" s="394"/>
      <c r="X235" s="394"/>
      <c r="Y235" s="394"/>
      <c r="Z235" s="394"/>
      <c r="AA235" s="65"/>
      <c r="AB235" s="65"/>
      <c r="AC235" s="82"/>
    </row>
    <row r="236" spans="1:68" ht="14.25" customHeight="1" x14ac:dyDescent="0.25">
      <c r="A236" s="395" t="s">
        <v>82</v>
      </c>
      <c r="B236" s="395"/>
      <c r="C236" s="395"/>
      <c r="D236" s="395"/>
      <c r="E236" s="395"/>
      <c r="F236" s="395"/>
      <c r="G236" s="395"/>
      <c r="H236" s="395"/>
      <c r="I236" s="395"/>
      <c r="J236" s="395"/>
      <c r="K236" s="395"/>
      <c r="L236" s="395"/>
      <c r="M236" s="395"/>
      <c r="N236" s="395"/>
      <c r="O236" s="395"/>
      <c r="P236" s="395"/>
      <c r="Q236" s="395"/>
      <c r="R236" s="395"/>
      <c r="S236" s="395"/>
      <c r="T236" s="395"/>
      <c r="U236" s="395"/>
      <c r="V236" s="395"/>
      <c r="W236" s="395"/>
      <c r="X236" s="395"/>
      <c r="Y236" s="395"/>
      <c r="Z236" s="395"/>
      <c r="AA236" s="66"/>
      <c r="AB236" s="66"/>
      <c r="AC236" s="83"/>
    </row>
    <row r="237" spans="1:68" ht="27" customHeight="1" x14ac:dyDescent="0.25">
      <c r="A237" s="63" t="s">
        <v>367</v>
      </c>
      <c r="B237" s="63" t="s">
        <v>368</v>
      </c>
      <c r="C237" s="36">
        <v>4301071029</v>
      </c>
      <c r="D237" s="396">
        <v>4607111035899</v>
      </c>
      <c r="E237" s="396"/>
      <c r="F237" s="62">
        <v>1</v>
      </c>
      <c r="G237" s="37">
        <v>5</v>
      </c>
      <c r="H237" s="62">
        <v>5</v>
      </c>
      <c r="I237" s="62">
        <v>5.2619999999999996</v>
      </c>
      <c r="J237" s="37">
        <v>84</v>
      </c>
      <c r="K237" s="37" t="s">
        <v>87</v>
      </c>
      <c r="L237" s="37" t="s">
        <v>115</v>
      </c>
      <c r="M237" s="38" t="s">
        <v>86</v>
      </c>
      <c r="N237" s="38"/>
      <c r="O237" s="37">
        <v>180</v>
      </c>
      <c r="P237" s="4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398"/>
      <c r="R237" s="398"/>
      <c r="S237" s="398"/>
      <c r="T237" s="399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263</v>
      </c>
      <c r="AG237" s="81"/>
      <c r="AJ237" s="87" t="s">
        <v>116</v>
      </c>
      <c r="AK237" s="87">
        <v>84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27" customHeight="1" x14ac:dyDescent="0.25">
      <c r="A238" s="63" t="s">
        <v>369</v>
      </c>
      <c r="B238" s="63" t="s">
        <v>370</v>
      </c>
      <c r="C238" s="36">
        <v>4301070991</v>
      </c>
      <c r="D238" s="396">
        <v>4607111038180</v>
      </c>
      <c r="E238" s="396"/>
      <c r="F238" s="62">
        <v>0.4</v>
      </c>
      <c r="G238" s="37">
        <v>16</v>
      </c>
      <c r="H238" s="62">
        <v>6.4</v>
      </c>
      <c r="I238" s="62">
        <v>6.71</v>
      </c>
      <c r="J238" s="37">
        <v>84</v>
      </c>
      <c r="K238" s="37" t="s">
        <v>87</v>
      </c>
      <c r="L238" s="37" t="s">
        <v>122</v>
      </c>
      <c r="M238" s="38" t="s">
        <v>86</v>
      </c>
      <c r="N238" s="38"/>
      <c r="O238" s="37">
        <v>180</v>
      </c>
      <c r="P238" s="4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8" s="398"/>
      <c r="R238" s="398"/>
      <c r="S238" s="398"/>
      <c r="T238" s="399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7" t="s">
        <v>371</v>
      </c>
      <c r="AG238" s="81"/>
      <c r="AJ238" s="87" t="s">
        <v>123</v>
      </c>
      <c r="AK238" s="87">
        <v>12</v>
      </c>
      <c r="BB238" s="258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03"/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4"/>
      <c r="P239" s="400" t="s">
        <v>40</v>
      </c>
      <c r="Q239" s="401"/>
      <c r="R239" s="401"/>
      <c r="S239" s="401"/>
      <c r="T239" s="401"/>
      <c r="U239" s="401"/>
      <c r="V239" s="402"/>
      <c r="W239" s="42" t="s">
        <v>39</v>
      </c>
      <c r="X239" s="43">
        <f>IFERROR(SUM(X237:X238),"0")</f>
        <v>0</v>
      </c>
      <c r="Y239" s="43">
        <f>IFERROR(SUM(Y237:Y238),"0")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403"/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4"/>
      <c r="P240" s="400" t="s">
        <v>40</v>
      </c>
      <c r="Q240" s="401"/>
      <c r="R240" s="401"/>
      <c r="S240" s="401"/>
      <c r="T240" s="401"/>
      <c r="U240" s="401"/>
      <c r="V240" s="402"/>
      <c r="W240" s="42" t="s">
        <v>0</v>
      </c>
      <c r="X240" s="43">
        <f>IFERROR(SUMPRODUCT(X237:X238*H237:H238),"0")</f>
        <v>0</v>
      </c>
      <c r="Y240" s="43">
        <f>IFERROR(SUMPRODUCT(Y237:Y238*H237:H238),"0")</f>
        <v>0</v>
      </c>
      <c r="Z240" s="42"/>
      <c r="AA240" s="67"/>
      <c r="AB240" s="67"/>
      <c r="AC240" s="67"/>
    </row>
    <row r="241" spans="1:68" ht="16.5" customHeight="1" x14ac:dyDescent="0.25">
      <c r="A241" s="394" t="s">
        <v>372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  <c r="AA241" s="65"/>
      <c r="AB241" s="65"/>
      <c r="AC241" s="82"/>
    </row>
    <row r="242" spans="1:68" ht="14.25" customHeight="1" x14ac:dyDescent="0.25">
      <c r="A242" s="395" t="s">
        <v>82</v>
      </c>
      <c r="B242" s="395"/>
      <c r="C242" s="395"/>
      <c r="D242" s="395"/>
      <c r="E242" s="395"/>
      <c r="F242" s="395"/>
      <c r="G242" s="395"/>
      <c r="H242" s="395"/>
      <c r="I242" s="395"/>
      <c r="J242" s="395"/>
      <c r="K242" s="395"/>
      <c r="L242" s="395"/>
      <c r="M242" s="395"/>
      <c r="N242" s="395"/>
      <c r="O242" s="395"/>
      <c r="P242" s="395"/>
      <c r="Q242" s="395"/>
      <c r="R242" s="395"/>
      <c r="S242" s="395"/>
      <c r="T242" s="395"/>
      <c r="U242" s="395"/>
      <c r="V242" s="395"/>
      <c r="W242" s="395"/>
      <c r="X242" s="395"/>
      <c r="Y242" s="395"/>
      <c r="Z242" s="395"/>
      <c r="AA242" s="66"/>
      <c r="AB242" s="66"/>
      <c r="AC242" s="83"/>
    </row>
    <row r="243" spans="1:68" ht="27" customHeight="1" x14ac:dyDescent="0.25">
      <c r="A243" s="63" t="s">
        <v>373</v>
      </c>
      <c r="B243" s="63" t="s">
        <v>374</v>
      </c>
      <c r="C243" s="36">
        <v>4301070870</v>
      </c>
      <c r="D243" s="396">
        <v>4607111036711</v>
      </c>
      <c r="E243" s="396"/>
      <c r="F243" s="62">
        <v>0.8</v>
      </c>
      <c r="G243" s="37">
        <v>8</v>
      </c>
      <c r="H243" s="62">
        <v>6.4</v>
      </c>
      <c r="I243" s="62">
        <v>6.67</v>
      </c>
      <c r="J243" s="37">
        <v>84</v>
      </c>
      <c r="K243" s="37" t="s">
        <v>87</v>
      </c>
      <c r="L243" s="37" t="s">
        <v>88</v>
      </c>
      <c r="M243" s="38" t="s">
        <v>86</v>
      </c>
      <c r="N243" s="38"/>
      <c r="O243" s="37">
        <v>90</v>
      </c>
      <c r="P243" s="48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3" s="398"/>
      <c r="R243" s="398"/>
      <c r="S243" s="398"/>
      <c r="T243" s="399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59" t="s">
        <v>349</v>
      </c>
      <c r="AG243" s="81"/>
      <c r="AJ243" s="87" t="s">
        <v>89</v>
      </c>
      <c r="AK243" s="87">
        <v>1</v>
      </c>
      <c r="BB243" s="260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03"/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04"/>
      <c r="P244" s="400" t="s">
        <v>40</v>
      </c>
      <c r="Q244" s="401"/>
      <c r="R244" s="401"/>
      <c r="S244" s="401"/>
      <c r="T244" s="401"/>
      <c r="U244" s="401"/>
      <c r="V244" s="402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03"/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4"/>
      <c r="P245" s="400" t="s">
        <v>40</v>
      </c>
      <c r="Q245" s="401"/>
      <c r="R245" s="401"/>
      <c r="S245" s="401"/>
      <c r="T245" s="401"/>
      <c r="U245" s="401"/>
      <c r="V245" s="402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27.75" customHeight="1" x14ac:dyDescent="0.2">
      <c r="A246" s="393" t="s">
        <v>375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54"/>
      <c r="AB246" s="54"/>
      <c r="AC246" s="54"/>
    </row>
    <row r="247" spans="1:68" ht="16.5" customHeight="1" x14ac:dyDescent="0.25">
      <c r="A247" s="394" t="s">
        <v>376</v>
      </c>
      <c r="B247" s="394"/>
      <c r="C247" s="394"/>
      <c r="D247" s="394"/>
      <c r="E247" s="394"/>
      <c r="F247" s="394"/>
      <c r="G247" s="394"/>
      <c r="H247" s="394"/>
      <c r="I247" s="394"/>
      <c r="J247" s="394"/>
      <c r="K247" s="394"/>
      <c r="L247" s="394"/>
      <c r="M247" s="394"/>
      <c r="N247" s="394"/>
      <c r="O247" s="394"/>
      <c r="P247" s="394"/>
      <c r="Q247" s="394"/>
      <c r="R247" s="394"/>
      <c r="S247" s="394"/>
      <c r="T247" s="394"/>
      <c r="U247" s="394"/>
      <c r="V247" s="394"/>
      <c r="W247" s="394"/>
      <c r="X247" s="394"/>
      <c r="Y247" s="394"/>
      <c r="Z247" s="394"/>
      <c r="AA247" s="65"/>
      <c r="AB247" s="65"/>
      <c r="AC247" s="82"/>
    </row>
    <row r="248" spans="1:68" ht="14.25" customHeight="1" x14ac:dyDescent="0.25">
      <c r="A248" s="395" t="s">
        <v>292</v>
      </c>
      <c r="B248" s="395"/>
      <c r="C248" s="395"/>
      <c r="D248" s="395"/>
      <c r="E248" s="395"/>
      <c r="F248" s="395"/>
      <c r="G248" s="395"/>
      <c r="H248" s="395"/>
      <c r="I248" s="395"/>
      <c r="J248" s="395"/>
      <c r="K248" s="395"/>
      <c r="L248" s="395"/>
      <c r="M248" s="395"/>
      <c r="N248" s="395"/>
      <c r="O248" s="395"/>
      <c r="P248" s="395"/>
      <c r="Q248" s="395"/>
      <c r="R248" s="395"/>
      <c r="S248" s="395"/>
      <c r="T248" s="395"/>
      <c r="U248" s="395"/>
      <c r="V248" s="395"/>
      <c r="W248" s="395"/>
      <c r="X248" s="395"/>
      <c r="Y248" s="395"/>
      <c r="Z248" s="395"/>
      <c r="AA248" s="66"/>
      <c r="AB248" s="66"/>
      <c r="AC248" s="83"/>
    </row>
    <row r="249" spans="1:68" ht="27" customHeight="1" x14ac:dyDescent="0.25">
      <c r="A249" s="63" t="s">
        <v>377</v>
      </c>
      <c r="B249" s="63" t="s">
        <v>378</v>
      </c>
      <c r="C249" s="36">
        <v>4301133004</v>
      </c>
      <c r="D249" s="396">
        <v>4607111039774</v>
      </c>
      <c r="E249" s="396"/>
      <c r="F249" s="62">
        <v>0.25</v>
      </c>
      <c r="G249" s="37">
        <v>12</v>
      </c>
      <c r="H249" s="62">
        <v>3</v>
      </c>
      <c r="I249" s="62">
        <v>3.22</v>
      </c>
      <c r="J249" s="37">
        <v>70</v>
      </c>
      <c r="K249" s="37" t="s">
        <v>97</v>
      </c>
      <c r="L249" s="37" t="s">
        <v>88</v>
      </c>
      <c r="M249" s="38" t="s">
        <v>86</v>
      </c>
      <c r="N249" s="38"/>
      <c r="O249" s="37">
        <v>180</v>
      </c>
      <c r="P249" s="490" t="s">
        <v>379</v>
      </c>
      <c r="Q249" s="398"/>
      <c r="R249" s="398"/>
      <c r="S249" s="398"/>
      <c r="T249" s="399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61" t="s">
        <v>380</v>
      </c>
      <c r="AG249" s="81"/>
      <c r="AJ249" s="87" t="s">
        <v>89</v>
      </c>
      <c r="AK249" s="87">
        <v>1</v>
      </c>
      <c r="BB249" s="262" t="s">
        <v>96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03"/>
      <c r="O250" s="404"/>
      <c r="P250" s="400" t="s">
        <v>40</v>
      </c>
      <c r="Q250" s="401"/>
      <c r="R250" s="401"/>
      <c r="S250" s="401"/>
      <c r="T250" s="401"/>
      <c r="U250" s="401"/>
      <c r="V250" s="402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403"/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4"/>
      <c r="P251" s="400" t="s">
        <v>40</v>
      </c>
      <c r="Q251" s="401"/>
      <c r="R251" s="401"/>
      <c r="S251" s="401"/>
      <c r="T251" s="401"/>
      <c r="U251" s="401"/>
      <c r="V251" s="402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14.25" customHeight="1" x14ac:dyDescent="0.25">
      <c r="A252" s="395" t="s">
        <v>144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66"/>
      <c r="AB252" s="66"/>
      <c r="AC252" s="83"/>
    </row>
    <row r="253" spans="1:68" ht="37.5" customHeight="1" x14ac:dyDescent="0.25">
      <c r="A253" s="63" t="s">
        <v>381</v>
      </c>
      <c r="B253" s="63" t="s">
        <v>382</v>
      </c>
      <c r="C253" s="36">
        <v>4301135400</v>
      </c>
      <c r="D253" s="396">
        <v>4607111039361</v>
      </c>
      <c r="E253" s="396"/>
      <c r="F253" s="62">
        <v>0.25</v>
      </c>
      <c r="G253" s="37">
        <v>12</v>
      </c>
      <c r="H253" s="62">
        <v>3</v>
      </c>
      <c r="I253" s="62">
        <v>3.7035999999999998</v>
      </c>
      <c r="J253" s="37">
        <v>70</v>
      </c>
      <c r="K253" s="37" t="s">
        <v>97</v>
      </c>
      <c r="L253" s="37" t="s">
        <v>88</v>
      </c>
      <c r="M253" s="38" t="s">
        <v>86</v>
      </c>
      <c r="N253" s="38"/>
      <c r="O253" s="37">
        <v>180</v>
      </c>
      <c r="P253" s="4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3" s="398"/>
      <c r="R253" s="398"/>
      <c r="S253" s="398"/>
      <c r="T253" s="399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IFERROR(IF(X253="","",X253*0.01788),"")</f>
        <v>0</v>
      </c>
      <c r="AA253" s="68" t="s">
        <v>46</v>
      </c>
      <c r="AB253" s="69" t="s">
        <v>46</v>
      </c>
      <c r="AC253" s="263" t="s">
        <v>380</v>
      </c>
      <c r="AG253" s="81"/>
      <c r="AJ253" s="87" t="s">
        <v>89</v>
      </c>
      <c r="AK253" s="87">
        <v>1</v>
      </c>
      <c r="BB253" s="264" t="s">
        <v>96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03"/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4"/>
      <c r="P254" s="400" t="s">
        <v>40</v>
      </c>
      <c r="Q254" s="401"/>
      <c r="R254" s="401"/>
      <c r="S254" s="401"/>
      <c r="T254" s="401"/>
      <c r="U254" s="401"/>
      <c r="V254" s="402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03"/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04"/>
      <c r="P255" s="400" t="s">
        <v>40</v>
      </c>
      <c r="Q255" s="401"/>
      <c r="R255" s="401"/>
      <c r="S255" s="401"/>
      <c r="T255" s="401"/>
      <c r="U255" s="401"/>
      <c r="V255" s="402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393" t="s">
        <v>248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4"/>
      <c r="AB256" s="54"/>
      <c r="AC256" s="54"/>
    </row>
    <row r="257" spans="1:68" ht="16.5" customHeight="1" x14ac:dyDescent="0.25">
      <c r="A257" s="394" t="s">
        <v>248</v>
      </c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394"/>
      <c r="O257" s="394"/>
      <c r="P257" s="394"/>
      <c r="Q257" s="394"/>
      <c r="R257" s="394"/>
      <c r="S257" s="394"/>
      <c r="T257" s="394"/>
      <c r="U257" s="394"/>
      <c r="V257" s="394"/>
      <c r="W257" s="394"/>
      <c r="X257" s="394"/>
      <c r="Y257" s="394"/>
      <c r="Z257" s="394"/>
      <c r="AA257" s="65"/>
      <c r="AB257" s="65"/>
      <c r="AC257" s="82"/>
    </row>
    <row r="258" spans="1:68" ht="14.25" customHeight="1" x14ac:dyDescent="0.25">
      <c r="A258" s="395" t="s">
        <v>82</v>
      </c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95"/>
      <c r="AA258" s="66"/>
      <c r="AB258" s="66"/>
      <c r="AC258" s="83"/>
    </row>
    <row r="259" spans="1:68" ht="27" customHeight="1" x14ac:dyDescent="0.25">
      <c r="A259" s="63" t="s">
        <v>383</v>
      </c>
      <c r="B259" s="63" t="s">
        <v>384</v>
      </c>
      <c r="C259" s="36">
        <v>4301071014</v>
      </c>
      <c r="D259" s="396">
        <v>4640242181264</v>
      </c>
      <c r="E259" s="396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87</v>
      </c>
      <c r="L259" s="37" t="s">
        <v>122</v>
      </c>
      <c r="M259" s="38" t="s">
        <v>86</v>
      </c>
      <c r="N259" s="38"/>
      <c r="O259" s="37">
        <v>180</v>
      </c>
      <c r="P259" s="492" t="s">
        <v>385</v>
      </c>
      <c r="Q259" s="398"/>
      <c r="R259" s="398"/>
      <c r="S259" s="398"/>
      <c r="T259" s="399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65" t="s">
        <v>386</v>
      </c>
      <c r="AG259" s="81"/>
      <c r="AJ259" s="87" t="s">
        <v>123</v>
      </c>
      <c r="AK259" s="87">
        <v>12</v>
      </c>
      <c r="BB259" s="26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387</v>
      </c>
      <c r="B260" s="63" t="s">
        <v>388</v>
      </c>
      <c r="C260" s="36">
        <v>4301071021</v>
      </c>
      <c r="D260" s="396">
        <v>4640242181325</v>
      </c>
      <c r="E260" s="396"/>
      <c r="F260" s="62">
        <v>0.7</v>
      </c>
      <c r="G260" s="37">
        <v>10</v>
      </c>
      <c r="H260" s="62">
        <v>7</v>
      </c>
      <c r="I260" s="62">
        <v>7.28</v>
      </c>
      <c r="J260" s="37">
        <v>84</v>
      </c>
      <c r="K260" s="37" t="s">
        <v>87</v>
      </c>
      <c r="L260" s="37" t="s">
        <v>122</v>
      </c>
      <c r="M260" s="38" t="s">
        <v>86</v>
      </c>
      <c r="N260" s="38"/>
      <c r="O260" s="37">
        <v>180</v>
      </c>
      <c r="P260" s="493" t="s">
        <v>389</v>
      </c>
      <c r="Q260" s="398"/>
      <c r="R260" s="398"/>
      <c r="S260" s="398"/>
      <c r="T260" s="39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386</v>
      </c>
      <c r="AG260" s="81"/>
      <c r="AJ260" s="87" t="s">
        <v>123</v>
      </c>
      <c r="AK260" s="87">
        <v>12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390</v>
      </c>
      <c r="B261" s="63" t="s">
        <v>391</v>
      </c>
      <c r="C261" s="36">
        <v>4301070993</v>
      </c>
      <c r="D261" s="396">
        <v>4640242180670</v>
      </c>
      <c r="E261" s="396"/>
      <c r="F261" s="62">
        <v>1</v>
      </c>
      <c r="G261" s="37">
        <v>6</v>
      </c>
      <c r="H261" s="62">
        <v>6</v>
      </c>
      <c r="I261" s="62">
        <v>6.23</v>
      </c>
      <c r="J261" s="37">
        <v>84</v>
      </c>
      <c r="K261" s="37" t="s">
        <v>87</v>
      </c>
      <c r="L261" s="37" t="s">
        <v>122</v>
      </c>
      <c r="M261" s="38" t="s">
        <v>86</v>
      </c>
      <c r="N261" s="38"/>
      <c r="O261" s="37">
        <v>180</v>
      </c>
      <c r="P261" s="494" t="s">
        <v>392</v>
      </c>
      <c r="Q261" s="398"/>
      <c r="R261" s="398"/>
      <c r="S261" s="398"/>
      <c r="T261" s="39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393</v>
      </c>
      <c r="AG261" s="81"/>
      <c r="AJ261" s="87" t="s">
        <v>123</v>
      </c>
      <c r="AK261" s="87">
        <v>12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03"/>
      <c r="B262" s="403"/>
      <c r="C262" s="403"/>
      <c r="D262" s="403"/>
      <c r="E262" s="403"/>
      <c r="F262" s="403"/>
      <c r="G262" s="403"/>
      <c r="H262" s="403"/>
      <c r="I262" s="403"/>
      <c r="J262" s="403"/>
      <c r="K262" s="403"/>
      <c r="L262" s="403"/>
      <c r="M262" s="403"/>
      <c r="N262" s="403"/>
      <c r="O262" s="404"/>
      <c r="P262" s="400" t="s">
        <v>40</v>
      </c>
      <c r="Q262" s="401"/>
      <c r="R262" s="401"/>
      <c r="S262" s="401"/>
      <c r="T262" s="401"/>
      <c r="U262" s="401"/>
      <c r="V262" s="402"/>
      <c r="W262" s="42" t="s">
        <v>39</v>
      </c>
      <c r="X262" s="43">
        <f>IFERROR(SUM(X259:X261),"0")</f>
        <v>0</v>
      </c>
      <c r="Y262" s="43">
        <f>IFERROR(SUM(Y259:Y261),"0")</f>
        <v>0</v>
      </c>
      <c r="Z262" s="43">
        <f>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403"/>
      <c r="B263" s="403"/>
      <c r="C263" s="403"/>
      <c r="D263" s="403"/>
      <c r="E263" s="403"/>
      <c r="F263" s="403"/>
      <c r="G263" s="403"/>
      <c r="H263" s="403"/>
      <c r="I263" s="403"/>
      <c r="J263" s="403"/>
      <c r="K263" s="403"/>
      <c r="L263" s="403"/>
      <c r="M263" s="403"/>
      <c r="N263" s="403"/>
      <c r="O263" s="404"/>
      <c r="P263" s="400" t="s">
        <v>40</v>
      </c>
      <c r="Q263" s="401"/>
      <c r="R263" s="401"/>
      <c r="S263" s="401"/>
      <c r="T263" s="401"/>
      <c r="U263" s="401"/>
      <c r="V263" s="402"/>
      <c r="W263" s="42" t="s">
        <v>0</v>
      </c>
      <c r="X263" s="43">
        <f>IFERROR(SUMPRODUCT(X259:X261*H259:H261),"0")</f>
        <v>0</v>
      </c>
      <c r="Y263" s="43">
        <f>IFERROR(SUMPRODUCT(Y259:Y261*H259:H261),"0")</f>
        <v>0</v>
      </c>
      <c r="Z263" s="42"/>
      <c r="AA263" s="67"/>
      <c r="AB263" s="67"/>
      <c r="AC263" s="67"/>
    </row>
    <row r="264" spans="1:68" ht="14.25" customHeight="1" x14ac:dyDescent="0.25">
      <c r="A264" s="395" t="s">
        <v>150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66"/>
      <c r="AB264" s="66"/>
      <c r="AC264" s="83"/>
    </row>
    <row r="265" spans="1:68" ht="27" customHeight="1" x14ac:dyDescent="0.25">
      <c r="A265" s="63" t="s">
        <v>394</v>
      </c>
      <c r="B265" s="63" t="s">
        <v>395</v>
      </c>
      <c r="C265" s="36">
        <v>4301131019</v>
      </c>
      <c r="D265" s="396">
        <v>4640242180427</v>
      </c>
      <c r="E265" s="396"/>
      <c r="F265" s="62">
        <v>1.8</v>
      </c>
      <c r="G265" s="37">
        <v>1</v>
      </c>
      <c r="H265" s="62">
        <v>1.8</v>
      </c>
      <c r="I265" s="62">
        <v>1.915</v>
      </c>
      <c r="J265" s="37">
        <v>234</v>
      </c>
      <c r="K265" s="37" t="s">
        <v>140</v>
      </c>
      <c r="L265" s="37" t="s">
        <v>122</v>
      </c>
      <c r="M265" s="38" t="s">
        <v>86</v>
      </c>
      <c r="N265" s="38"/>
      <c r="O265" s="37">
        <v>180</v>
      </c>
      <c r="P265" s="495" t="s">
        <v>396</v>
      </c>
      <c r="Q265" s="398"/>
      <c r="R265" s="398"/>
      <c r="S265" s="398"/>
      <c r="T265" s="39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IFERROR(IF(X265="","",X265*0.00502),"")</f>
        <v>0</v>
      </c>
      <c r="AA265" s="68" t="s">
        <v>46</v>
      </c>
      <c r="AB265" s="69" t="s">
        <v>46</v>
      </c>
      <c r="AC265" s="271" t="s">
        <v>397</v>
      </c>
      <c r="AG265" s="81"/>
      <c r="AJ265" s="87" t="s">
        <v>123</v>
      </c>
      <c r="AK265" s="87">
        <v>18</v>
      </c>
      <c r="BB265" s="272" t="s">
        <v>96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03"/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4"/>
      <c r="P266" s="400" t="s">
        <v>40</v>
      </c>
      <c r="Q266" s="401"/>
      <c r="R266" s="401"/>
      <c r="S266" s="401"/>
      <c r="T266" s="401"/>
      <c r="U266" s="401"/>
      <c r="V266" s="402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03"/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4"/>
      <c r="P267" s="400" t="s">
        <v>40</v>
      </c>
      <c r="Q267" s="401"/>
      <c r="R267" s="401"/>
      <c r="S267" s="401"/>
      <c r="T267" s="401"/>
      <c r="U267" s="401"/>
      <c r="V267" s="402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14.25" customHeight="1" x14ac:dyDescent="0.25">
      <c r="A268" s="395" t="s">
        <v>91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95"/>
      <c r="AA268" s="66"/>
      <c r="AB268" s="66"/>
      <c r="AC268" s="83"/>
    </row>
    <row r="269" spans="1:68" ht="27" customHeight="1" x14ac:dyDescent="0.25">
      <c r="A269" s="63" t="s">
        <v>398</v>
      </c>
      <c r="B269" s="63" t="s">
        <v>399</v>
      </c>
      <c r="C269" s="36">
        <v>4301132080</v>
      </c>
      <c r="D269" s="396">
        <v>4640242180397</v>
      </c>
      <c r="E269" s="396"/>
      <c r="F269" s="62">
        <v>1</v>
      </c>
      <c r="G269" s="37">
        <v>6</v>
      </c>
      <c r="H269" s="62">
        <v>6</v>
      </c>
      <c r="I269" s="62">
        <v>6.26</v>
      </c>
      <c r="J269" s="37">
        <v>84</v>
      </c>
      <c r="K269" s="37" t="s">
        <v>87</v>
      </c>
      <c r="L269" s="37" t="s">
        <v>115</v>
      </c>
      <c r="M269" s="38" t="s">
        <v>86</v>
      </c>
      <c r="N269" s="38"/>
      <c r="O269" s="37">
        <v>180</v>
      </c>
      <c r="P269" s="496" t="s">
        <v>400</v>
      </c>
      <c r="Q269" s="398"/>
      <c r="R269" s="398"/>
      <c r="S269" s="398"/>
      <c r="T269" s="399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73" t="s">
        <v>401</v>
      </c>
      <c r="AG269" s="81"/>
      <c r="AJ269" s="87" t="s">
        <v>116</v>
      </c>
      <c r="AK269" s="87">
        <v>84</v>
      </c>
      <c r="BB269" s="274" t="s">
        <v>96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402</v>
      </c>
      <c r="B270" s="63" t="s">
        <v>403</v>
      </c>
      <c r="C270" s="36">
        <v>4301132104</v>
      </c>
      <c r="D270" s="396">
        <v>4640242181219</v>
      </c>
      <c r="E270" s="396"/>
      <c r="F270" s="62">
        <v>0.3</v>
      </c>
      <c r="G270" s="37">
        <v>9</v>
      </c>
      <c r="H270" s="62">
        <v>2.7</v>
      </c>
      <c r="I270" s="62">
        <v>2.8450000000000002</v>
      </c>
      <c r="J270" s="37">
        <v>234</v>
      </c>
      <c r="K270" s="37" t="s">
        <v>140</v>
      </c>
      <c r="L270" s="37" t="s">
        <v>122</v>
      </c>
      <c r="M270" s="38" t="s">
        <v>86</v>
      </c>
      <c r="N270" s="38"/>
      <c r="O270" s="37">
        <v>180</v>
      </c>
      <c r="P270" s="497" t="s">
        <v>404</v>
      </c>
      <c r="Q270" s="398"/>
      <c r="R270" s="398"/>
      <c r="S270" s="398"/>
      <c r="T270" s="399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IFERROR(IF(X270="","",X270*0.00502),"")</f>
        <v>0</v>
      </c>
      <c r="AA270" s="68" t="s">
        <v>46</v>
      </c>
      <c r="AB270" s="69" t="s">
        <v>46</v>
      </c>
      <c r="AC270" s="275" t="s">
        <v>401</v>
      </c>
      <c r="AG270" s="81"/>
      <c r="AJ270" s="87" t="s">
        <v>123</v>
      </c>
      <c r="AK270" s="87">
        <v>18</v>
      </c>
      <c r="BB270" s="276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3"/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4"/>
      <c r="P271" s="400" t="s">
        <v>40</v>
      </c>
      <c r="Q271" s="401"/>
      <c r="R271" s="401"/>
      <c r="S271" s="401"/>
      <c r="T271" s="401"/>
      <c r="U271" s="401"/>
      <c r="V271" s="402"/>
      <c r="W271" s="42" t="s">
        <v>39</v>
      </c>
      <c r="X271" s="43">
        <f>IFERROR(SUM(X269:X270),"0")</f>
        <v>0</v>
      </c>
      <c r="Y271" s="43">
        <f>IFERROR(SUM(Y269:Y270),"0")</f>
        <v>0</v>
      </c>
      <c r="Z271" s="43">
        <f>IFERROR(IF(Z269="",0,Z269),"0")+IFERROR(IF(Z270="",0,Z270),"0")</f>
        <v>0</v>
      </c>
      <c r="AA271" s="67"/>
      <c r="AB271" s="67"/>
      <c r="AC271" s="67"/>
    </row>
    <row r="272" spans="1:68" x14ac:dyDescent="0.2">
      <c r="A272" s="403"/>
      <c r="B272" s="403"/>
      <c r="C272" s="403"/>
      <c r="D272" s="403"/>
      <c r="E272" s="403"/>
      <c r="F272" s="403"/>
      <c r="G272" s="403"/>
      <c r="H272" s="403"/>
      <c r="I272" s="403"/>
      <c r="J272" s="403"/>
      <c r="K272" s="403"/>
      <c r="L272" s="403"/>
      <c r="M272" s="403"/>
      <c r="N272" s="403"/>
      <c r="O272" s="404"/>
      <c r="P272" s="400" t="s">
        <v>40</v>
      </c>
      <c r="Q272" s="401"/>
      <c r="R272" s="401"/>
      <c r="S272" s="401"/>
      <c r="T272" s="401"/>
      <c r="U272" s="401"/>
      <c r="V272" s="402"/>
      <c r="W272" s="42" t="s">
        <v>0</v>
      </c>
      <c r="X272" s="43">
        <f>IFERROR(SUMPRODUCT(X269:X270*H269:H270),"0")</f>
        <v>0</v>
      </c>
      <c r="Y272" s="43">
        <f>IFERROR(SUMPRODUCT(Y269:Y270*H269:H270),"0")</f>
        <v>0</v>
      </c>
      <c r="Z272" s="42"/>
      <c r="AA272" s="67"/>
      <c r="AB272" s="67"/>
      <c r="AC272" s="67"/>
    </row>
    <row r="273" spans="1:68" ht="14.25" customHeight="1" x14ac:dyDescent="0.25">
      <c r="A273" s="395" t="s">
        <v>182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66"/>
      <c r="AB273" s="66"/>
      <c r="AC273" s="83"/>
    </row>
    <row r="274" spans="1:68" ht="27" customHeight="1" x14ac:dyDescent="0.25">
      <c r="A274" s="63" t="s">
        <v>405</v>
      </c>
      <c r="B274" s="63" t="s">
        <v>406</v>
      </c>
      <c r="C274" s="36">
        <v>4301136028</v>
      </c>
      <c r="D274" s="396">
        <v>4640242180304</v>
      </c>
      <c r="E274" s="396"/>
      <c r="F274" s="62">
        <v>2.7</v>
      </c>
      <c r="G274" s="37">
        <v>1</v>
      </c>
      <c r="H274" s="62">
        <v>2.7</v>
      </c>
      <c r="I274" s="62">
        <v>2.8906000000000001</v>
      </c>
      <c r="J274" s="37">
        <v>126</v>
      </c>
      <c r="K274" s="37" t="s">
        <v>97</v>
      </c>
      <c r="L274" s="37" t="s">
        <v>122</v>
      </c>
      <c r="M274" s="38" t="s">
        <v>86</v>
      </c>
      <c r="N274" s="38"/>
      <c r="O274" s="37">
        <v>180</v>
      </c>
      <c r="P274" s="498" t="s">
        <v>407</v>
      </c>
      <c r="Q274" s="398"/>
      <c r="R274" s="398"/>
      <c r="S274" s="398"/>
      <c r="T274" s="399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77" t="s">
        <v>408</v>
      </c>
      <c r="AG274" s="81"/>
      <c r="AJ274" s="87" t="s">
        <v>123</v>
      </c>
      <c r="AK274" s="87">
        <v>14</v>
      </c>
      <c r="BB274" s="278" t="s">
        <v>96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409</v>
      </c>
      <c r="B275" s="63" t="s">
        <v>410</v>
      </c>
      <c r="C275" s="36">
        <v>4301136026</v>
      </c>
      <c r="D275" s="396">
        <v>4640242180236</v>
      </c>
      <c r="E275" s="396"/>
      <c r="F275" s="62">
        <v>5</v>
      </c>
      <c r="G275" s="37">
        <v>1</v>
      </c>
      <c r="H275" s="62">
        <v>5</v>
      </c>
      <c r="I275" s="62">
        <v>5.2350000000000003</v>
      </c>
      <c r="J275" s="37">
        <v>84</v>
      </c>
      <c r="K275" s="37" t="s">
        <v>87</v>
      </c>
      <c r="L275" s="37" t="s">
        <v>122</v>
      </c>
      <c r="M275" s="38" t="s">
        <v>86</v>
      </c>
      <c r="N275" s="38"/>
      <c r="O275" s="37">
        <v>180</v>
      </c>
      <c r="P275" s="499" t="s">
        <v>411</v>
      </c>
      <c r="Q275" s="398"/>
      <c r="R275" s="398"/>
      <c r="S275" s="398"/>
      <c r="T275" s="399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9" t="s">
        <v>408</v>
      </c>
      <c r="AG275" s="81"/>
      <c r="AJ275" s="87" t="s">
        <v>123</v>
      </c>
      <c r="AK275" s="87">
        <v>12</v>
      </c>
      <c r="BB275" s="280" t="s">
        <v>96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412</v>
      </c>
      <c r="B276" s="63" t="s">
        <v>413</v>
      </c>
      <c r="C276" s="36">
        <v>4301136029</v>
      </c>
      <c r="D276" s="396">
        <v>4640242180410</v>
      </c>
      <c r="E276" s="396"/>
      <c r="F276" s="62">
        <v>2.2400000000000002</v>
      </c>
      <c r="G276" s="37">
        <v>1</v>
      </c>
      <c r="H276" s="62">
        <v>2.2400000000000002</v>
      </c>
      <c r="I276" s="62">
        <v>2.4319999999999999</v>
      </c>
      <c r="J276" s="37">
        <v>126</v>
      </c>
      <c r="K276" s="37" t="s">
        <v>97</v>
      </c>
      <c r="L276" s="37" t="s">
        <v>122</v>
      </c>
      <c r="M276" s="38" t="s">
        <v>86</v>
      </c>
      <c r="N276" s="38"/>
      <c r="O276" s="37">
        <v>180</v>
      </c>
      <c r="P276" s="50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6" s="398"/>
      <c r="R276" s="398"/>
      <c r="S276" s="398"/>
      <c r="T276" s="399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1" t="s">
        <v>408</v>
      </c>
      <c r="AG276" s="81"/>
      <c r="AJ276" s="87" t="s">
        <v>123</v>
      </c>
      <c r="AK276" s="87">
        <v>14</v>
      </c>
      <c r="BB276" s="282" t="s">
        <v>96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403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4"/>
      <c r="P277" s="400" t="s">
        <v>40</v>
      </c>
      <c r="Q277" s="401"/>
      <c r="R277" s="401"/>
      <c r="S277" s="401"/>
      <c r="T277" s="401"/>
      <c r="U277" s="401"/>
      <c r="V277" s="402"/>
      <c r="W277" s="42" t="s">
        <v>39</v>
      </c>
      <c r="X277" s="43">
        <f>IFERROR(SUM(X274:X276),"0")</f>
        <v>0</v>
      </c>
      <c r="Y277" s="43">
        <f>IFERROR(SUM(Y274:Y276),"0")</f>
        <v>0</v>
      </c>
      <c r="Z277" s="43">
        <f>IFERROR(IF(Z274="",0,Z274),"0")+IFERROR(IF(Z275="",0,Z275),"0")+IFERROR(IF(Z276="",0,Z276),"0")</f>
        <v>0</v>
      </c>
      <c r="AA277" s="67"/>
      <c r="AB277" s="67"/>
      <c r="AC277" s="67"/>
    </row>
    <row r="278" spans="1:68" x14ac:dyDescent="0.2">
      <c r="A278" s="403"/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04"/>
      <c r="P278" s="400" t="s">
        <v>40</v>
      </c>
      <c r="Q278" s="401"/>
      <c r="R278" s="401"/>
      <c r="S278" s="401"/>
      <c r="T278" s="401"/>
      <c r="U278" s="401"/>
      <c r="V278" s="402"/>
      <c r="W278" s="42" t="s">
        <v>0</v>
      </c>
      <c r="X278" s="43">
        <f>IFERROR(SUMPRODUCT(X274:X276*H274:H276),"0")</f>
        <v>0</v>
      </c>
      <c r="Y278" s="43">
        <f>IFERROR(SUMPRODUCT(Y274:Y276*H274:H276),"0")</f>
        <v>0</v>
      </c>
      <c r="Z278" s="42"/>
      <c r="AA278" s="67"/>
      <c r="AB278" s="67"/>
      <c r="AC278" s="67"/>
    </row>
    <row r="279" spans="1:68" ht="14.25" customHeight="1" x14ac:dyDescent="0.25">
      <c r="A279" s="395" t="s">
        <v>144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66"/>
      <c r="AB279" s="66"/>
      <c r="AC279" s="83"/>
    </row>
    <row r="280" spans="1:68" ht="27" customHeight="1" x14ac:dyDescent="0.25">
      <c r="A280" s="63" t="s">
        <v>414</v>
      </c>
      <c r="B280" s="63" t="s">
        <v>415</v>
      </c>
      <c r="C280" s="36">
        <v>4301135504</v>
      </c>
      <c r="D280" s="396">
        <v>4640242181554</v>
      </c>
      <c r="E280" s="396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97</v>
      </c>
      <c r="L280" s="37" t="s">
        <v>88</v>
      </c>
      <c r="M280" s="38" t="s">
        <v>86</v>
      </c>
      <c r="N280" s="38"/>
      <c r="O280" s="37">
        <v>180</v>
      </c>
      <c r="P280" s="501" t="s">
        <v>416</v>
      </c>
      <c r="Q280" s="398"/>
      <c r="R280" s="398"/>
      <c r="S280" s="398"/>
      <c r="T280" s="39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ref="Y280:Y300" si="24">IFERROR(IF(X280="","",X280),"")</f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3" t="s">
        <v>417</v>
      </c>
      <c r="AG280" s="81"/>
      <c r="AJ280" s="87" t="s">
        <v>89</v>
      </c>
      <c r="AK280" s="87">
        <v>1</v>
      </c>
      <c r="BB280" s="284" t="s">
        <v>96</v>
      </c>
      <c r="BM280" s="81">
        <f t="shared" ref="BM280:BM300" si="25">IFERROR(X280*I280,"0")</f>
        <v>0</v>
      </c>
      <c r="BN280" s="81">
        <f t="shared" ref="BN280:BN300" si="26">IFERROR(Y280*I280,"0")</f>
        <v>0</v>
      </c>
      <c r="BO280" s="81">
        <f t="shared" ref="BO280:BO300" si="27">IFERROR(X280/J280,"0")</f>
        <v>0</v>
      </c>
      <c r="BP280" s="81">
        <f t="shared" ref="BP280:BP300" si="28">IFERROR(Y280/J280,"0")</f>
        <v>0</v>
      </c>
    </row>
    <row r="281" spans="1:68" ht="27" customHeight="1" x14ac:dyDescent="0.25">
      <c r="A281" s="63" t="s">
        <v>418</v>
      </c>
      <c r="B281" s="63" t="s">
        <v>419</v>
      </c>
      <c r="C281" s="36">
        <v>4301135394</v>
      </c>
      <c r="D281" s="396">
        <v>4640242181561</v>
      </c>
      <c r="E281" s="396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97</v>
      </c>
      <c r="L281" s="37" t="s">
        <v>122</v>
      </c>
      <c r="M281" s="38" t="s">
        <v>86</v>
      </c>
      <c r="N281" s="38"/>
      <c r="O281" s="37">
        <v>180</v>
      </c>
      <c r="P281" s="502" t="s">
        <v>420</v>
      </c>
      <c r="Q281" s="398"/>
      <c r="R281" s="398"/>
      <c r="S281" s="398"/>
      <c r="T281" s="39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85" t="s">
        <v>421</v>
      </c>
      <c r="AG281" s="81"/>
      <c r="AJ281" s="87" t="s">
        <v>123</v>
      </c>
      <c r="AK281" s="87">
        <v>14</v>
      </c>
      <c r="BB281" s="286" t="s">
        <v>96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37.5" customHeight="1" x14ac:dyDescent="0.25">
      <c r="A282" s="63" t="s">
        <v>422</v>
      </c>
      <c r="B282" s="63" t="s">
        <v>423</v>
      </c>
      <c r="C282" s="36">
        <v>4301135552</v>
      </c>
      <c r="D282" s="396">
        <v>4640242181431</v>
      </c>
      <c r="E282" s="396"/>
      <c r="F282" s="62">
        <v>3.5</v>
      </c>
      <c r="G282" s="37">
        <v>1</v>
      </c>
      <c r="H282" s="62">
        <v>3.5</v>
      </c>
      <c r="I282" s="62">
        <v>3.6920000000000002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03" t="s">
        <v>424</v>
      </c>
      <c r="Q282" s="398"/>
      <c r="R282" s="398"/>
      <c r="S282" s="398"/>
      <c r="T282" s="39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425</v>
      </c>
      <c r="AG282" s="81"/>
      <c r="AJ282" s="87" t="s">
        <v>89</v>
      </c>
      <c r="AK282" s="87">
        <v>1</v>
      </c>
      <c r="BB282" s="288" t="s">
        <v>96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426</v>
      </c>
      <c r="B283" s="63" t="s">
        <v>427</v>
      </c>
      <c r="C283" s="36">
        <v>4301135374</v>
      </c>
      <c r="D283" s="396">
        <v>4640242181424</v>
      </c>
      <c r="E283" s="396"/>
      <c r="F283" s="62">
        <v>5.5</v>
      </c>
      <c r="G283" s="37">
        <v>1</v>
      </c>
      <c r="H283" s="62">
        <v>5.5</v>
      </c>
      <c r="I283" s="62">
        <v>5.7350000000000003</v>
      </c>
      <c r="J283" s="37">
        <v>84</v>
      </c>
      <c r="K283" s="37" t="s">
        <v>87</v>
      </c>
      <c r="L283" s="37" t="s">
        <v>122</v>
      </c>
      <c r="M283" s="38" t="s">
        <v>86</v>
      </c>
      <c r="N283" s="38"/>
      <c r="O283" s="37">
        <v>180</v>
      </c>
      <c r="P283" s="504" t="s">
        <v>428</v>
      </c>
      <c r="Q283" s="398"/>
      <c r="R283" s="398"/>
      <c r="S283" s="398"/>
      <c r="T283" s="39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9" t="s">
        <v>417</v>
      </c>
      <c r="AG283" s="81"/>
      <c r="AJ283" s="87" t="s">
        <v>123</v>
      </c>
      <c r="AK283" s="87">
        <v>12</v>
      </c>
      <c r="BB283" s="290" t="s">
        <v>96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429</v>
      </c>
      <c r="B284" s="63" t="s">
        <v>430</v>
      </c>
      <c r="C284" s="36">
        <v>4301135320</v>
      </c>
      <c r="D284" s="396">
        <v>4640242181592</v>
      </c>
      <c r="E284" s="396"/>
      <c r="F284" s="62">
        <v>3.5</v>
      </c>
      <c r="G284" s="37">
        <v>1</v>
      </c>
      <c r="H284" s="62">
        <v>3.5</v>
      </c>
      <c r="I284" s="62">
        <v>3.6850000000000001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505" t="s">
        <v>431</v>
      </c>
      <c r="Q284" s="398"/>
      <c r="R284" s="398"/>
      <c r="S284" s="398"/>
      <c r="T284" s="39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ref="Z284:Z291" si="29">IFERROR(IF(X284="","",X284*0.00936),"")</f>
        <v>0</v>
      </c>
      <c r="AA284" s="68" t="s">
        <v>46</v>
      </c>
      <c r="AB284" s="69" t="s">
        <v>46</v>
      </c>
      <c r="AC284" s="291" t="s">
        <v>432</v>
      </c>
      <c r="AG284" s="81"/>
      <c r="AJ284" s="87" t="s">
        <v>89</v>
      </c>
      <c r="AK284" s="87">
        <v>1</v>
      </c>
      <c r="BB284" s="292" t="s">
        <v>96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433</v>
      </c>
      <c r="B285" s="63" t="s">
        <v>434</v>
      </c>
      <c r="C285" s="36">
        <v>4301135405</v>
      </c>
      <c r="D285" s="396">
        <v>4640242181523</v>
      </c>
      <c r="E285" s="396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97</v>
      </c>
      <c r="L285" s="37" t="s">
        <v>122</v>
      </c>
      <c r="M285" s="38" t="s">
        <v>86</v>
      </c>
      <c r="N285" s="38"/>
      <c r="O285" s="37">
        <v>180</v>
      </c>
      <c r="P285" s="506" t="s">
        <v>435</v>
      </c>
      <c r="Q285" s="398"/>
      <c r="R285" s="398"/>
      <c r="S285" s="398"/>
      <c r="T285" s="39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293" t="s">
        <v>421</v>
      </c>
      <c r="AG285" s="81"/>
      <c r="AJ285" s="87" t="s">
        <v>123</v>
      </c>
      <c r="AK285" s="87">
        <v>14</v>
      </c>
      <c r="BB285" s="294" t="s">
        <v>96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436</v>
      </c>
      <c r="B286" s="63" t="s">
        <v>437</v>
      </c>
      <c r="C286" s="36">
        <v>4301135404</v>
      </c>
      <c r="D286" s="396">
        <v>4640242181516</v>
      </c>
      <c r="E286" s="396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07" t="s">
        <v>438</v>
      </c>
      <c r="Q286" s="398"/>
      <c r="R286" s="398"/>
      <c r="S286" s="398"/>
      <c r="T286" s="39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295" t="s">
        <v>425</v>
      </c>
      <c r="AG286" s="81"/>
      <c r="AJ286" s="87" t="s">
        <v>89</v>
      </c>
      <c r="AK286" s="87">
        <v>1</v>
      </c>
      <c r="BB286" s="296" t="s">
        <v>96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37.5" customHeight="1" x14ac:dyDescent="0.25">
      <c r="A287" s="63" t="s">
        <v>439</v>
      </c>
      <c r="B287" s="63" t="s">
        <v>440</v>
      </c>
      <c r="C287" s="36">
        <v>4301135402</v>
      </c>
      <c r="D287" s="396">
        <v>4640242181493</v>
      </c>
      <c r="E287" s="396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97</v>
      </c>
      <c r="L287" s="37" t="s">
        <v>88</v>
      </c>
      <c r="M287" s="38" t="s">
        <v>86</v>
      </c>
      <c r="N287" s="38"/>
      <c r="O287" s="37">
        <v>180</v>
      </c>
      <c r="P287" s="508" t="s">
        <v>441</v>
      </c>
      <c r="Q287" s="398"/>
      <c r="R287" s="398"/>
      <c r="S287" s="398"/>
      <c r="T287" s="39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97" t="s">
        <v>417</v>
      </c>
      <c r="AG287" s="81"/>
      <c r="AJ287" s="87" t="s">
        <v>89</v>
      </c>
      <c r="AK287" s="87">
        <v>1</v>
      </c>
      <c r="BB287" s="298" t="s">
        <v>96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442</v>
      </c>
      <c r="B288" s="63" t="s">
        <v>443</v>
      </c>
      <c r="C288" s="36">
        <v>4301135375</v>
      </c>
      <c r="D288" s="396">
        <v>4640242181486</v>
      </c>
      <c r="E288" s="396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97</v>
      </c>
      <c r="L288" s="37" t="s">
        <v>122</v>
      </c>
      <c r="M288" s="38" t="s">
        <v>86</v>
      </c>
      <c r="N288" s="38"/>
      <c r="O288" s="37">
        <v>180</v>
      </c>
      <c r="P288" s="509" t="s">
        <v>444</v>
      </c>
      <c r="Q288" s="398"/>
      <c r="R288" s="398"/>
      <c r="S288" s="398"/>
      <c r="T288" s="399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99" t="s">
        <v>417</v>
      </c>
      <c r="AG288" s="81"/>
      <c r="AJ288" s="87" t="s">
        <v>123</v>
      </c>
      <c r="AK288" s="87">
        <v>14</v>
      </c>
      <c r="BB288" s="300" t="s">
        <v>96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445</v>
      </c>
      <c r="B289" s="63" t="s">
        <v>446</v>
      </c>
      <c r="C289" s="36">
        <v>4301135403</v>
      </c>
      <c r="D289" s="396">
        <v>4640242181509</v>
      </c>
      <c r="E289" s="396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97</v>
      </c>
      <c r="L289" s="37" t="s">
        <v>122</v>
      </c>
      <c r="M289" s="38" t="s">
        <v>86</v>
      </c>
      <c r="N289" s="38"/>
      <c r="O289" s="37">
        <v>180</v>
      </c>
      <c r="P289" s="510" t="s">
        <v>447</v>
      </c>
      <c r="Q289" s="398"/>
      <c r="R289" s="398"/>
      <c r="S289" s="398"/>
      <c r="T289" s="399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417</v>
      </c>
      <c r="AG289" s="81"/>
      <c r="AJ289" s="87" t="s">
        <v>123</v>
      </c>
      <c r="AK289" s="87">
        <v>14</v>
      </c>
      <c r="BB289" s="302" t="s">
        <v>96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448</v>
      </c>
      <c r="B290" s="63" t="s">
        <v>449</v>
      </c>
      <c r="C290" s="36">
        <v>4301135304</v>
      </c>
      <c r="D290" s="396">
        <v>4640242181240</v>
      </c>
      <c r="E290" s="396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97</v>
      </c>
      <c r="L290" s="37" t="s">
        <v>122</v>
      </c>
      <c r="M290" s="38" t="s">
        <v>86</v>
      </c>
      <c r="N290" s="38"/>
      <c r="O290" s="37">
        <v>180</v>
      </c>
      <c r="P290" s="511" t="s">
        <v>450</v>
      </c>
      <c r="Q290" s="398"/>
      <c r="R290" s="398"/>
      <c r="S290" s="398"/>
      <c r="T290" s="39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417</v>
      </c>
      <c r="AG290" s="81"/>
      <c r="AJ290" s="87" t="s">
        <v>123</v>
      </c>
      <c r="AK290" s="87">
        <v>14</v>
      </c>
      <c r="BB290" s="304" t="s">
        <v>96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451</v>
      </c>
      <c r="B291" s="63" t="s">
        <v>452</v>
      </c>
      <c r="C291" s="36">
        <v>4301135310</v>
      </c>
      <c r="D291" s="396">
        <v>4640242181318</v>
      </c>
      <c r="E291" s="396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97</v>
      </c>
      <c r="L291" s="37" t="s">
        <v>122</v>
      </c>
      <c r="M291" s="38" t="s">
        <v>86</v>
      </c>
      <c r="N291" s="38"/>
      <c r="O291" s="37">
        <v>180</v>
      </c>
      <c r="P291" s="512" t="s">
        <v>453</v>
      </c>
      <c r="Q291" s="398"/>
      <c r="R291" s="398"/>
      <c r="S291" s="398"/>
      <c r="T291" s="39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421</v>
      </c>
      <c r="AG291" s="81"/>
      <c r="AJ291" s="87" t="s">
        <v>123</v>
      </c>
      <c r="AK291" s="87">
        <v>14</v>
      </c>
      <c r="BB291" s="306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454</v>
      </c>
      <c r="B292" s="63" t="s">
        <v>455</v>
      </c>
      <c r="C292" s="36">
        <v>4301135306</v>
      </c>
      <c r="D292" s="396">
        <v>4640242181578</v>
      </c>
      <c r="E292" s="396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140</v>
      </c>
      <c r="L292" s="37" t="s">
        <v>122</v>
      </c>
      <c r="M292" s="38" t="s">
        <v>86</v>
      </c>
      <c r="N292" s="38"/>
      <c r="O292" s="37">
        <v>180</v>
      </c>
      <c r="P292" s="513" t="s">
        <v>456</v>
      </c>
      <c r="Q292" s="398"/>
      <c r="R292" s="398"/>
      <c r="S292" s="398"/>
      <c r="T292" s="39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07" t="s">
        <v>417</v>
      </c>
      <c r="AG292" s="81"/>
      <c r="AJ292" s="87" t="s">
        <v>123</v>
      </c>
      <c r="AK292" s="87">
        <v>18</v>
      </c>
      <c r="BB292" s="308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457</v>
      </c>
      <c r="B293" s="63" t="s">
        <v>458</v>
      </c>
      <c r="C293" s="36">
        <v>4301135305</v>
      </c>
      <c r="D293" s="396">
        <v>4640242181394</v>
      </c>
      <c r="E293" s="396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140</v>
      </c>
      <c r="L293" s="37" t="s">
        <v>122</v>
      </c>
      <c r="M293" s="38" t="s">
        <v>86</v>
      </c>
      <c r="N293" s="38"/>
      <c r="O293" s="37">
        <v>180</v>
      </c>
      <c r="P293" s="514" t="s">
        <v>459</v>
      </c>
      <c r="Q293" s="398"/>
      <c r="R293" s="398"/>
      <c r="S293" s="398"/>
      <c r="T293" s="399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9" t="s">
        <v>417</v>
      </c>
      <c r="AG293" s="81"/>
      <c r="AJ293" s="87" t="s">
        <v>123</v>
      </c>
      <c r="AK293" s="87">
        <v>18</v>
      </c>
      <c r="BB293" s="310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460</v>
      </c>
      <c r="B294" s="63" t="s">
        <v>461</v>
      </c>
      <c r="C294" s="36">
        <v>4301135309</v>
      </c>
      <c r="D294" s="396">
        <v>4640242181332</v>
      </c>
      <c r="E294" s="396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140</v>
      </c>
      <c r="L294" s="37" t="s">
        <v>122</v>
      </c>
      <c r="M294" s="38" t="s">
        <v>86</v>
      </c>
      <c r="N294" s="38"/>
      <c r="O294" s="37">
        <v>180</v>
      </c>
      <c r="P294" s="515" t="s">
        <v>462</v>
      </c>
      <c r="Q294" s="398"/>
      <c r="R294" s="398"/>
      <c r="S294" s="398"/>
      <c r="T294" s="399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417</v>
      </c>
      <c r="AG294" s="81"/>
      <c r="AJ294" s="87" t="s">
        <v>123</v>
      </c>
      <c r="AK294" s="87">
        <v>18</v>
      </c>
      <c r="BB294" s="312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463</v>
      </c>
      <c r="B295" s="63" t="s">
        <v>464</v>
      </c>
      <c r="C295" s="36">
        <v>4301135308</v>
      </c>
      <c r="D295" s="396">
        <v>4640242181349</v>
      </c>
      <c r="E295" s="396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140</v>
      </c>
      <c r="L295" s="37" t="s">
        <v>122</v>
      </c>
      <c r="M295" s="38" t="s">
        <v>86</v>
      </c>
      <c r="N295" s="38"/>
      <c r="O295" s="37">
        <v>180</v>
      </c>
      <c r="P295" s="516" t="s">
        <v>465</v>
      </c>
      <c r="Q295" s="398"/>
      <c r="R295" s="398"/>
      <c r="S295" s="398"/>
      <c r="T295" s="399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417</v>
      </c>
      <c r="AG295" s="81"/>
      <c r="AJ295" s="87" t="s">
        <v>123</v>
      </c>
      <c r="AK295" s="87">
        <v>18</v>
      </c>
      <c r="BB295" s="314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466</v>
      </c>
      <c r="B296" s="63" t="s">
        <v>467</v>
      </c>
      <c r="C296" s="36">
        <v>4301135307</v>
      </c>
      <c r="D296" s="396">
        <v>4640242181370</v>
      </c>
      <c r="E296" s="396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140</v>
      </c>
      <c r="L296" s="37" t="s">
        <v>88</v>
      </c>
      <c r="M296" s="38" t="s">
        <v>86</v>
      </c>
      <c r="N296" s="38"/>
      <c r="O296" s="37">
        <v>180</v>
      </c>
      <c r="P296" s="517" t="s">
        <v>468</v>
      </c>
      <c r="Q296" s="398"/>
      <c r="R296" s="398"/>
      <c r="S296" s="398"/>
      <c r="T296" s="399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469</v>
      </c>
      <c r="AG296" s="81"/>
      <c r="AJ296" s="87" t="s">
        <v>89</v>
      </c>
      <c r="AK296" s="87">
        <v>1</v>
      </c>
      <c r="BB296" s="316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470</v>
      </c>
      <c r="B297" s="63" t="s">
        <v>471</v>
      </c>
      <c r="C297" s="36">
        <v>4301135318</v>
      </c>
      <c r="D297" s="396">
        <v>4607111037480</v>
      </c>
      <c r="E297" s="396"/>
      <c r="F297" s="62">
        <v>1</v>
      </c>
      <c r="G297" s="37">
        <v>4</v>
      </c>
      <c r="H297" s="62">
        <v>4</v>
      </c>
      <c r="I297" s="62">
        <v>4.2724000000000002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518" t="s">
        <v>472</v>
      </c>
      <c r="Q297" s="398"/>
      <c r="R297" s="398"/>
      <c r="S297" s="398"/>
      <c r="T297" s="399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17" t="s">
        <v>473</v>
      </c>
      <c r="AG297" s="81"/>
      <c r="AJ297" s="87" t="s">
        <v>89</v>
      </c>
      <c r="AK297" s="87">
        <v>1</v>
      </c>
      <c r="BB297" s="318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474</v>
      </c>
      <c r="B298" s="63" t="s">
        <v>475</v>
      </c>
      <c r="C298" s="36">
        <v>4301135319</v>
      </c>
      <c r="D298" s="396">
        <v>4607111037473</v>
      </c>
      <c r="E298" s="396"/>
      <c r="F298" s="62">
        <v>1</v>
      </c>
      <c r="G298" s="37">
        <v>4</v>
      </c>
      <c r="H298" s="62">
        <v>4</v>
      </c>
      <c r="I298" s="62">
        <v>4.2300000000000004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519" t="s">
        <v>476</v>
      </c>
      <c r="Q298" s="398"/>
      <c r="R298" s="398"/>
      <c r="S298" s="398"/>
      <c r="T298" s="399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19" t="s">
        <v>477</v>
      </c>
      <c r="AG298" s="81"/>
      <c r="AJ298" s="87" t="s">
        <v>89</v>
      </c>
      <c r="AK298" s="87">
        <v>1</v>
      </c>
      <c r="BB298" s="32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478</v>
      </c>
      <c r="B299" s="63" t="s">
        <v>479</v>
      </c>
      <c r="C299" s="36">
        <v>4301135198</v>
      </c>
      <c r="D299" s="396">
        <v>4640242180663</v>
      </c>
      <c r="E299" s="396"/>
      <c r="F299" s="62">
        <v>0.9</v>
      </c>
      <c r="G299" s="37">
        <v>4</v>
      </c>
      <c r="H299" s="62">
        <v>3.6</v>
      </c>
      <c r="I299" s="62">
        <v>3.83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20" t="s">
        <v>480</v>
      </c>
      <c r="Q299" s="398"/>
      <c r="R299" s="398"/>
      <c r="S299" s="398"/>
      <c r="T299" s="39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481</v>
      </c>
      <c r="AG299" s="81"/>
      <c r="AJ299" s="87" t="s">
        <v>89</v>
      </c>
      <c r="AK299" s="87">
        <v>1</v>
      </c>
      <c r="BB299" s="32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4301135723</v>
      </c>
      <c r="D300" s="396">
        <v>4640242181783</v>
      </c>
      <c r="E300" s="396"/>
      <c r="F300" s="62">
        <v>0.3</v>
      </c>
      <c r="G300" s="37">
        <v>9</v>
      </c>
      <c r="H300" s="62">
        <v>2.7</v>
      </c>
      <c r="I300" s="62">
        <v>2.988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521" t="s">
        <v>484</v>
      </c>
      <c r="Q300" s="398"/>
      <c r="R300" s="398"/>
      <c r="S300" s="398"/>
      <c r="T300" s="39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323" t="s">
        <v>485</v>
      </c>
      <c r="AG300" s="81"/>
      <c r="AJ300" s="87" t="s">
        <v>89</v>
      </c>
      <c r="AK300" s="87">
        <v>1</v>
      </c>
      <c r="BB300" s="32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x14ac:dyDescent="0.2">
      <c r="A301" s="403"/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4"/>
      <c r="P301" s="400" t="s">
        <v>40</v>
      </c>
      <c r="Q301" s="401"/>
      <c r="R301" s="401"/>
      <c r="S301" s="401"/>
      <c r="T301" s="401"/>
      <c r="U301" s="401"/>
      <c r="V301" s="402"/>
      <c r="W301" s="42" t="s">
        <v>39</v>
      </c>
      <c r="X301" s="43">
        <f>IFERROR(SUM(X280:X300),"0")</f>
        <v>0</v>
      </c>
      <c r="Y301" s="43">
        <f>IFERROR(SUM(Y280:Y300),"0")</f>
        <v>0</v>
      </c>
      <c r="Z301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403"/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4"/>
      <c r="P302" s="400" t="s">
        <v>40</v>
      </c>
      <c r="Q302" s="401"/>
      <c r="R302" s="401"/>
      <c r="S302" s="401"/>
      <c r="T302" s="401"/>
      <c r="U302" s="401"/>
      <c r="V302" s="402"/>
      <c r="W302" s="42" t="s">
        <v>0</v>
      </c>
      <c r="X302" s="43">
        <f>IFERROR(SUMPRODUCT(X280:X300*H280:H300),"0")</f>
        <v>0</v>
      </c>
      <c r="Y302" s="43">
        <f>IFERROR(SUMPRODUCT(Y280:Y300*H280:H300),"0")</f>
        <v>0</v>
      </c>
      <c r="Z302" s="42"/>
      <c r="AA302" s="67"/>
      <c r="AB302" s="67"/>
      <c r="AC302" s="67"/>
    </row>
    <row r="303" spans="1:68" ht="15" customHeight="1" x14ac:dyDescent="0.2">
      <c r="A303" s="403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525"/>
      <c r="P303" s="522" t="s">
        <v>33</v>
      </c>
      <c r="Q303" s="523"/>
      <c r="R303" s="523"/>
      <c r="S303" s="523"/>
      <c r="T303" s="523"/>
      <c r="U303" s="523"/>
      <c r="V303" s="524"/>
      <c r="W303" s="42" t="s">
        <v>0</v>
      </c>
      <c r="X303" s="43">
        <f>IFERROR(X24+X33+X38+X52+X58+X63+X69+X79+X84+X91+X101+X107+X114+X120+X125+X130+X136+X141+X147+X155+X160+X168+X172+X177+X186+X193+X203+X211+X216+X221+X227+X233+X240+X245+X251+X255+X263+X267+X272+X278+X302,"0")</f>
        <v>0</v>
      </c>
      <c r="Y303" s="43">
        <f>IFERROR(Y24+Y33+Y38+Y52+Y58+Y63+Y69+Y79+Y84+Y91+Y101+Y107+Y114+Y120+Y125+Y130+Y136+Y141+Y147+Y155+Y160+Y168+Y172+Y177+Y186+Y193+Y203+Y211+Y216+Y221+Y227+Y233+Y240+Y245+Y251+Y255+Y263+Y267+Y272+Y278+Y302,"0")</f>
        <v>0</v>
      </c>
      <c r="Z303" s="42"/>
      <c r="AA303" s="67"/>
      <c r="AB303" s="67"/>
      <c r="AC303" s="67"/>
    </row>
    <row r="304" spans="1:68" x14ac:dyDescent="0.2">
      <c r="A304" s="40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525"/>
      <c r="P304" s="522" t="s">
        <v>34</v>
      </c>
      <c r="Q304" s="523"/>
      <c r="R304" s="523"/>
      <c r="S304" s="523"/>
      <c r="T304" s="523"/>
      <c r="U304" s="523"/>
      <c r="V304" s="524"/>
      <c r="W304" s="42" t="s">
        <v>0</v>
      </c>
      <c r="X304" s="43">
        <f>IFERROR(SUM(BM22:BM300),"0")</f>
        <v>0</v>
      </c>
      <c r="Y304" s="43">
        <f>IFERROR(SUM(BN22:BN300),"0")</f>
        <v>0</v>
      </c>
      <c r="Z304" s="42"/>
      <c r="AA304" s="67"/>
      <c r="AB304" s="67"/>
      <c r="AC304" s="67"/>
    </row>
    <row r="305" spans="1:36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525"/>
      <c r="P305" s="522" t="s">
        <v>35</v>
      </c>
      <c r="Q305" s="523"/>
      <c r="R305" s="523"/>
      <c r="S305" s="523"/>
      <c r="T305" s="523"/>
      <c r="U305" s="523"/>
      <c r="V305" s="524"/>
      <c r="W305" s="42" t="s">
        <v>20</v>
      </c>
      <c r="X305" s="44">
        <f>ROUNDUP(SUM(BO22:BO300),0)</f>
        <v>0</v>
      </c>
      <c r="Y305" s="44">
        <f>ROUNDUP(SUM(BP22:BP300),0)</f>
        <v>0</v>
      </c>
      <c r="Z305" s="42"/>
      <c r="AA305" s="67"/>
      <c r="AB305" s="67"/>
      <c r="AC305" s="67"/>
    </row>
    <row r="306" spans="1:36" x14ac:dyDescent="0.2">
      <c r="A306" s="403"/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525"/>
      <c r="P306" s="522" t="s">
        <v>36</v>
      </c>
      <c r="Q306" s="523"/>
      <c r="R306" s="523"/>
      <c r="S306" s="523"/>
      <c r="T306" s="523"/>
      <c r="U306" s="523"/>
      <c r="V306" s="524"/>
      <c r="W306" s="42" t="s">
        <v>0</v>
      </c>
      <c r="X306" s="43">
        <f>GrossWeightTotal+PalletQtyTotal*25</f>
        <v>0</v>
      </c>
      <c r="Y306" s="43">
        <f>GrossWeightTotalR+PalletQtyTotalR*25</f>
        <v>0</v>
      </c>
      <c r="Z306" s="42"/>
      <c r="AA306" s="67"/>
      <c r="AB306" s="67"/>
      <c r="AC306" s="67"/>
    </row>
    <row r="307" spans="1:36" x14ac:dyDescent="0.2">
      <c r="A307" s="403"/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525"/>
      <c r="P307" s="522" t="s">
        <v>37</v>
      </c>
      <c r="Q307" s="523"/>
      <c r="R307" s="523"/>
      <c r="S307" s="523"/>
      <c r="T307" s="523"/>
      <c r="U307" s="523"/>
      <c r="V307" s="524"/>
      <c r="W307" s="42" t="s">
        <v>20</v>
      </c>
      <c r="X307" s="43">
        <f>IFERROR(X23+X32+X37+X51+X57+X62+X68+X78+X83+X90+X100+X106+X113+X119+X124+X129+X135+X140+X146+X154+X159+X167+X171+X176+X185+X192+X202+X210+X215+X220+X226+X232+X239+X244+X250+X254+X262+X266+X271+X277+X301,"0")</f>
        <v>0</v>
      </c>
      <c r="Y307" s="43">
        <f>IFERROR(Y23+Y32+Y37+Y51+Y57+Y62+Y68+Y78+Y83+Y90+Y100+Y106+Y113+Y119+Y124+Y129+Y135+Y140+Y146+Y154+Y159+Y167+Y171+Y176+Y185+Y192+Y202+Y210+Y215+Y220+Y226+Y232+Y239+Y244+Y250+Y254+Y262+Y266+Y271+Y277+Y301,"0")</f>
        <v>0</v>
      </c>
      <c r="Z307" s="42"/>
      <c r="AA307" s="67"/>
      <c r="AB307" s="67"/>
      <c r="AC307" s="67"/>
    </row>
    <row r="308" spans="1:36" ht="14.25" x14ac:dyDescent="0.2">
      <c r="A308" s="403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525"/>
      <c r="P308" s="522" t="s">
        <v>38</v>
      </c>
      <c r="Q308" s="523"/>
      <c r="R308" s="523"/>
      <c r="S308" s="523"/>
      <c r="T308" s="523"/>
      <c r="U308" s="523"/>
      <c r="V308" s="524"/>
      <c r="W308" s="45" t="s">
        <v>52</v>
      </c>
      <c r="X308" s="42"/>
      <c r="Y308" s="42"/>
      <c r="Z308" s="42">
        <f>IFERROR(Z23+Z32+Z37+Z51+Z57+Z62+Z68+Z78+Z83+Z90+Z100+Z106+Z113+Z119+Z124+Z129+Z135+Z140+Z146+Z154+Z159+Z167+Z171+Z176+Z185+Z192+Z202+Z210+Z215+Z220+Z226+Z232+Z239+Z244+Z250+Z254+Z262+Z266+Z271+Z277+Z301,"0")</f>
        <v>0</v>
      </c>
      <c r="AA308" s="67"/>
      <c r="AB308" s="67"/>
      <c r="AC308" s="67"/>
    </row>
    <row r="309" spans="1:36" ht="13.5" thickBot="1" x14ac:dyDescent="0.25"/>
    <row r="310" spans="1:36" ht="27" thickTop="1" thickBot="1" x14ac:dyDescent="0.25">
      <c r="A310" s="46" t="s">
        <v>9</v>
      </c>
      <c r="B310" s="88" t="s">
        <v>81</v>
      </c>
      <c r="C310" s="526" t="s">
        <v>45</v>
      </c>
      <c r="D310" s="526" t="s">
        <v>45</v>
      </c>
      <c r="E310" s="526" t="s">
        <v>45</v>
      </c>
      <c r="F310" s="526" t="s">
        <v>45</v>
      </c>
      <c r="G310" s="526" t="s">
        <v>45</v>
      </c>
      <c r="H310" s="526" t="s">
        <v>45</v>
      </c>
      <c r="I310" s="526" t="s">
        <v>45</v>
      </c>
      <c r="J310" s="526" t="s">
        <v>45</v>
      </c>
      <c r="K310" s="526" t="s">
        <v>45</v>
      </c>
      <c r="L310" s="526" t="s">
        <v>45</v>
      </c>
      <c r="M310" s="526" t="s">
        <v>45</v>
      </c>
      <c r="N310" s="527"/>
      <c r="O310" s="526" t="s">
        <v>45</v>
      </c>
      <c r="P310" s="526" t="s">
        <v>45</v>
      </c>
      <c r="Q310" s="526" t="s">
        <v>45</v>
      </c>
      <c r="R310" s="526" t="s">
        <v>45</v>
      </c>
      <c r="S310" s="526" t="s">
        <v>45</v>
      </c>
      <c r="T310" s="526" t="s">
        <v>45</v>
      </c>
      <c r="U310" s="526" t="s">
        <v>247</v>
      </c>
      <c r="V310" s="526" t="s">
        <v>247</v>
      </c>
      <c r="W310" s="526" t="s">
        <v>273</v>
      </c>
      <c r="X310" s="526" t="s">
        <v>273</v>
      </c>
      <c r="Y310" s="526" t="s">
        <v>296</v>
      </c>
      <c r="Z310" s="526" t="s">
        <v>296</v>
      </c>
      <c r="AA310" s="526" t="s">
        <v>296</v>
      </c>
      <c r="AB310" s="526" t="s">
        <v>296</v>
      </c>
      <c r="AC310" s="526" t="s">
        <v>296</v>
      </c>
      <c r="AD310" s="526" t="s">
        <v>296</v>
      </c>
      <c r="AE310" s="526" t="s">
        <v>296</v>
      </c>
      <c r="AF310" s="88" t="s">
        <v>360</v>
      </c>
      <c r="AG310" s="526" t="s">
        <v>365</v>
      </c>
      <c r="AH310" s="526" t="s">
        <v>365</v>
      </c>
      <c r="AI310" s="88" t="s">
        <v>375</v>
      </c>
      <c r="AJ310" s="88" t="s">
        <v>248</v>
      </c>
    </row>
    <row r="311" spans="1:36" ht="14.25" customHeight="1" thickTop="1" x14ac:dyDescent="0.2">
      <c r="A311" s="528" t="s">
        <v>10</v>
      </c>
      <c r="B311" s="526" t="s">
        <v>81</v>
      </c>
      <c r="C311" s="526" t="s">
        <v>90</v>
      </c>
      <c r="D311" s="526" t="s">
        <v>105</v>
      </c>
      <c r="E311" s="526" t="s">
        <v>109</v>
      </c>
      <c r="F311" s="526" t="s">
        <v>136</v>
      </c>
      <c r="G311" s="526" t="s">
        <v>143</v>
      </c>
      <c r="H311" s="526" t="s">
        <v>149</v>
      </c>
      <c r="I311" s="526" t="s">
        <v>157</v>
      </c>
      <c r="J311" s="526" t="s">
        <v>174</v>
      </c>
      <c r="K311" s="526" t="s">
        <v>181</v>
      </c>
      <c r="L311" s="526" t="s">
        <v>192</v>
      </c>
      <c r="M311" s="526" t="s">
        <v>206</v>
      </c>
      <c r="N311" s="1"/>
      <c r="O311" s="526" t="s">
        <v>212</v>
      </c>
      <c r="P311" s="526" t="s">
        <v>221</v>
      </c>
      <c r="Q311" s="526" t="s">
        <v>227</v>
      </c>
      <c r="R311" s="526" t="s">
        <v>232</v>
      </c>
      <c r="S311" s="526" t="s">
        <v>235</v>
      </c>
      <c r="T311" s="526" t="s">
        <v>243</v>
      </c>
      <c r="U311" s="526" t="s">
        <v>248</v>
      </c>
      <c r="V311" s="526" t="s">
        <v>252</v>
      </c>
      <c r="W311" s="526" t="s">
        <v>274</v>
      </c>
      <c r="X311" s="526" t="s">
        <v>292</v>
      </c>
      <c r="Y311" s="526" t="s">
        <v>297</v>
      </c>
      <c r="Z311" s="526" t="s">
        <v>310</v>
      </c>
      <c r="AA311" s="526" t="s">
        <v>320</v>
      </c>
      <c r="AB311" s="526" t="s">
        <v>335</v>
      </c>
      <c r="AC311" s="526" t="s">
        <v>346</v>
      </c>
      <c r="AD311" s="526" t="s">
        <v>350</v>
      </c>
      <c r="AE311" s="526" t="s">
        <v>354</v>
      </c>
      <c r="AF311" s="526" t="s">
        <v>361</v>
      </c>
      <c r="AG311" s="526" t="s">
        <v>366</v>
      </c>
      <c r="AH311" s="526" t="s">
        <v>372</v>
      </c>
      <c r="AI311" s="526" t="s">
        <v>376</v>
      </c>
      <c r="AJ311" s="526" t="s">
        <v>248</v>
      </c>
    </row>
    <row r="312" spans="1:36" ht="13.5" thickBot="1" x14ac:dyDescent="0.25">
      <c r="A312" s="529"/>
      <c r="B312" s="526"/>
      <c r="C312" s="526"/>
      <c r="D312" s="526"/>
      <c r="E312" s="526"/>
      <c r="F312" s="526"/>
      <c r="G312" s="526"/>
      <c r="H312" s="526"/>
      <c r="I312" s="526"/>
      <c r="J312" s="526"/>
      <c r="K312" s="526"/>
      <c r="L312" s="526"/>
      <c r="M312" s="526"/>
      <c r="N312" s="1"/>
      <c r="O312" s="526"/>
      <c r="P312" s="526"/>
      <c r="Q312" s="526"/>
      <c r="R312" s="526"/>
      <c r="S312" s="526"/>
      <c r="T312" s="526"/>
      <c r="U312" s="526"/>
      <c r="V312" s="526"/>
      <c r="W312" s="526"/>
      <c r="X312" s="526"/>
      <c r="Y312" s="526"/>
      <c r="Z312" s="526"/>
      <c r="AA312" s="526"/>
      <c r="AB312" s="526"/>
      <c r="AC312" s="526"/>
      <c r="AD312" s="526"/>
      <c r="AE312" s="526"/>
      <c r="AF312" s="526"/>
      <c r="AG312" s="526"/>
      <c r="AH312" s="526"/>
      <c r="AI312" s="526"/>
      <c r="AJ312" s="526"/>
    </row>
    <row r="313" spans="1:36" ht="18" thickTop="1" thickBot="1" x14ac:dyDescent="0.25">
      <c r="A313" s="46" t="s">
        <v>13</v>
      </c>
      <c r="B313" s="52">
        <f>IFERROR(X22*H22,"0")</f>
        <v>0</v>
      </c>
      <c r="C313" s="52">
        <f>IFERROR(X28*H28,"0")+IFERROR(X29*H29,"0")+IFERROR(X30*H30,"0")+IFERROR(X31*H31,"0")</f>
        <v>0</v>
      </c>
      <c r="D313" s="52">
        <f>IFERROR(X36*H36,"0")</f>
        <v>0</v>
      </c>
      <c r="E313" s="52">
        <f>IFERROR(X41*H41,"0")+IFERROR(X42*H42,"0")+IFERROR(X43*H43,"0")+IFERROR(X44*H44,"0")+IFERROR(X45*H45,"0")+IFERROR(X46*H46,"0")+IFERROR(X47*H47,"0")+IFERROR(X48*H48,"0")+IFERROR(X49*H49,"0")+IFERROR(X50*H50,"0")</f>
        <v>0</v>
      </c>
      <c r="F313" s="52">
        <f>IFERROR(X55*H55,"0")+IFERROR(X56*H56,"0")</f>
        <v>0</v>
      </c>
      <c r="G313" s="52">
        <f>IFERROR(X61*H61,"0")</f>
        <v>0</v>
      </c>
      <c r="H313" s="52">
        <f>IFERROR(X66*H66,"0")+IFERROR(X67*H67,"0")</f>
        <v>0</v>
      </c>
      <c r="I313" s="52">
        <f>IFERROR(X72*H72,"0")+IFERROR(X73*H73,"0")+IFERROR(X74*H74,"0")+IFERROR(X75*H75,"0")+IFERROR(X76*H76,"0")+IFERROR(X77*H77,"0")</f>
        <v>0</v>
      </c>
      <c r="J313" s="52">
        <f>IFERROR(X82*H82,"0")</f>
        <v>0</v>
      </c>
      <c r="K313" s="52">
        <f>IFERROR(X87*H87,"0")+IFERROR(X88*H88,"0")+IFERROR(X89*H89,"0")</f>
        <v>0</v>
      </c>
      <c r="L313" s="52">
        <f>IFERROR(X94*H94,"0")+IFERROR(X95*H95,"0")+IFERROR(X96*H96,"0")+IFERROR(X97*H97,"0")+IFERROR(X98*H98,"0")+IFERROR(X99*H99,"0")</f>
        <v>0</v>
      </c>
      <c r="M313" s="52">
        <f>IFERROR(X104*H104,"0")+IFERROR(X105*H105,"0")</f>
        <v>0</v>
      </c>
      <c r="N313" s="1"/>
      <c r="O313" s="52">
        <f>IFERROR(X110*H110,"0")+IFERROR(X111*H111,"0")+IFERROR(X112*H112,"0")</f>
        <v>0</v>
      </c>
      <c r="P313" s="52">
        <f>IFERROR(X117*H117,"0")+IFERROR(X118*H118,"0")</f>
        <v>0</v>
      </c>
      <c r="Q313" s="52">
        <f>IFERROR(X123*H123,"0")</f>
        <v>0</v>
      </c>
      <c r="R313" s="52">
        <f>IFERROR(X128*H128,"0")</f>
        <v>0</v>
      </c>
      <c r="S313" s="52">
        <f>IFERROR(X133*H133,"0")+IFERROR(X134*H134,"0")</f>
        <v>0</v>
      </c>
      <c r="T313" s="52">
        <f>IFERROR(X139*H139,"0")</f>
        <v>0</v>
      </c>
      <c r="U313" s="52">
        <f>IFERROR(X145*H145,"0")</f>
        <v>0</v>
      </c>
      <c r="V313" s="52">
        <f>IFERROR(X150*H150,"0")+IFERROR(X151*H151,"0")+IFERROR(X152*H152,"0")+IFERROR(X153*H153,"0")+IFERROR(X157*H157,"0")+IFERROR(X158*H158,"0")</f>
        <v>0</v>
      </c>
      <c r="W313" s="52">
        <f>IFERROR(X164*H164,"0")+IFERROR(X165*H165,"0")+IFERROR(X166*H166,"0")+IFERROR(X170*H170,"0")</f>
        <v>0</v>
      </c>
      <c r="X313" s="52">
        <f>IFERROR(X175*H175,"0")</f>
        <v>0</v>
      </c>
      <c r="Y313" s="52">
        <f>IFERROR(X181*H181,"0")+IFERROR(X182*H182,"0")+IFERROR(X183*H183,"0")+IFERROR(X184*H184,"0")</f>
        <v>0</v>
      </c>
      <c r="Z313" s="52">
        <f>IFERROR(X189*H189,"0")+IFERROR(X190*H190,"0")+IFERROR(X191*H191,"0")</f>
        <v>0</v>
      </c>
      <c r="AA313" s="52">
        <f>IFERROR(X196*H196,"0")+IFERROR(X197*H197,"0")+IFERROR(X198*H198,"0")+IFERROR(X199*H199,"0")+IFERROR(X200*H200,"0")+IFERROR(X201*H201,"0")</f>
        <v>0</v>
      </c>
      <c r="AB313" s="52">
        <f>IFERROR(X206*H206,"0")+IFERROR(X207*H207,"0")+IFERROR(X208*H208,"0")+IFERROR(X209*H209,"0")</f>
        <v>0</v>
      </c>
      <c r="AC313" s="52">
        <f>IFERROR(X214*H214,"0")</f>
        <v>0</v>
      </c>
      <c r="AD313" s="52">
        <f>IFERROR(X219*H219,"0")</f>
        <v>0</v>
      </c>
      <c r="AE313" s="52">
        <f>IFERROR(X224*H224,"0")+IFERROR(X225*H225,"0")</f>
        <v>0</v>
      </c>
      <c r="AF313" s="52">
        <f>IFERROR(X231*H231,"0")</f>
        <v>0</v>
      </c>
      <c r="AG313" s="52">
        <f>IFERROR(X237*H237,"0")+IFERROR(X238*H238,"0")</f>
        <v>0</v>
      </c>
      <c r="AH313" s="52">
        <f>IFERROR(X243*H243,"0")</f>
        <v>0</v>
      </c>
      <c r="AI313" s="52">
        <f>IFERROR(X249*H249,"0")+IFERROR(X253*H253,"0")</f>
        <v>0</v>
      </c>
      <c r="AJ313" s="52">
        <f>IFERROR(X259*H259,"0")+IFERROR(X260*H260,"0")+IFERROR(X261*H261,"0")+IFERROR(X265*H265,"0")+IFERROR(X269*H269,"0")+IFERROR(X270*H270,"0")+IFERROR(X274*H274,"0")+IFERROR(X275*H275,"0")+IFERROR(X276*H276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</f>
        <v>0</v>
      </c>
    </row>
    <row r="314" spans="1:36" ht="13.5" thickTop="1" x14ac:dyDescent="0.2">
      <c r="C314" s="1"/>
    </row>
    <row r="315" spans="1:36" ht="19.5" customHeight="1" x14ac:dyDescent="0.2">
      <c r="A315" s="70" t="s">
        <v>62</v>
      </c>
      <c r="B315" s="70" t="s">
        <v>63</v>
      </c>
      <c r="C315" s="70" t="s">
        <v>65</v>
      </c>
    </row>
    <row r="316" spans="1:36" x14ac:dyDescent="0.2">
      <c r="A316" s="71">
        <f>SUMPRODUCT(--(BB:BB="ЗПФ"),--(W:W="кор"),H:H,Y:Y)+SUMPRODUCT(--(BB:BB="ЗПФ"),--(W:W="кг"),Y:Y)</f>
        <v>0</v>
      </c>
      <c r="B316" s="72">
        <f>SUMPRODUCT(--(BB:BB="ПГП"),--(W:W="кор"),H:H,Y:Y)+SUMPRODUCT(--(BB:BB="ПГП"),--(W:W="кг"),Y:Y)</f>
        <v>0</v>
      </c>
      <c r="C316" s="72">
        <f>SUMPRODUCT(--(BB:BB="КИЗ"),--(W:W="кор"),H:H,Y:Y)+SUMPRODUCT(--(BB:BB="КИЗ"),--(W:W="кг"),Y:Y)</f>
        <v>0</v>
      </c>
    </row>
  </sheetData>
  <sheetProtection algorithmName="SHA-512" hashValue="0IMhTwTj0+ZFNYBzq8SVg5XmnH3afG1/W7nw6VMNQ3lItn4CA0nZqcnebJ9+dfrVBJajvSYnYAYFoTeSsGEWlQ==" saltValue="+YnbHNIH93vrT2PqXT68W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6">
    <mergeCell ref="AD311:AD312"/>
    <mergeCell ref="AE311:AE312"/>
    <mergeCell ref="AF311:AF312"/>
    <mergeCell ref="AG311:AG312"/>
    <mergeCell ref="AH311:AH312"/>
    <mergeCell ref="AI311:AI312"/>
    <mergeCell ref="AJ311:AJ312"/>
    <mergeCell ref="U311:U312"/>
    <mergeCell ref="V311:V312"/>
    <mergeCell ref="W311:W312"/>
    <mergeCell ref="X311:X312"/>
    <mergeCell ref="Y311:Y312"/>
    <mergeCell ref="Z311:Z312"/>
    <mergeCell ref="AA311:AA312"/>
    <mergeCell ref="AB311:AB312"/>
    <mergeCell ref="AC311:AC312"/>
    <mergeCell ref="C310:T310"/>
    <mergeCell ref="U310:V310"/>
    <mergeCell ref="W310:X310"/>
    <mergeCell ref="Y310:AE310"/>
    <mergeCell ref="AG310:AH310"/>
    <mergeCell ref="A311:A312"/>
    <mergeCell ref="B311:B312"/>
    <mergeCell ref="C311:C312"/>
    <mergeCell ref="D311:D312"/>
    <mergeCell ref="E311:E312"/>
    <mergeCell ref="F311:F312"/>
    <mergeCell ref="G311:G312"/>
    <mergeCell ref="H311:H312"/>
    <mergeCell ref="I311:I312"/>
    <mergeCell ref="J311:J312"/>
    <mergeCell ref="K311:K312"/>
    <mergeCell ref="L311:L312"/>
    <mergeCell ref="M311:M312"/>
    <mergeCell ref="O311:O312"/>
    <mergeCell ref="P311:P312"/>
    <mergeCell ref="Q311:Q312"/>
    <mergeCell ref="R311:R312"/>
    <mergeCell ref="S311:S312"/>
    <mergeCell ref="T311:T312"/>
    <mergeCell ref="D299:E299"/>
    <mergeCell ref="P299:T299"/>
    <mergeCell ref="D300:E300"/>
    <mergeCell ref="P300:T300"/>
    <mergeCell ref="P301:V301"/>
    <mergeCell ref="A301:O302"/>
    <mergeCell ref="P302:V302"/>
    <mergeCell ref="P303:V303"/>
    <mergeCell ref="A303:O308"/>
    <mergeCell ref="P304:V304"/>
    <mergeCell ref="P305:V305"/>
    <mergeCell ref="P306:V306"/>
    <mergeCell ref="P307:V307"/>
    <mergeCell ref="P308:V308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74:E274"/>
    <mergeCell ref="P274:T274"/>
    <mergeCell ref="D275:E275"/>
    <mergeCell ref="P275:T275"/>
    <mergeCell ref="D276:E276"/>
    <mergeCell ref="P276:T276"/>
    <mergeCell ref="P277:V277"/>
    <mergeCell ref="A277:O278"/>
    <mergeCell ref="P278:V278"/>
    <mergeCell ref="A268:Z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P266:V266"/>
    <mergeCell ref="A266:O267"/>
    <mergeCell ref="P267:V267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A248:Z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A241:Z241"/>
    <mergeCell ref="A242:Z242"/>
    <mergeCell ref="D243:E243"/>
    <mergeCell ref="P243:T243"/>
    <mergeCell ref="P244:V244"/>
    <mergeCell ref="A244:O245"/>
    <mergeCell ref="P245:V245"/>
    <mergeCell ref="A246:Z246"/>
    <mergeCell ref="A247:Z247"/>
    <mergeCell ref="A234:Z234"/>
    <mergeCell ref="A235:Z235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A213:Z213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191:E191"/>
    <mergeCell ref="P191:T191"/>
    <mergeCell ref="P192:V192"/>
    <mergeCell ref="A192:O193"/>
    <mergeCell ref="P193:V193"/>
    <mergeCell ref="A194:Z194"/>
    <mergeCell ref="A195:Z195"/>
    <mergeCell ref="D196:E196"/>
    <mergeCell ref="P196:T196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A173:Z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P167:V167"/>
    <mergeCell ref="A167:O168"/>
    <mergeCell ref="P168:V168"/>
    <mergeCell ref="A169:Z169"/>
    <mergeCell ref="D170:E170"/>
    <mergeCell ref="P170:T170"/>
    <mergeCell ref="P171:V171"/>
    <mergeCell ref="A171:O172"/>
    <mergeCell ref="P172:V172"/>
    <mergeCell ref="A161:Z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48:Z148"/>
    <mergeCell ref="A149:Z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P146:V146"/>
    <mergeCell ref="A146:O147"/>
    <mergeCell ref="P147:V147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A121:Z121"/>
    <mergeCell ref="A122:Z122"/>
    <mergeCell ref="D123:E123"/>
    <mergeCell ref="P123:T123"/>
    <mergeCell ref="P124:V124"/>
    <mergeCell ref="A124:O125"/>
    <mergeCell ref="P125:V125"/>
    <mergeCell ref="A126:Z126"/>
    <mergeCell ref="A127:Z127"/>
    <mergeCell ref="A115:Z115"/>
    <mergeCell ref="A116:Z116"/>
    <mergeCell ref="D117:E117"/>
    <mergeCell ref="P117:T117"/>
    <mergeCell ref="D118:E118"/>
    <mergeCell ref="P118:T118"/>
    <mergeCell ref="P119:V119"/>
    <mergeCell ref="A119:O120"/>
    <mergeCell ref="P120:V120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P68:V68"/>
    <mergeCell ref="A68:O69"/>
    <mergeCell ref="P69:V69"/>
    <mergeCell ref="A70:Z70"/>
    <mergeCell ref="A71:Z71"/>
    <mergeCell ref="D72:E72"/>
    <mergeCell ref="P72:T72"/>
    <mergeCell ref="D73:E73"/>
    <mergeCell ref="P73:T73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50:E50"/>
    <mergeCell ref="P50:T50"/>
    <mergeCell ref="P51:V51"/>
    <mergeCell ref="A51:O52"/>
    <mergeCell ref="P52:V52"/>
    <mergeCell ref="A53:Z53"/>
    <mergeCell ref="A54:Z54"/>
    <mergeCell ref="D55:E55"/>
    <mergeCell ref="P55:T55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6:X300 X286:X287 X284 X282 X280 X253 X249 X243 X231 X224 X219 X214 X206:X208 X198:X200 X196 X190 X181:X184 X175 X170 X157:X158 X153 X150:X151 X139 X133:X134 X128 X123 X111:X112 X104:X105 X96:X98 X94 X89 X87 X82 X72:X76 X61 X50 X47:X48 X45 X43 X41 X36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269 X237 X189 X164:X165 X118 X95 X56 X49" xr:uid="{00000000-0002-0000-0000-000018000000}">
      <formula1>IF(AK42&gt;0,OR(X42=0,AND(IF(X42-AK42&gt;=0,TRUE,FALSE),X42&gt;0,IF(X42/J42=ROUND(X42/J42,0),TRUE,FALSE))),FALSE)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88:X295 X285 X283 X281 X274:X276 X270 X265 X259:X261 X238 X225 X209 X201 X197 X191 X166 X152 X145 X117 X110 X99 X88 X77 X66:X67 X55 X46" xr:uid="{00000000-0002-0000-0000-00001A000000}">
      <formula1>IF(AK44&gt;0,OR(X44=0,AND(IF(X44-AK44&gt;=0,TRUE,FALSE),X44&gt;0,IF(X44/K44=ROUND(X44/K44,0),TRUE,FALSE))),FALSE)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9"/>
    </row>
    <row r="3" spans="2:8" x14ac:dyDescent="0.2">
      <c r="B3" s="53" t="s">
        <v>487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489</v>
      </c>
      <c r="D6" s="53" t="s">
        <v>490</v>
      </c>
      <c r="E6" s="53" t="s">
        <v>46</v>
      </c>
    </row>
    <row r="8" spans="2:8" x14ac:dyDescent="0.2">
      <c r="B8" s="53" t="s">
        <v>80</v>
      </c>
      <c r="C8" s="53" t="s">
        <v>489</v>
      </c>
      <c r="D8" s="53" t="s">
        <v>46</v>
      </c>
      <c r="E8" s="53" t="s">
        <v>46</v>
      </c>
    </row>
    <row r="10" spans="2:8" x14ac:dyDescent="0.2">
      <c r="B10" s="53" t="s">
        <v>491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501</v>
      </c>
      <c r="C20" s="53" t="s">
        <v>46</v>
      </c>
      <c r="D20" s="53" t="s">
        <v>46</v>
      </c>
      <c r="E20" s="53" t="s">
        <v>46</v>
      </c>
    </row>
  </sheetData>
  <sheetProtection algorithmName="SHA-512" hashValue="XNBUlPw4Ip7qrG2eAfvVZF0qcYtjAyHl2Ht7M3D5A3AOLC8HlPQ3g44gAq11Rn9BshKR9T5I61L2imxBDlLXXQ==" saltValue="CCv0SuF3WmXsk9dRp/1o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