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B4931B-194D-4DE9-A1E8-433FA4E540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2" l="1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X303" i="2"/>
  <c r="X302" i="2"/>
  <c r="BO301" i="2"/>
  <c r="BM301" i="2"/>
  <c r="Z301" i="2"/>
  <c r="Y301" i="2"/>
  <c r="BN301" i="2" s="1"/>
  <c r="BO300" i="2"/>
  <c r="BM300" i="2"/>
  <c r="Z300" i="2"/>
  <c r="Y300" i="2"/>
  <c r="BO299" i="2"/>
  <c r="BM299" i="2"/>
  <c r="Z299" i="2"/>
  <c r="Y299" i="2"/>
  <c r="BN299" i="2" s="1"/>
  <c r="BO298" i="2"/>
  <c r="BM298" i="2"/>
  <c r="Z298" i="2"/>
  <c r="Y298" i="2"/>
  <c r="BO297" i="2"/>
  <c r="BM297" i="2"/>
  <c r="Z297" i="2"/>
  <c r="Y297" i="2"/>
  <c r="BN297" i="2" s="1"/>
  <c r="BO296" i="2"/>
  <c r="BM296" i="2"/>
  <c r="Z296" i="2"/>
  <c r="Y296" i="2"/>
  <c r="BO295" i="2"/>
  <c r="BM295" i="2"/>
  <c r="Z295" i="2"/>
  <c r="Y295" i="2"/>
  <c r="BN295" i="2" s="1"/>
  <c r="BO294" i="2"/>
  <c r="BM294" i="2"/>
  <c r="Z294" i="2"/>
  <c r="Y294" i="2"/>
  <c r="BO293" i="2"/>
  <c r="BM293" i="2"/>
  <c r="Z293" i="2"/>
  <c r="Y293" i="2"/>
  <c r="BN293" i="2" s="1"/>
  <c r="BO292" i="2"/>
  <c r="BM292" i="2"/>
  <c r="Z292" i="2"/>
  <c r="Y292" i="2"/>
  <c r="BO291" i="2"/>
  <c r="BM291" i="2"/>
  <c r="Z291" i="2"/>
  <c r="Y291" i="2"/>
  <c r="BN291" i="2" s="1"/>
  <c r="BO290" i="2"/>
  <c r="BM290" i="2"/>
  <c r="Z290" i="2"/>
  <c r="Y290" i="2"/>
  <c r="BO289" i="2"/>
  <c r="BM289" i="2"/>
  <c r="Z289" i="2"/>
  <c r="Y289" i="2"/>
  <c r="BN289" i="2" s="1"/>
  <c r="BO288" i="2"/>
  <c r="BM288" i="2"/>
  <c r="Z288" i="2"/>
  <c r="Y288" i="2"/>
  <c r="BO287" i="2"/>
  <c r="BM287" i="2"/>
  <c r="Z287" i="2"/>
  <c r="Y287" i="2"/>
  <c r="BN287" i="2" s="1"/>
  <c r="BO286" i="2"/>
  <c r="BM286" i="2"/>
  <c r="Z286" i="2"/>
  <c r="Y286" i="2"/>
  <c r="BO285" i="2"/>
  <c r="BM285" i="2"/>
  <c r="Z285" i="2"/>
  <c r="Y285" i="2"/>
  <c r="BN285" i="2" s="1"/>
  <c r="BO284" i="2"/>
  <c r="BM284" i="2"/>
  <c r="Z284" i="2"/>
  <c r="Y284" i="2"/>
  <c r="BO283" i="2"/>
  <c r="BM283" i="2"/>
  <c r="Z283" i="2"/>
  <c r="Y283" i="2"/>
  <c r="BN283" i="2" s="1"/>
  <c r="BO282" i="2"/>
  <c r="BM282" i="2"/>
  <c r="Z282" i="2"/>
  <c r="Y282" i="2"/>
  <c r="BO281" i="2"/>
  <c r="BM281" i="2"/>
  <c r="Z281" i="2"/>
  <c r="Z302" i="2" s="1"/>
  <c r="Y281" i="2"/>
  <c r="X279" i="2"/>
  <c r="X278" i="2"/>
  <c r="BO277" i="2"/>
  <c r="BN277" i="2"/>
  <c r="BM277" i="2"/>
  <c r="Z277" i="2"/>
  <c r="Y277" i="2"/>
  <c r="BP277" i="2" s="1"/>
  <c r="P277" i="2"/>
  <c r="BO276" i="2"/>
  <c r="BM276" i="2"/>
  <c r="Z276" i="2"/>
  <c r="Y276" i="2"/>
  <c r="BO275" i="2"/>
  <c r="BM275" i="2"/>
  <c r="Z275" i="2"/>
  <c r="Z278" i="2" s="1"/>
  <c r="Y275" i="2"/>
  <c r="BN275" i="2" s="1"/>
  <c r="X273" i="2"/>
  <c r="X272" i="2"/>
  <c r="BO271" i="2"/>
  <c r="BM271" i="2"/>
  <c r="Z271" i="2"/>
  <c r="Y271" i="2"/>
  <c r="BO270" i="2"/>
  <c r="BM270" i="2"/>
  <c r="Z270" i="2"/>
  <c r="Z272" i="2" s="1"/>
  <c r="Y270" i="2"/>
  <c r="X268" i="2"/>
  <c r="X267" i="2"/>
  <c r="BO266" i="2"/>
  <c r="BM266" i="2"/>
  <c r="Z266" i="2"/>
  <c r="Z267" i="2" s="1"/>
  <c r="Y266" i="2"/>
  <c r="Y268" i="2" s="1"/>
  <c r="X264" i="2"/>
  <c r="X263" i="2"/>
  <c r="BO262" i="2"/>
  <c r="BM262" i="2"/>
  <c r="Z262" i="2"/>
  <c r="Y262" i="2"/>
  <c r="BP262" i="2" s="1"/>
  <c r="BO261" i="2"/>
  <c r="BM261" i="2"/>
  <c r="Z261" i="2"/>
  <c r="Y261" i="2"/>
  <c r="BO260" i="2"/>
  <c r="BM260" i="2"/>
  <c r="Z260" i="2"/>
  <c r="Y260" i="2"/>
  <c r="Y264" i="2" s="1"/>
  <c r="X256" i="2"/>
  <c r="X255" i="2"/>
  <c r="BO254" i="2"/>
  <c r="BM254" i="2"/>
  <c r="Z254" i="2"/>
  <c r="Z255" i="2" s="1"/>
  <c r="Y254" i="2"/>
  <c r="P254" i="2"/>
  <c r="Y252" i="2"/>
  <c r="X252" i="2"/>
  <c r="Y251" i="2"/>
  <c r="X251" i="2"/>
  <c r="BO250" i="2"/>
  <c r="BM250" i="2"/>
  <c r="Z250" i="2"/>
  <c r="Z251" i="2" s="1"/>
  <c r="Y250" i="2"/>
  <c r="BP250" i="2" s="1"/>
  <c r="X246" i="2"/>
  <c r="Z245" i="2"/>
  <c r="X245" i="2"/>
  <c r="BO244" i="2"/>
  <c r="BM244" i="2"/>
  <c r="Z244" i="2"/>
  <c r="Y244" i="2"/>
  <c r="Y245" i="2" s="1"/>
  <c r="P244" i="2"/>
  <c r="Y241" i="2"/>
  <c r="X241" i="2"/>
  <c r="X240" i="2"/>
  <c r="BO239" i="2"/>
  <c r="BM239" i="2"/>
  <c r="Z239" i="2"/>
  <c r="Y239" i="2"/>
  <c r="BN239" i="2" s="1"/>
  <c r="P239" i="2"/>
  <c r="BO238" i="2"/>
  <c r="BM238" i="2"/>
  <c r="Z238" i="2"/>
  <c r="Z240" i="2" s="1"/>
  <c r="Y238" i="2"/>
  <c r="BN238" i="2" s="1"/>
  <c r="P238" i="2"/>
  <c r="X234" i="2"/>
  <c r="X233" i="2"/>
  <c r="BO232" i="2"/>
  <c r="BM232" i="2"/>
  <c r="Z232" i="2"/>
  <c r="Z233" i="2" s="1"/>
  <c r="Y232" i="2"/>
  <c r="BN232" i="2" s="1"/>
  <c r="P232" i="2"/>
  <c r="X228" i="2"/>
  <c r="X227" i="2"/>
  <c r="BO226" i="2"/>
  <c r="BM226" i="2"/>
  <c r="Z226" i="2"/>
  <c r="Y226" i="2"/>
  <c r="BN226" i="2" s="1"/>
  <c r="P226" i="2"/>
  <c r="BO225" i="2"/>
  <c r="BM225" i="2"/>
  <c r="Z225" i="2"/>
  <c r="Y225" i="2"/>
  <c r="Y228" i="2" s="1"/>
  <c r="P225" i="2"/>
  <c r="X222" i="2"/>
  <c r="X221" i="2"/>
  <c r="BO220" i="2"/>
  <c r="BM220" i="2"/>
  <c r="Z220" i="2"/>
  <c r="Z221" i="2" s="1"/>
  <c r="Y220" i="2"/>
  <c r="Y222" i="2" s="1"/>
  <c r="P220" i="2"/>
  <c r="X217" i="2"/>
  <c r="X216" i="2"/>
  <c r="BO215" i="2"/>
  <c r="BM215" i="2"/>
  <c r="Z215" i="2"/>
  <c r="Z216" i="2" s="1"/>
  <c r="Y215" i="2"/>
  <c r="Y217" i="2" s="1"/>
  <c r="P215" i="2"/>
  <c r="X212" i="2"/>
  <c r="X211" i="2"/>
  <c r="BO210" i="2"/>
  <c r="BM210" i="2"/>
  <c r="Z210" i="2"/>
  <c r="Y210" i="2"/>
  <c r="P210" i="2"/>
  <c r="BO209" i="2"/>
  <c r="BM209" i="2"/>
  <c r="Z209" i="2"/>
  <c r="Y209" i="2"/>
  <c r="P209" i="2"/>
  <c r="BO208" i="2"/>
  <c r="BM208" i="2"/>
  <c r="Z208" i="2"/>
  <c r="Y208" i="2"/>
  <c r="P208" i="2"/>
  <c r="BP207" i="2"/>
  <c r="BO207" i="2"/>
  <c r="BN207" i="2"/>
  <c r="BM207" i="2"/>
  <c r="Z207" i="2"/>
  <c r="Y207" i="2"/>
  <c r="P207" i="2"/>
  <c r="X204" i="2"/>
  <c r="X203" i="2"/>
  <c r="BP202" i="2"/>
  <c r="BO202" i="2"/>
  <c r="BN202" i="2"/>
  <c r="BM202" i="2"/>
  <c r="Z202" i="2"/>
  <c r="Y202" i="2"/>
  <c r="P202" i="2"/>
  <c r="BO201" i="2"/>
  <c r="BN201" i="2"/>
  <c r="BM201" i="2"/>
  <c r="Z201" i="2"/>
  <c r="Y201" i="2"/>
  <c r="BP201" i="2" s="1"/>
  <c r="P201" i="2"/>
  <c r="BO200" i="2"/>
  <c r="BM200" i="2"/>
  <c r="Z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Z198" i="2"/>
  <c r="Y198" i="2"/>
  <c r="Y203" i="2" s="1"/>
  <c r="P198" i="2"/>
  <c r="BP197" i="2"/>
  <c r="BO197" i="2"/>
  <c r="BN197" i="2"/>
  <c r="BM197" i="2"/>
  <c r="Z197" i="2"/>
  <c r="Z203" i="2" s="1"/>
  <c r="Y197" i="2"/>
  <c r="P197" i="2"/>
  <c r="X194" i="2"/>
  <c r="X193" i="2"/>
  <c r="BO192" i="2"/>
  <c r="BM192" i="2"/>
  <c r="Z192" i="2"/>
  <c r="Y192" i="2"/>
  <c r="P192" i="2"/>
  <c r="BP191" i="2"/>
  <c r="BO191" i="2"/>
  <c r="BN191" i="2"/>
  <c r="BM191" i="2"/>
  <c r="Z191" i="2"/>
  <c r="Y191" i="2"/>
  <c r="P191" i="2"/>
  <c r="BO190" i="2"/>
  <c r="BM190" i="2"/>
  <c r="Z190" i="2"/>
  <c r="Z193" i="2" s="1"/>
  <c r="Y190" i="2"/>
  <c r="BN190" i="2" s="1"/>
  <c r="P190" i="2"/>
  <c r="X187" i="2"/>
  <c r="X186" i="2"/>
  <c r="BO185" i="2"/>
  <c r="BM185" i="2"/>
  <c r="Z185" i="2"/>
  <c r="Y185" i="2"/>
  <c r="BN185" i="2" s="1"/>
  <c r="BO184" i="2"/>
  <c r="BN184" i="2"/>
  <c r="BM184" i="2"/>
  <c r="Z184" i="2"/>
  <c r="Y184" i="2"/>
  <c r="BP184" i="2" s="1"/>
  <c r="P184" i="2"/>
  <c r="BO183" i="2"/>
  <c r="BM183" i="2"/>
  <c r="Z183" i="2"/>
  <c r="Y183" i="2"/>
  <c r="Y186" i="2" s="1"/>
  <c r="P183" i="2"/>
  <c r="BP182" i="2"/>
  <c r="BO182" i="2"/>
  <c r="BN182" i="2"/>
  <c r="BM182" i="2"/>
  <c r="Z182" i="2"/>
  <c r="Z186" i="2" s="1"/>
  <c r="Y182" i="2"/>
  <c r="P182" i="2"/>
  <c r="X178" i="2"/>
  <c r="Y177" i="2"/>
  <c r="X177" i="2"/>
  <c r="BP176" i="2"/>
  <c r="BO176" i="2"/>
  <c r="BN176" i="2"/>
  <c r="BM176" i="2"/>
  <c r="Z176" i="2"/>
  <c r="Z177" i="2" s="1"/>
  <c r="Y176" i="2"/>
  <c r="Y178" i="2" s="1"/>
  <c r="X174" i="2"/>
  <c r="X173" i="2"/>
  <c r="BO172" i="2"/>
  <c r="BM172" i="2"/>
  <c r="Z172" i="2"/>
  <c r="Y172" i="2"/>
  <c r="BN172" i="2" s="1"/>
  <c r="P172" i="2"/>
  <c r="BO171" i="2"/>
  <c r="BM171" i="2"/>
  <c r="Z171" i="2"/>
  <c r="Y171" i="2"/>
  <c r="BP171" i="2" s="1"/>
  <c r="P171" i="2"/>
  <c r="BO170" i="2"/>
  <c r="BM170" i="2"/>
  <c r="Z170" i="2"/>
  <c r="Y170" i="2"/>
  <c r="P170" i="2"/>
  <c r="X166" i="2"/>
  <c r="X165" i="2"/>
  <c r="BO164" i="2"/>
  <c r="BM164" i="2"/>
  <c r="Z164" i="2"/>
  <c r="Y164" i="2"/>
  <c r="P164" i="2"/>
  <c r="BO163" i="2"/>
  <c r="BM163" i="2"/>
  <c r="Z163" i="2"/>
  <c r="Z165" i="2" s="1"/>
  <c r="Y163" i="2"/>
  <c r="P163" i="2"/>
  <c r="X161" i="2"/>
  <c r="X160" i="2"/>
  <c r="BO159" i="2"/>
  <c r="BM159" i="2"/>
  <c r="Z159" i="2"/>
  <c r="Y159" i="2"/>
  <c r="P159" i="2"/>
  <c r="BP158" i="2"/>
  <c r="BO158" i="2"/>
  <c r="BN158" i="2"/>
  <c r="BM158" i="2"/>
  <c r="Z158" i="2"/>
  <c r="Y158" i="2"/>
  <c r="P158" i="2"/>
  <c r="BO157" i="2"/>
  <c r="BN157" i="2"/>
  <c r="BM157" i="2"/>
  <c r="Z157" i="2"/>
  <c r="Z160" i="2" s="1"/>
  <c r="Y157" i="2"/>
  <c r="BO156" i="2"/>
  <c r="BM156" i="2"/>
  <c r="Z156" i="2"/>
  <c r="Y156" i="2"/>
  <c r="Y160" i="2" s="1"/>
  <c r="X153" i="2"/>
  <c r="Y152" i="2"/>
  <c r="X152" i="2"/>
  <c r="BP151" i="2"/>
  <c r="BO151" i="2"/>
  <c r="BN151" i="2"/>
  <c r="BM151" i="2"/>
  <c r="Z151" i="2"/>
  <c r="Z152" i="2" s="1"/>
  <c r="Y151" i="2"/>
  <c r="Y153" i="2" s="1"/>
  <c r="X147" i="2"/>
  <c r="Z146" i="2"/>
  <c r="X146" i="2"/>
  <c r="BO145" i="2"/>
  <c r="BM145" i="2"/>
  <c r="Z145" i="2"/>
  <c r="Y145" i="2"/>
  <c r="P145" i="2"/>
  <c r="Y142" i="2"/>
  <c r="X142" i="2"/>
  <c r="Z141" i="2"/>
  <c r="X141" i="2"/>
  <c r="BO140" i="2"/>
  <c r="BM140" i="2"/>
  <c r="Z140" i="2"/>
  <c r="Y140" i="2"/>
  <c r="P140" i="2"/>
  <c r="BP139" i="2"/>
  <c r="BO139" i="2"/>
  <c r="BN139" i="2"/>
  <c r="BM139" i="2"/>
  <c r="Z139" i="2"/>
  <c r="Y139" i="2"/>
  <c r="Y141" i="2" s="1"/>
  <c r="P139" i="2"/>
  <c r="X136" i="2"/>
  <c r="X135" i="2"/>
  <c r="BP134" i="2"/>
  <c r="BO134" i="2"/>
  <c r="BN134" i="2"/>
  <c r="BM134" i="2"/>
  <c r="Z134" i="2"/>
  <c r="Z135" i="2" s="1"/>
  <c r="Y134" i="2"/>
  <c r="Y135" i="2" s="1"/>
  <c r="Y131" i="2"/>
  <c r="X131" i="2"/>
  <c r="X130" i="2"/>
  <c r="BO129" i="2"/>
  <c r="BN129" i="2"/>
  <c r="BM129" i="2"/>
  <c r="Z129" i="2"/>
  <c r="Z130" i="2" s="1"/>
  <c r="Y129" i="2"/>
  <c r="Y130" i="2" s="1"/>
  <c r="X126" i="2"/>
  <c r="X125" i="2"/>
  <c r="BO124" i="2"/>
  <c r="BM124" i="2"/>
  <c r="Z124" i="2"/>
  <c r="Z125" i="2" s="1"/>
  <c r="Y124" i="2"/>
  <c r="P124" i="2"/>
  <c r="BO123" i="2"/>
  <c r="BM123" i="2"/>
  <c r="Z123" i="2"/>
  <c r="Y123" i="2"/>
  <c r="P123" i="2"/>
  <c r="X120" i="2"/>
  <c r="X119" i="2"/>
  <c r="BP118" i="2"/>
  <c r="BO118" i="2"/>
  <c r="BN118" i="2"/>
  <c r="BM118" i="2"/>
  <c r="Z118" i="2"/>
  <c r="Y118" i="2"/>
  <c r="P118" i="2"/>
  <c r="BO117" i="2"/>
  <c r="BM117" i="2"/>
  <c r="Z117" i="2"/>
  <c r="Y117" i="2"/>
  <c r="P117" i="2"/>
  <c r="BO116" i="2"/>
  <c r="BM116" i="2"/>
  <c r="Z116" i="2"/>
  <c r="Y116" i="2"/>
  <c r="BN116" i="2" s="1"/>
  <c r="P116" i="2"/>
  <c r="X113" i="2"/>
  <c r="X112" i="2"/>
  <c r="BO111" i="2"/>
  <c r="BM111" i="2"/>
  <c r="Z111" i="2"/>
  <c r="Y111" i="2"/>
  <c r="BN111" i="2" s="1"/>
  <c r="P111" i="2"/>
  <c r="BP110" i="2"/>
  <c r="BO110" i="2"/>
  <c r="BN110" i="2"/>
  <c r="BM110" i="2"/>
  <c r="Z110" i="2"/>
  <c r="Z112" i="2" s="1"/>
  <c r="Y110" i="2"/>
  <c r="P110" i="2"/>
  <c r="X107" i="2"/>
  <c r="X106" i="2"/>
  <c r="BO105" i="2"/>
  <c r="BM105" i="2"/>
  <c r="Z105" i="2"/>
  <c r="Y105" i="2"/>
  <c r="P105" i="2"/>
  <c r="BO104" i="2"/>
  <c r="BM104" i="2"/>
  <c r="Z104" i="2"/>
  <c r="Y104" i="2"/>
  <c r="BP104" i="2" s="1"/>
  <c r="P104" i="2"/>
  <c r="BO103" i="2"/>
  <c r="BM103" i="2"/>
  <c r="Z103" i="2"/>
  <c r="Y103" i="2"/>
  <c r="P103" i="2"/>
  <c r="BO102" i="2"/>
  <c r="BM102" i="2"/>
  <c r="Z102" i="2"/>
  <c r="Y102" i="2"/>
  <c r="P102" i="2"/>
  <c r="BO101" i="2"/>
  <c r="BM101" i="2"/>
  <c r="Z101" i="2"/>
  <c r="Y101" i="2"/>
  <c r="P101" i="2"/>
  <c r="X98" i="2"/>
  <c r="X97" i="2"/>
  <c r="BP96" i="2"/>
  <c r="BO96" i="2"/>
  <c r="BN96" i="2"/>
  <c r="BM96" i="2"/>
  <c r="Z96" i="2"/>
  <c r="Y96" i="2"/>
  <c r="P96" i="2"/>
  <c r="BO95" i="2"/>
  <c r="BN95" i="2"/>
  <c r="BM95" i="2"/>
  <c r="Z95" i="2"/>
  <c r="Y95" i="2"/>
  <c r="P95" i="2"/>
  <c r="BO94" i="2"/>
  <c r="BM94" i="2"/>
  <c r="Z94" i="2"/>
  <c r="Z97" i="2" s="1"/>
  <c r="Y94" i="2"/>
  <c r="BP94" i="2" s="1"/>
  <c r="P94" i="2"/>
  <c r="Y91" i="2"/>
  <c r="X91" i="2"/>
  <c r="Y90" i="2"/>
  <c r="X90" i="2"/>
  <c r="BO89" i="2"/>
  <c r="BM89" i="2"/>
  <c r="Z89" i="2"/>
  <c r="Z90" i="2" s="1"/>
  <c r="Y89" i="2"/>
  <c r="BP89" i="2" s="1"/>
  <c r="X86" i="2"/>
  <c r="X85" i="2"/>
  <c r="BO84" i="2"/>
  <c r="BM84" i="2"/>
  <c r="Z84" i="2"/>
  <c r="Y84" i="2"/>
  <c r="BN84" i="2" s="1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P82" i="2"/>
  <c r="BO81" i="2"/>
  <c r="BM81" i="2"/>
  <c r="Z81" i="2"/>
  <c r="Y81" i="2"/>
  <c r="BP81" i="2" s="1"/>
  <c r="BO80" i="2"/>
  <c r="BM80" i="2"/>
  <c r="Z80" i="2"/>
  <c r="Y80" i="2"/>
  <c r="Y85" i="2" s="1"/>
  <c r="P80" i="2"/>
  <c r="BP79" i="2"/>
  <c r="BO79" i="2"/>
  <c r="BN79" i="2"/>
  <c r="BM79" i="2"/>
  <c r="Z79" i="2"/>
  <c r="Z85" i="2" s="1"/>
  <c r="Y79" i="2"/>
  <c r="X76" i="2"/>
  <c r="X75" i="2"/>
  <c r="BP74" i="2"/>
  <c r="BO74" i="2"/>
  <c r="BN74" i="2"/>
  <c r="BM74" i="2"/>
  <c r="Z74" i="2"/>
  <c r="Y74" i="2"/>
  <c r="P74" i="2"/>
  <c r="BO73" i="2"/>
  <c r="BM73" i="2"/>
  <c r="Z73" i="2"/>
  <c r="Y73" i="2"/>
  <c r="BN73" i="2" s="1"/>
  <c r="P73" i="2"/>
  <c r="X70" i="2"/>
  <c r="X69" i="2"/>
  <c r="BO68" i="2"/>
  <c r="BM68" i="2"/>
  <c r="Z68" i="2"/>
  <c r="Z69" i="2" s="1"/>
  <c r="Y68" i="2"/>
  <c r="Y70" i="2" s="1"/>
  <c r="X65" i="2"/>
  <c r="X64" i="2"/>
  <c r="BO63" i="2"/>
  <c r="BM63" i="2"/>
  <c r="Z63" i="2"/>
  <c r="Z64" i="2" s="1"/>
  <c r="Y63" i="2"/>
  <c r="P63" i="2"/>
  <c r="BO62" i="2"/>
  <c r="BM62" i="2"/>
  <c r="Z62" i="2"/>
  <c r="Y62" i="2"/>
  <c r="BP62" i="2" s="1"/>
  <c r="P62" i="2"/>
  <c r="X59" i="2"/>
  <c r="X58" i="2"/>
  <c r="BP57" i="2"/>
  <c r="BO57" i="2"/>
  <c r="BN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BN55" i="2" s="1"/>
  <c r="P55" i="2"/>
  <c r="BP54" i="2"/>
  <c r="BO54" i="2"/>
  <c r="BN54" i="2"/>
  <c r="BM54" i="2"/>
  <c r="Z54" i="2"/>
  <c r="Y54" i="2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N49" i="2"/>
  <c r="BM49" i="2"/>
  <c r="Z49" i="2"/>
  <c r="Y49" i="2"/>
  <c r="BP49" i="2" s="1"/>
  <c r="P49" i="2"/>
  <c r="BO48" i="2"/>
  <c r="BM48" i="2"/>
  <c r="Z48" i="2"/>
  <c r="Y48" i="2"/>
  <c r="BP48" i="2" s="1"/>
  <c r="P48" i="2"/>
  <c r="BP47" i="2"/>
  <c r="BO47" i="2"/>
  <c r="BN47" i="2"/>
  <c r="BM47" i="2"/>
  <c r="Z47" i="2"/>
  <c r="Y47" i="2"/>
  <c r="P47" i="2"/>
  <c r="BO46" i="2"/>
  <c r="BM46" i="2"/>
  <c r="Z46" i="2"/>
  <c r="Y46" i="2"/>
  <c r="Y58" i="2" s="1"/>
  <c r="P46" i="2"/>
  <c r="X43" i="2"/>
  <c r="X42" i="2"/>
  <c r="BO41" i="2"/>
  <c r="BM41" i="2"/>
  <c r="Z41" i="2"/>
  <c r="Z42" i="2" s="1"/>
  <c r="Y41" i="2"/>
  <c r="Y43" i="2" s="1"/>
  <c r="P41" i="2"/>
  <c r="X38" i="2"/>
  <c r="X37" i="2"/>
  <c r="BO36" i="2"/>
  <c r="BM36" i="2"/>
  <c r="Z36" i="2"/>
  <c r="Z37" i="2" s="1"/>
  <c r="Y36" i="2"/>
  <c r="Y38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BO29" i="2"/>
  <c r="BM29" i="2"/>
  <c r="Z29" i="2"/>
  <c r="Y29" i="2"/>
  <c r="BO28" i="2"/>
  <c r="BM28" i="2"/>
  <c r="Z28" i="2"/>
  <c r="Y28" i="2"/>
  <c r="BP28" i="2" s="1"/>
  <c r="P28" i="2"/>
  <c r="X24" i="2"/>
  <c r="Z23" i="2"/>
  <c r="X23" i="2"/>
  <c r="X308" i="2" s="1"/>
  <c r="BO22" i="2"/>
  <c r="X306" i="2" s="1"/>
  <c r="BM22" i="2"/>
  <c r="X305" i="2" s="1"/>
  <c r="Z22" i="2"/>
  <c r="Y22" i="2"/>
  <c r="Y23" i="2" s="1"/>
  <c r="P22" i="2"/>
  <c r="H10" i="2"/>
  <c r="A9" i="2"/>
  <c r="F9" i="2" s="1"/>
  <c r="D7" i="2"/>
  <c r="Q6" i="2"/>
  <c r="P2" i="2"/>
  <c r="Y24" i="2" l="1"/>
  <c r="Y33" i="2"/>
  <c r="BP55" i="2"/>
  <c r="Y97" i="2"/>
  <c r="Y107" i="2"/>
  <c r="BP101" i="2"/>
  <c r="BN101" i="2"/>
  <c r="BP103" i="2"/>
  <c r="BN103" i="2"/>
  <c r="BP105" i="2"/>
  <c r="BN105" i="2"/>
  <c r="BP111" i="2"/>
  <c r="Y113" i="2"/>
  <c r="BP116" i="2"/>
  <c r="BP117" i="2"/>
  <c r="BN117" i="2"/>
  <c r="Y119" i="2"/>
  <c r="Y120" i="2"/>
  <c r="BP123" i="2"/>
  <c r="BN123" i="2"/>
  <c r="Y146" i="2"/>
  <c r="BP145" i="2"/>
  <c r="BN145" i="2"/>
  <c r="Y166" i="2"/>
  <c r="Y165" i="2"/>
  <c r="BN163" i="2"/>
  <c r="Y174" i="2"/>
  <c r="BP170" i="2"/>
  <c r="BN170" i="2"/>
  <c r="BP172" i="2"/>
  <c r="BP185" i="2"/>
  <c r="BP192" i="2"/>
  <c r="BN192" i="2"/>
  <c r="BP209" i="2"/>
  <c r="BN209" i="2"/>
  <c r="BP244" i="2"/>
  <c r="Y246" i="2"/>
  <c r="BP254" i="2"/>
  <c r="Y256" i="2"/>
  <c r="Y255" i="2"/>
  <c r="BP261" i="2"/>
  <c r="BN261" i="2"/>
  <c r="BP270" i="2"/>
  <c r="BN270" i="2"/>
  <c r="BP271" i="2"/>
  <c r="BN271" i="2"/>
  <c r="BP276" i="2"/>
  <c r="BN276" i="2"/>
  <c r="BP282" i="2"/>
  <c r="BN282" i="2"/>
  <c r="BP284" i="2"/>
  <c r="BN284" i="2"/>
  <c r="BP286" i="2"/>
  <c r="BN286" i="2"/>
  <c r="BP288" i="2"/>
  <c r="BN288" i="2"/>
  <c r="BP290" i="2"/>
  <c r="BN290" i="2"/>
  <c r="BP292" i="2"/>
  <c r="BN292" i="2"/>
  <c r="BP294" i="2"/>
  <c r="BN294" i="2"/>
  <c r="BP296" i="2"/>
  <c r="BN296" i="2"/>
  <c r="BP298" i="2"/>
  <c r="BN298" i="2"/>
  <c r="BP300" i="2"/>
  <c r="BN300" i="2"/>
  <c r="BN22" i="2"/>
  <c r="BP22" i="2"/>
  <c r="X304" i="2"/>
  <c r="BN28" i="2"/>
  <c r="Z32" i="2"/>
  <c r="BN30" i="2"/>
  <c r="Z58" i="2"/>
  <c r="BN56" i="2"/>
  <c r="BN62" i="2"/>
  <c r="Y65" i="2"/>
  <c r="Z75" i="2"/>
  <c r="BN81" i="2"/>
  <c r="BN83" i="2"/>
  <c r="BP84" i="2"/>
  <c r="Y98" i="2"/>
  <c r="Z106" i="2"/>
  <c r="BP140" i="2"/>
  <c r="BN140" i="2"/>
  <c r="Y147" i="2"/>
  <c r="BP156" i="2"/>
  <c r="BP159" i="2"/>
  <c r="BN159" i="2"/>
  <c r="BP164" i="2"/>
  <c r="BN164" i="2"/>
  <c r="Y187" i="2"/>
  <c r="Y212" i="2"/>
  <c r="BN208" i="2"/>
  <c r="Y272" i="2"/>
  <c r="Y273" i="2"/>
  <c r="Y279" i="2"/>
  <c r="Y106" i="2"/>
  <c r="Y112" i="2"/>
  <c r="Z119" i="2"/>
  <c r="Y126" i="2"/>
  <c r="Y136" i="2"/>
  <c r="Y161" i="2"/>
  <c r="Z173" i="2"/>
  <c r="BP190" i="2"/>
  <c r="Y193" i="2"/>
  <c r="Z211" i="2"/>
  <c r="Y211" i="2"/>
  <c r="Z227" i="2"/>
  <c r="BP226" i="2"/>
  <c r="BP232" i="2"/>
  <c r="BP238" i="2"/>
  <c r="BP239" i="2"/>
  <c r="Z263" i="2"/>
  <c r="BP275" i="2"/>
  <c r="Y278" i="2"/>
  <c r="Y302" i="2"/>
  <c r="BP281" i="2"/>
  <c r="BP283" i="2"/>
  <c r="BP285" i="2"/>
  <c r="BP287" i="2"/>
  <c r="BP289" i="2"/>
  <c r="BP291" i="2"/>
  <c r="BP293" i="2"/>
  <c r="BP295" i="2"/>
  <c r="BP297" i="2"/>
  <c r="BP299" i="2"/>
  <c r="BP301" i="2"/>
  <c r="Y303" i="2"/>
  <c r="H9" i="2"/>
  <c r="J9" i="2"/>
  <c r="Z309" i="2"/>
  <c r="X307" i="2"/>
  <c r="BN29" i="2"/>
  <c r="BN68" i="2"/>
  <c r="BP95" i="2"/>
  <c r="BN102" i="2"/>
  <c r="BN80" i="2"/>
  <c r="Y173" i="2"/>
  <c r="Y194" i="2"/>
  <c r="BN198" i="2"/>
  <c r="Y227" i="2"/>
  <c r="Y233" i="2"/>
  <c r="BN266" i="2"/>
  <c r="Y75" i="2"/>
  <c r="BN51" i="2"/>
  <c r="BP157" i="2"/>
  <c r="Y204" i="2"/>
  <c r="BN31" i="2"/>
  <c r="BP29" i="2"/>
  <c r="BN53" i="2"/>
  <c r="BP68" i="2"/>
  <c r="BP73" i="2"/>
  <c r="Y76" i="2"/>
  <c r="BN82" i="2"/>
  <c r="BP102" i="2"/>
  <c r="BN104" i="2"/>
  <c r="BP129" i="2"/>
  <c r="BP163" i="2"/>
  <c r="BN171" i="2"/>
  <c r="BP208" i="2"/>
  <c r="BN210" i="2"/>
  <c r="BN215" i="2"/>
  <c r="BN220" i="2"/>
  <c r="BN225" i="2"/>
  <c r="BN260" i="2"/>
  <c r="BN262" i="2"/>
  <c r="Y59" i="2"/>
  <c r="BN124" i="2"/>
  <c r="BP36" i="2"/>
  <c r="BP41" i="2"/>
  <c r="BP46" i="2"/>
  <c r="BN48" i="2"/>
  <c r="BP63" i="2"/>
  <c r="BP80" i="2"/>
  <c r="BN89" i="2"/>
  <c r="BN94" i="2"/>
  <c r="BP124" i="2"/>
  <c r="BN183" i="2"/>
  <c r="BP198" i="2"/>
  <c r="BN200" i="2"/>
  <c r="BN250" i="2"/>
  <c r="BN254" i="2"/>
  <c r="BP266" i="2"/>
  <c r="Y69" i="2"/>
  <c r="BN156" i="2"/>
  <c r="BP210" i="2"/>
  <c r="BP215" i="2"/>
  <c r="BP220" i="2"/>
  <c r="BP225" i="2"/>
  <c r="Y234" i="2"/>
  <c r="BN244" i="2"/>
  <c r="BP260" i="2"/>
  <c r="A10" i="2"/>
  <c r="F10" i="2"/>
  <c r="BN36" i="2"/>
  <c r="BN41" i="2"/>
  <c r="BN46" i="2"/>
  <c r="BN63" i="2"/>
  <c r="Y32" i="2"/>
  <c r="Y37" i="2"/>
  <c r="Y42" i="2"/>
  <c r="Y64" i="2"/>
  <c r="Y125" i="2"/>
  <c r="BP183" i="2"/>
  <c r="Y267" i="2"/>
  <c r="BN281" i="2"/>
  <c r="Y86" i="2"/>
  <c r="Y216" i="2"/>
  <c r="Y221" i="2"/>
  <c r="Y263" i="2"/>
  <c r="Y240" i="2"/>
  <c r="Y304" i="2" l="1"/>
  <c r="Y305" i="2"/>
  <c r="Y306" i="2"/>
  <c r="Y307" i="2" s="1"/>
  <c r="Y308" i="2"/>
  <c r="A317" i="2" l="1"/>
  <c r="C317" i="2"/>
  <c r="B317" i="2"/>
</calcChain>
</file>

<file path=xl/sharedStrings.xml><?xml version="1.0" encoding="utf-8"?>
<sst xmlns="http://schemas.openxmlformats.org/spreadsheetml/2006/main" count="2089" uniqueCount="519">
  <si>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</si>
  <si>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</si>
  <si>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</si>
  <si>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</si>
  <si>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</si>
  <si>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</si>
  <si>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</si>
  <si>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</si>
  <si>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</si>
  <si>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</si>
  <si>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</si>
  <si>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</si>
  <si>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</si>
  <si>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</si>
  <si>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</si>
  <si>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</si>
  <si>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</si>
  <si>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</si>
  <si>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</si>
  <si>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</si>
  <si>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</si>
  <si>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</si>
  <si>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</si>
  <si>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</si>
  <si>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</si>
  <si>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</si>
  <si>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</si>
  <si>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</si>
  <si>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</si>
  <si>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</si>
  <si>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</si>
  <si>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</si>
  <si>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</si>
  <si>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</si>
  <si>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</si>
  <si>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</si>
  <si>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</si>
  <si>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</si>
  <si>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</si>
  <si>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</si>
  <si>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</si>
  <si>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</si>
  <si>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</si>
  <si>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</si>
  <si>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</si>
  <si>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</si>
  <si>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</si>
  <si>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</si>
  <si>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</si>
  <si>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</si>
  <si>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</si>
  <si>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</si>
  <si>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</si>
  <si>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</si>
  <si>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</si>
  <si>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</si>
  <si>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</si>
  <si>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</si>
  <si>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</si>
  <si>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</si>
  <si>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</si>
  <si>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</si>
  <si>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</si>
  <si>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</si>
  <si>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</si>
  <si>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</si>
  <si>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</si>
  <si>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</si>
  <si>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</si>
  <si>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</si>
  <si>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</si>
  <si>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09.01.2025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</si>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</sst>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45677</v>
      </c>
      <c r="R5" s="334"/>
      <c r="T5" s="335" t="s">
        <v>3</v>
      </c>
      <c r="U5" s="336"/>
      <c r="V5" s="337" t="s">
        <v>484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500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341" t="s">
        <v>5</v>
      </c>
      <c r="U6" s="342"/>
      <c r="V6" s="343" t="s">
        <v>72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6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0.41666666666666669</v>
      </c>
      <c r="R8" s="354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46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73"/>
      <c r="P9" s="31" t="s">
        <v>15</v>
      </c>
      <c r="Q9" s="359"/>
      <c r="R9" s="359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60" t="str">
        <f>IFERROR(VLOOKUP($D$10,Proxy,2,FALSE),"")</f>
        <v/>
      </c>
      <c r="I10" s="360"/>
      <c r="J10" s="360"/>
      <c r="K10" s="360"/>
      <c r="L10" s="360"/>
      <c r="M10" s="360"/>
      <c r="N10" s="74"/>
      <c r="P10" s="31" t="s">
        <v>32</v>
      </c>
      <c r="Q10" s="361"/>
      <c r="R10" s="361"/>
      <c r="U10" s="29" t="s">
        <v>12</v>
      </c>
      <c r="V10" s="362" t="s">
        <v>73</v>
      </c>
      <c r="W10" s="3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4"/>
      <c r="R11" s="364"/>
      <c r="U11" s="29" t="s">
        <v>28</v>
      </c>
      <c r="V11" s="365" t="s">
        <v>55</v>
      </c>
      <c r="W11" s="36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6" t="s">
        <v>74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79"/>
      <c r="P12" s="27" t="s">
        <v>30</v>
      </c>
      <c r="Q12" s="354"/>
      <c r="R12" s="354"/>
      <c r="S12" s="28"/>
      <c r="T12"/>
      <c r="U12" s="29" t="s">
        <v>46</v>
      </c>
      <c r="V12" s="367"/>
      <c r="W12" s="367"/>
      <c r="X12"/>
      <c r="AB12" s="59"/>
      <c r="AC12" s="59"/>
      <c r="AD12" s="59"/>
      <c r="AE12" s="59"/>
    </row>
    <row r="13" spans="1:32" s="17" customFormat="1" ht="23.25" customHeight="1" x14ac:dyDescent="0.2">
      <c r="A13" s="366" t="s">
        <v>75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79"/>
      <c r="O13" s="31"/>
      <c r="P13" s="31" t="s">
        <v>31</v>
      </c>
      <c r="Q13" s="365"/>
      <c r="R13" s="36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6" t="s">
        <v>76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8" t="s">
        <v>77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80"/>
      <c r="O15"/>
      <c r="P15" s="369" t="s">
        <v>61</v>
      </c>
      <c r="Q15" s="369"/>
      <c r="R15" s="369"/>
      <c r="S15" s="369"/>
      <c r="T15" s="3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0"/>
      <c r="Q16" s="370"/>
      <c r="R16" s="370"/>
      <c r="S16" s="370"/>
      <c r="T16" s="3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3" t="s">
        <v>59</v>
      </c>
      <c r="B17" s="373" t="s">
        <v>49</v>
      </c>
      <c r="C17" s="375" t="s">
        <v>48</v>
      </c>
      <c r="D17" s="377" t="s">
        <v>50</v>
      </c>
      <c r="E17" s="378"/>
      <c r="F17" s="373" t="s">
        <v>21</v>
      </c>
      <c r="G17" s="373" t="s">
        <v>24</v>
      </c>
      <c r="H17" s="373" t="s">
        <v>22</v>
      </c>
      <c r="I17" s="373" t="s">
        <v>23</v>
      </c>
      <c r="J17" s="373" t="s">
        <v>16</v>
      </c>
      <c r="K17" s="373" t="s">
        <v>66</v>
      </c>
      <c r="L17" s="373" t="s">
        <v>68</v>
      </c>
      <c r="M17" s="373" t="s">
        <v>2</v>
      </c>
      <c r="N17" s="373" t="s">
        <v>67</v>
      </c>
      <c r="O17" s="373" t="s">
        <v>25</v>
      </c>
      <c r="P17" s="377" t="s">
        <v>17</v>
      </c>
      <c r="Q17" s="381"/>
      <c r="R17" s="381"/>
      <c r="S17" s="381"/>
      <c r="T17" s="378"/>
      <c r="U17" s="371" t="s">
        <v>56</v>
      </c>
      <c r="V17" s="372"/>
      <c r="W17" s="373" t="s">
        <v>6</v>
      </c>
      <c r="X17" s="373" t="s">
        <v>41</v>
      </c>
      <c r="Y17" s="383" t="s">
        <v>54</v>
      </c>
      <c r="Z17" s="385" t="s">
        <v>18</v>
      </c>
      <c r="AA17" s="387" t="s">
        <v>60</v>
      </c>
      <c r="AB17" s="387" t="s">
        <v>19</v>
      </c>
      <c r="AC17" s="387" t="s">
        <v>69</v>
      </c>
      <c r="AD17" s="389" t="s">
        <v>57</v>
      </c>
      <c r="AE17" s="390"/>
      <c r="AF17" s="391"/>
      <c r="AG17" s="85"/>
      <c r="BD17" s="84" t="s">
        <v>64</v>
      </c>
    </row>
    <row r="18" spans="1:68" ht="14.25" customHeight="1" x14ac:dyDescent="0.2">
      <c r="A18" s="374"/>
      <c r="B18" s="374"/>
      <c r="C18" s="376"/>
      <c r="D18" s="379"/>
      <c r="E18" s="380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79"/>
      <c r="Q18" s="382"/>
      <c r="R18" s="382"/>
      <c r="S18" s="382"/>
      <c r="T18" s="380"/>
      <c r="U18" s="86" t="s">
        <v>44</v>
      </c>
      <c r="V18" s="86" t="s">
        <v>43</v>
      </c>
      <c r="W18" s="374"/>
      <c r="X18" s="374"/>
      <c r="Y18" s="384"/>
      <c r="Z18" s="386"/>
      <c r="AA18" s="388"/>
      <c r="AB18" s="388"/>
      <c r="AC18" s="388"/>
      <c r="AD18" s="392"/>
      <c r="AE18" s="393"/>
      <c r="AF18" s="394"/>
      <c r="AG18" s="85"/>
      <c r="BD18" s="84"/>
    </row>
    <row r="19" spans="1:68" ht="27.75" customHeight="1" x14ac:dyDescent="0.2">
      <c r="A19" s="395" t="s">
        <v>78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54"/>
      <c r="AB19" s="54"/>
      <c r="AC19" s="54"/>
    </row>
    <row r="20" spans="1:68" ht="16.5" customHeight="1" x14ac:dyDescent="0.25">
      <c r="A20" s="396" t="s">
        <v>78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65"/>
      <c r="AB20" s="65"/>
      <c r="AC20" s="82"/>
    </row>
    <row r="21" spans="1:68" ht="14.25" customHeight="1" x14ac:dyDescent="0.25">
      <c r="A21" s="397" t="s">
        <v>79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66"/>
      <c r="AB21" s="66"/>
      <c r="AC21" s="83"/>
    </row>
    <row r="22" spans="1:68" ht="27" customHeight="1" x14ac:dyDescent="0.25">
      <c r="A22" s="63" t="s">
        <v>80</v>
      </c>
      <c r="B22" s="63" t="s">
        <v>81</v>
      </c>
      <c r="C22" s="36">
        <v>4301070899</v>
      </c>
      <c r="D22" s="398">
        <v>4607111035752</v>
      </c>
      <c r="E22" s="39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84</v>
      </c>
      <c r="L22" s="37" t="s">
        <v>85</v>
      </c>
      <c r="M22" s="38" t="s">
        <v>83</v>
      </c>
      <c r="N22" s="38"/>
      <c r="O22" s="37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0"/>
      <c r="R22" s="400"/>
      <c r="S22" s="400"/>
      <c r="T22" s="40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82</v>
      </c>
      <c r="AG22" s="81"/>
      <c r="AJ22" s="87" t="s">
        <v>86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402" t="s">
        <v>40</v>
      </c>
      <c r="Q23" s="403"/>
      <c r="R23" s="403"/>
      <c r="S23" s="403"/>
      <c r="T23" s="403"/>
      <c r="U23" s="403"/>
      <c r="V23" s="40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402" t="s">
        <v>40</v>
      </c>
      <c r="Q24" s="403"/>
      <c r="R24" s="403"/>
      <c r="S24" s="403"/>
      <c r="T24" s="403"/>
      <c r="U24" s="403"/>
      <c r="V24" s="40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5" t="s">
        <v>45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54"/>
      <c r="AB25" s="54"/>
      <c r="AC25" s="54"/>
    </row>
    <row r="26" spans="1:68" ht="16.5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96"/>
      <c r="AA26" s="65"/>
      <c r="AB26" s="65"/>
      <c r="AC26" s="82"/>
    </row>
    <row r="27" spans="1:68" ht="14.25" customHeight="1" x14ac:dyDescent="0.25">
      <c r="A27" s="397" t="s">
        <v>88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66"/>
      <c r="AB27" s="66"/>
      <c r="AC27" s="83"/>
    </row>
    <row r="28" spans="1:68" ht="27" customHeight="1" x14ac:dyDescent="0.25">
      <c r="A28" s="63" t="s">
        <v>89</v>
      </c>
      <c r="B28" s="63" t="s">
        <v>90</v>
      </c>
      <c r="C28" s="36">
        <v>4301132095</v>
      </c>
      <c r="D28" s="398">
        <v>4607111036605</v>
      </c>
      <c r="E28" s="39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93</v>
      </c>
      <c r="L28" s="37" t="s">
        <v>85</v>
      </c>
      <c r="M28" s="38" t="s">
        <v>83</v>
      </c>
      <c r="N28" s="38"/>
      <c r="O28" s="37">
        <v>180</v>
      </c>
      <c r="P28" s="40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0"/>
      <c r="R28" s="400"/>
      <c r="S28" s="400"/>
      <c r="T28" s="40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91</v>
      </c>
      <c r="AG28" s="81"/>
      <c r="AJ28" s="87" t="s">
        <v>86</v>
      </c>
      <c r="AK28" s="87">
        <v>1</v>
      </c>
      <c r="BB28" s="92" t="s">
        <v>92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94</v>
      </c>
      <c r="B29" s="63" t="s">
        <v>95</v>
      </c>
      <c r="C29" s="36">
        <v>4301132186</v>
      </c>
      <c r="D29" s="398">
        <v>4607111036520</v>
      </c>
      <c r="E29" s="39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93</v>
      </c>
      <c r="L29" s="37" t="s">
        <v>85</v>
      </c>
      <c r="M29" s="38" t="s">
        <v>83</v>
      </c>
      <c r="N29" s="38"/>
      <c r="O29" s="37">
        <v>365</v>
      </c>
      <c r="P29" s="408" t="s">
        <v>96</v>
      </c>
      <c r="Q29" s="400"/>
      <c r="R29" s="400"/>
      <c r="S29" s="400"/>
      <c r="T29" s="40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91</v>
      </c>
      <c r="AG29" s="81"/>
      <c r="AJ29" s="87" t="s">
        <v>86</v>
      </c>
      <c r="AK29" s="87">
        <v>1</v>
      </c>
      <c r="BB29" s="94" t="s">
        <v>92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4301132185</v>
      </c>
      <c r="D30" s="398">
        <v>4607111036537</v>
      </c>
      <c r="E30" s="39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93</v>
      </c>
      <c r="L30" s="37" t="s">
        <v>85</v>
      </c>
      <c r="M30" s="38" t="s">
        <v>83</v>
      </c>
      <c r="N30" s="38"/>
      <c r="O30" s="37">
        <v>365</v>
      </c>
      <c r="P30" s="409" t="s">
        <v>99</v>
      </c>
      <c r="Q30" s="400"/>
      <c r="R30" s="400"/>
      <c r="S30" s="400"/>
      <c r="T30" s="40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91</v>
      </c>
      <c r="AG30" s="81"/>
      <c r="AJ30" s="87" t="s">
        <v>86</v>
      </c>
      <c r="AK30" s="87">
        <v>1</v>
      </c>
      <c r="BB30" s="96" t="s">
        <v>92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4301132094</v>
      </c>
      <c r="D31" s="398">
        <v>4607111036599</v>
      </c>
      <c r="E31" s="39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93</v>
      </c>
      <c r="L31" s="37" t="s">
        <v>85</v>
      </c>
      <c r="M31" s="38" t="s">
        <v>83</v>
      </c>
      <c r="N31" s="38"/>
      <c r="O31" s="37">
        <v>180</v>
      </c>
      <c r="P31" s="41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0"/>
      <c r="R31" s="400"/>
      <c r="S31" s="400"/>
      <c r="T31" s="40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91</v>
      </c>
      <c r="AG31" s="81"/>
      <c r="AJ31" s="87" t="s">
        <v>86</v>
      </c>
      <c r="AK31" s="87">
        <v>1</v>
      </c>
      <c r="BB31" s="98" t="s">
        <v>92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5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6"/>
      <c r="P32" s="402" t="s">
        <v>40</v>
      </c>
      <c r="Q32" s="403"/>
      <c r="R32" s="403"/>
      <c r="S32" s="403"/>
      <c r="T32" s="403"/>
      <c r="U32" s="403"/>
      <c r="V32" s="40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6"/>
      <c r="P33" s="402" t="s">
        <v>40</v>
      </c>
      <c r="Q33" s="403"/>
      <c r="R33" s="403"/>
      <c r="S33" s="403"/>
      <c r="T33" s="403"/>
      <c r="U33" s="403"/>
      <c r="V33" s="40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6" t="s">
        <v>102</v>
      </c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65"/>
      <c r="AB34" s="65"/>
      <c r="AC34" s="82"/>
    </row>
    <row r="35" spans="1:68" ht="14.25" customHeight="1" x14ac:dyDescent="0.25">
      <c r="A35" s="397" t="s">
        <v>79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66"/>
      <c r="AB35" s="66"/>
      <c r="AC35" s="83"/>
    </row>
    <row r="36" spans="1:68" ht="27" customHeight="1" x14ac:dyDescent="0.25">
      <c r="A36" s="63" t="s">
        <v>103</v>
      </c>
      <c r="B36" s="63" t="s">
        <v>104</v>
      </c>
      <c r="C36" s="36">
        <v>4301070884</v>
      </c>
      <c r="D36" s="398">
        <v>4607111036315</v>
      </c>
      <c r="E36" s="398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84</v>
      </c>
      <c r="L36" s="37" t="s">
        <v>85</v>
      </c>
      <c r="M36" s="38" t="s">
        <v>83</v>
      </c>
      <c r="N36" s="38"/>
      <c r="O36" s="37">
        <v>180</v>
      </c>
      <c r="P36" s="41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0"/>
      <c r="R36" s="400"/>
      <c r="S36" s="400"/>
      <c r="T36" s="40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86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6"/>
      <c r="P37" s="402" t="s">
        <v>40</v>
      </c>
      <c r="Q37" s="403"/>
      <c r="R37" s="403"/>
      <c r="S37" s="403"/>
      <c r="T37" s="403"/>
      <c r="U37" s="403"/>
      <c r="V37" s="404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405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6"/>
      <c r="P38" s="402" t="s">
        <v>40</v>
      </c>
      <c r="Q38" s="403"/>
      <c r="R38" s="403"/>
      <c r="S38" s="403"/>
      <c r="T38" s="403"/>
      <c r="U38" s="403"/>
      <c r="V38" s="404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96" t="s">
        <v>106</v>
      </c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6"/>
      <c r="P39" s="396"/>
      <c r="Q39" s="396"/>
      <c r="R39" s="396"/>
      <c r="S39" s="396"/>
      <c r="T39" s="396"/>
      <c r="U39" s="396"/>
      <c r="V39" s="396"/>
      <c r="W39" s="396"/>
      <c r="X39" s="396"/>
      <c r="Y39" s="396"/>
      <c r="Z39" s="396"/>
      <c r="AA39" s="65"/>
      <c r="AB39" s="65"/>
      <c r="AC39" s="82"/>
    </row>
    <row r="40" spans="1:68" ht="14.25" customHeight="1" x14ac:dyDescent="0.25">
      <c r="A40" s="397" t="s">
        <v>107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4301190022</v>
      </c>
      <c r="D41" s="398">
        <v>4607111037053</v>
      </c>
      <c r="E41" s="398"/>
      <c r="F41" s="62">
        <v>0.2</v>
      </c>
      <c r="G41" s="37">
        <v>6</v>
      </c>
      <c r="H41" s="62">
        <v>1.2</v>
      </c>
      <c r="I41" s="62">
        <v>1.5918000000000001</v>
      </c>
      <c r="J41" s="37">
        <v>100</v>
      </c>
      <c r="K41" s="37" t="s">
        <v>111</v>
      </c>
      <c r="L41" s="37" t="s">
        <v>85</v>
      </c>
      <c r="M41" s="38" t="s">
        <v>83</v>
      </c>
      <c r="N41" s="38"/>
      <c r="O41" s="37">
        <v>365</v>
      </c>
      <c r="P41" s="41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400"/>
      <c r="R41" s="400"/>
      <c r="S41" s="400"/>
      <c r="T41" s="40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IFERROR(IF(X41="","",X41*0.0095),"")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86</v>
      </c>
      <c r="AK41" s="87">
        <v>1</v>
      </c>
      <c r="BB41" s="102" t="s">
        <v>92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x14ac:dyDescent="0.2">
      <c r="A42" s="405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6"/>
      <c r="P42" s="402" t="s">
        <v>40</v>
      </c>
      <c r="Q42" s="403"/>
      <c r="R42" s="403"/>
      <c r="S42" s="403"/>
      <c r="T42" s="403"/>
      <c r="U42" s="403"/>
      <c r="V42" s="404"/>
      <c r="W42" s="42" t="s">
        <v>39</v>
      </c>
      <c r="X42" s="43">
        <f>IFERROR(SUM(X41:X41),"0")</f>
        <v>0</v>
      </c>
      <c r="Y42" s="43">
        <f>IFERROR(SUM(Y41:Y41),"0")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05"/>
      <c r="O43" s="406"/>
      <c r="P43" s="402" t="s">
        <v>40</v>
      </c>
      <c r="Q43" s="403"/>
      <c r="R43" s="403"/>
      <c r="S43" s="403"/>
      <c r="T43" s="403"/>
      <c r="U43" s="403"/>
      <c r="V43" s="404"/>
      <c r="W43" s="42" t="s">
        <v>0</v>
      </c>
      <c r="X43" s="43">
        <f>IFERROR(SUMPRODUCT(X41:X41*H41:H41),"0")</f>
        <v>0</v>
      </c>
      <c r="Y43" s="43">
        <f>IFERROR(SUMPRODUCT(Y41:Y41*H41:H41),"0")</f>
        <v>0</v>
      </c>
      <c r="Z43" s="42"/>
      <c r="AA43" s="67"/>
      <c r="AB43" s="67"/>
      <c r="AC43" s="67"/>
    </row>
    <row r="44" spans="1:68" ht="16.5" customHeight="1" x14ac:dyDescent="0.25">
      <c r="A44" s="396" t="s">
        <v>112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6"/>
      <c r="AA44" s="65"/>
      <c r="AB44" s="65"/>
      <c r="AC44" s="82"/>
    </row>
    <row r="45" spans="1:68" ht="14.25" customHeight="1" x14ac:dyDescent="0.25">
      <c r="A45" s="397" t="s">
        <v>79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97"/>
      <c r="AA45" s="66"/>
      <c r="AB45" s="66"/>
      <c r="AC45" s="83"/>
    </row>
    <row r="46" spans="1:68" ht="27" customHeight="1" x14ac:dyDescent="0.25">
      <c r="A46" s="63" t="s">
        <v>113</v>
      </c>
      <c r="B46" s="63" t="s">
        <v>114</v>
      </c>
      <c r="C46" s="36">
        <v>4301070989</v>
      </c>
      <c r="D46" s="398">
        <v>4607111037190</v>
      </c>
      <c r="E46" s="398"/>
      <c r="F46" s="62">
        <v>0.43</v>
      </c>
      <c r="G46" s="37">
        <v>16</v>
      </c>
      <c r="H46" s="62">
        <v>6.88</v>
      </c>
      <c r="I46" s="62">
        <v>7.1996000000000002</v>
      </c>
      <c r="J46" s="37">
        <v>84</v>
      </c>
      <c r="K46" s="37" t="s">
        <v>84</v>
      </c>
      <c r="L46" s="37" t="s">
        <v>85</v>
      </c>
      <c r="M46" s="38" t="s">
        <v>83</v>
      </c>
      <c r="N46" s="38"/>
      <c r="O46" s="37">
        <v>180</v>
      </c>
      <c r="P46" s="4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400"/>
      <c r="R46" s="400"/>
      <c r="S46" s="400"/>
      <c r="T46" s="40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ref="Y46:Y57" si="0">IFERROR(IF(X46="","",X46),"")</f>
        <v>0</v>
      </c>
      <c r="Z46" s="41">
        <f t="shared" ref="Z46:Z57" si="1">IFERROR(IF(X46="","",X46*0.0155),"")</f>
        <v>0</v>
      </c>
      <c r="AA46" s="68" t="s">
        <v>46</v>
      </c>
      <c r="AB46" s="69" t="s">
        <v>46</v>
      </c>
      <c r="AC46" s="103" t="s">
        <v>115</v>
      </c>
      <c r="AG46" s="81"/>
      <c r="AJ46" s="87" t="s">
        <v>86</v>
      </c>
      <c r="AK46" s="87">
        <v>1</v>
      </c>
      <c r="BB46" s="104" t="s">
        <v>70</v>
      </c>
      <c r="BM46" s="81">
        <f t="shared" ref="BM46:BM57" si="2">IFERROR(X46*I46,"0")</f>
        <v>0</v>
      </c>
      <c r="BN46" s="81">
        <f t="shared" ref="BN46:BN57" si="3">IFERROR(Y46*I46,"0")</f>
        <v>0</v>
      </c>
      <c r="BO46" s="81">
        <f t="shared" ref="BO46:BO57" si="4">IFERROR(X46/J46,"0")</f>
        <v>0</v>
      </c>
      <c r="BP46" s="81">
        <f t="shared" ref="BP46:BP57" si="5">IFERROR(Y46/J46,"0")</f>
        <v>0</v>
      </c>
    </row>
    <row r="47" spans="1:68" ht="27" customHeight="1" x14ac:dyDescent="0.25">
      <c r="A47" s="63" t="s">
        <v>116</v>
      </c>
      <c r="B47" s="63" t="s">
        <v>117</v>
      </c>
      <c r="C47" s="36">
        <v>4301071032</v>
      </c>
      <c r="D47" s="398">
        <v>4607111038999</v>
      </c>
      <c r="E47" s="398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84</v>
      </c>
      <c r="L47" s="37" t="s">
        <v>85</v>
      </c>
      <c r="M47" s="38" t="s">
        <v>83</v>
      </c>
      <c r="N47" s="38"/>
      <c r="O47" s="37">
        <v>180</v>
      </c>
      <c r="P47" s="4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400"/>
      <c r="R47" s="400"/>
      <c r="S47" s="400"/>
      <c r="T47" s="40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05" t="s">
        <v>115</v>
      </c>
      <c r="AG47" s="81"/>
      <c r="AJ47" s="87" t="s">
        <v>86</v>
      </c>
      <c r="AK47" s="87">
        <v>1</v>
      </c>
      <c r="BB47" s="106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118</v>
      </c>
      <c r="B48" s="63" t="s">
        <v>119</v>
      </c>
      <c r="C48" s="36">
        <v>4301070972</v>
      </c>
      <c r="D48" s="398">
        <v>4607111037183</v>
      </c>
      <c r="E48" s="398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84</v>
      </c>
      <c r="L48" s="37" t="s">
        <v>85</v>
      </c>
      <c r="M48" s="38" t="s">
        <v>83</v>
      </c>
      <c r="N48" s="38"/>
      <c r="O48" s="37">
        <v>180</v>
      </c>
      <c r="P48" s="4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400"/>
      <c r="R48" s="400"/>
      <c r="S48" s="400"/>
      <c r="T48" s="40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115</v>
      </c>
      <c r="AG48" s="81"/>
      <c r="AJ48" s="87" t="s">
        <v>86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120</v>
      </c>
      <c r="B49" s="63" t="s">
        <v>121</v>
      </c>
      <c r="C49" s="36">
        <v>4301071044</v>
      </c>
      <c r="D49" s="398">
        <v>4607111039385</v>
      </c>
      <c r="E49" s="398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84</v>
      </c>
      <c r="L49" s="37" t="s">
        <v>85</v>
      </c>
      <c r="M49" s="38" t="s">
        <v>83</v>
      </c>
      <c r="N49" s="38"/>
      <c r="O49" s="37">
        <v>180</v>
      </c>
      <c r="P49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400"/>
      <c r="R49" s="400"/>
      <c r="S49" s="400"/>
      <c r="T49" s="40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115</v>
      </c>
      <c r="AG49" s="81"/>
      <c r="AJ49" s="87" t="s">
        <v>86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122</v>
      </c>
      <c r="B50" s="63" t="s">
        <v>123</v>
      </c>
      <c r="C50" s="36">
        <v>4301070970</v>
      </c>
      <c r="D50" s="398">
        <v>4607111037091</v>
      </c>
      <c r="E50" s="398"/>
      <c r="F50" s="62">
        <v>0.43</v>
      </c>
      <c r="G50" s="37">
        <v>16</v>
      </c>
      <c r="H50" s="62">
        <v>6.88</v>
      </c>
      <c r="I50" s="62">
        <v>7.11</v>
      </c>
      <c r="J50" s="37">
        <v>84</v>
      </c>
      <c r="K50" s="37" t="s">
        <v>84</v>
      </c>
      <c r="L50" s="37" t="s">
        <v>85</v>
      </c>
      <c r="M50" s="38" t="s">
        <v>83</v>
      </c>
      <c r="N50" s="38"/>
      <c r="O50" s="37">
        <v>180</v>
      </c>
      <c r="P50" s="4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400"/>
      <c r="R50" s="400"/>
      <c r="S50" s="400"/>
      <c r="T50" s="40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124</v>
      </c>
      <c r="AG50" s="81"/>
      <c r="AJ50" s="87" t="s">
        <v>86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125</v>
      </c>
      <c r="B51" s="63" t="s">
        <v>126</v>
      </c>
      <c r="C51" s="36">
        <v>4301071045</v>
      </c>
      <c r="D51" s="398">
        <v>4607111039392</v>
      </c>
      <c r="E51" s="398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84</v>
      </c>
      <c r="L51" s="37" t="s">
        <v>85</v>
      </c>
      <c r="M51" s="38" t="s">
        <v>83</v>
      </c>
      <c r="N51" s="38"/>
      <c r="O51" s="37">
        <v>180</v>
      </c>
      <c r="P51" s="41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400"/>
      <c r="R51" s="400"/>
      <c r="S51" s="400"/>
      <c r="T51" s="40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124</v>
      </c>
      <c r="AG51" s="81"/>
      <c r="AJ51" s="87" t="s">
        <v>86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127</v>
      </c>
      <c r="B52" s="63" t="s">
        <v>128</v>
      </c>
      <c r="C52" s="36">
        <v>4301070971</v>
      </c>
      <c r="D52" s="398">
        <v>4607111036902</v>
      </c>
      <c r="E52" s="398"/>
      <c r="F52" s="62">
        <v>0.9</v>
      </c>
      <c r="G52" s="37">
        <v>8</v>
      </c>
      <c r="H52" s="62">
        <v>7.2</v>
      </c>
      <c r="I52" s="62">
        <v>7.43</v>
      </c>
      <c r="J52" s="37">
        <v>84</v>
      </c>
      <c r="K52" s="37" t="s">
        <v>84</v>
      </c>
      <c r="L52" s="37" t="s">
        <v>85</v>
      </c>
      <c r="M52" s="38" t="s">
        <v>83</v>
      </c>
      <c r="N52" s="38"/>
      <c r="O52" s="37">
        <v>180</v>
      </c>
      <c r="P52" s="41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400"/>
      <c r="R52" s="400"/>
      <c r="S52" s="400"/>
      <c r="T52" s="40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124</v>
      </c>
      <c r="AG52" s="81"/>
      <c r="AJ52" s="87" t="s">
        <v>86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4301071031</v>
      </c>
      <c r="D53" s="398">
        <v>4607111038982</v>
      </c>
      <c r="E53" s="398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84</v>
      </c>
      <c r="L53" s="37" t="s">
        <v>85</v>
      </c>
      <c r="M53" s="38" t="s">
        <v>83</v>
      </c>
      <c r="N53" s="38"/>
      <c r="O53" s="37">
        <v>180</v>
      </c>
      <c r="P53" s="42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400"/>
      <c r="R53" s="400"/>
      <c r="S53" s="400"/>
      <c r="T53" s="40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124</v>
      </c>
      <c r="AG53" s="81"/>
      <c r="AJ53" s="87" t="s">
        <v>86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131</v>
      </c>
      <c r="B54" s="63" t="s">
        <v>132</v>
      </c>
      <c r="C54" s="36">
        <v>4301070969</v>
      </c>
      <c r="D54" s="398">
        <v>4607111036858</v>
      </c>
      <c r="E54" s="398"/>
      <c r="F54" s="62">
        <v>0.43</v>
      </c>
      <c r="G54" s="37">
        <v>16</v>
      </c>
      <c r="H54" s="62">
        <v>6.88</v>
      </c>
      <c r="I54" s="62">
        <v>7.1996000000000002</v>
      </c>
      <c r="J54" s="37">
        <v>84</v>
      </c>
      <c r="K54" s="37" t="s">
        <v>84</v>
      </c>
      <c r="L54" s="37" t="s">
        <v>85</v>
      </c>
      <c r="M54" s="38" t="s">
        <v>83</v>
      </c>
      <c r="N54" s="38"/>
      <c r="O54" s="37">
        <v>180</v>
      </c>
      <c r="P54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400"/>
      <c r="R54" s="400"/>
      <c r="S54" s="400"/>
      <c r="T54" s="401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124</v>
      </c>
      <c r="AG54" s="81"/>
      <c r="AJ54" s="87" t="s">
        <v>86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133</v>
      </c>
      <c r="B55" s="63" t="s">
        <v>134</v>
      </c>
      <c r="C55" s="36">
        <v>4301071046</v>
      </c>
      <c r="D55" s="398">
        <v>4607111039354</v>
      </c>
      <c r="E55" s="398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84</v>
      </c>
      <c r="L55" s="37" t="s">
        <v>85</v>
      </c>
      <c r="M55" s="38" t="s">
        <v>83</v>
      </c>
      <c r="N55" s="38"/>
      <c r="O55" s="37">
        <v>180</v>
      </c>
      <c r="P5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400"/>
      <c r="R55" s="400"/>
      <c r="S55" s="400"/>
      <c r="T55" s="401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124</v>
      </c>
      <c r="AG55" s="81"/>
      <c r="AJ55" s="87" t="s">
        <v>86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135</v>
      </c>
      <c r="B56" s="63" t="s">
        <v>136</v>
      </c>
      <c r="C56" s="36">
        <v>4301070968</v>
      </c>
      <c r="D56" s="398">
        <v>4607111036889</v>
      </c>
      <c r="E56" s="398"/>
      <c r="F56" s="62">
        <v>0.9</v>
      </c>
      <c r="G56" s="37">
        <v>8</v>
      </c>
      <c r="H56" s="62">
        <v>7.2</v>
      </c>
      <c r="I56" s="62">
        <v>7.4859999999999998</v>
      </c>
      <c r="J56" s="37">
        <v>84</v>
      </c>
      <c r="K56" s="37" t="s">
        <v>84</v>
      </c>
      <c r="L56" s="37" t="s">
        <v>85</v>
      </c>
      <c r="M56" s="38" t="s">
        <v>83</v>
      </c>
      <c r="N56" s="38"/>
      <c r="O56" s="37">
        <v>180</v>
      </c>
      <c r="P56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400"/>
      <c r="R56" s="400"/>
      <c r="S56" s="400"/>
      <c r="T56" s="401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124</v>
      </c>
      <c r="AG56" s="81"/>
      <c r="AJ56" s="87" t="s">
        <v>86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137</v>
      </c>
      <c r="B57" s="63" t="s">
        <v>138</v>
      </c>
      <c r="C57" s="36">
        <v>4301071047</v>
      </c>
      <c r="D57" s="398">
        <v>4607111039330</v>
      </c>
      <c r="E57" s="398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84</v>
      </c>
      <c r="L57" s="37" t="s">
        <v>85</v>
      </c>
      <c r="M57" s="38" t="s">
        <v>83</v>
      </c>
      <c r="N57" s="38"/>
      <c r="O57" s="37">
        <v>180</v>
      </c>
      <c r="P57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400"/>
      <c r="R57" s="400"/>
      <c r="S57" s="400"/>
      <c r="T57" s="401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124</v>
      </c>
      <c r="AG57" s="81"/>
      <c r="AJ57" s="87" t="s">
        <v>86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05"/>
      <c r="O58" s="406"/>
      <c r="P58" s="402" t="s">
        <v>40</v>
      </c>
      <c r="Q58" s="403"/>
      <c r="R58" s="403"/>
      <c r="S58" s="403"/>
      <c r="T58" s="403"/>
      <c r="U58" s="403"/>
      <c r="V58" s="404"/>
      <c r="W58" s="42" t="s">
        <v>39</v>
      </c>
      <c r="X58" s="43">
        <f>IFERROR(SUM(X46:X57),"0")</f>
        <v>0</v>
      </c>
      <c r="Y58" s="43">
        <f>IFERROR(SUM(Y46:Y57),"0")</f>
        <v>0</v>
      </c>
      <c r="Z58" s="43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405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6"/>
      <c r="P59" s="402" t="s">
        <v>40</v>
      </c>
      <c r="Q59" s="403"/>
      <c r="R59" s="403"/>
      <c r="S59" s="403"/>
      <c r="T59" s="403"/>
      <c r="U59" s="403"/>
      <c r="V59" s="404"/>
      <c r="W59" s="42" t="s">
        <v>0</v>
      </c>
      <c r="X59" s="43">
        <f>IFERROR(SUMPRODUCT(X46:X57*H46:H57),"0")</f>
        <v>0</v>
      </c>
      <c r="Y59" s="43">
        <f>IFERROR(SUMPRODUCT(Y46:Y57*H46:H57),"0")</f>
        <v>0</v>
      </c>
      <c r="Z59" s="42"/>
      <c r="AA59" s="67"/>
      <c r="AB59" s="67"/>
      <c r="AC59" s="67"/>
    </row>
    <row r="60" spans="1:68" ht="16.5" customHeight="1" x14ac:dyDescent="0.25">
      <c r="A60" s="396" t="s">
        <v>139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65"/>
      <c r="AB60" s="65"/>
      <c r="AC60" s="82"/>
    </row>
    <row r="61" spans="1:68" ht="14.25" customHeight="1" x14ac:dyDescent="0.25">
      <c r="A61" s="397" t="s">
        <v>79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66"/>
      <c r="AB61" s="66"/>
      <c r="AC61" s="83"/>
    </row>
    <row r="62" spans="1:68" ht="27" customHeight="1" x14ac:dyDescent="0.25">
      <c r="A62" s="63" t="s">
        <v>140</v>
      </c>
      <c r="B62" s="63" t="s">
        <v>141</v>
      </c>
      <c r="C62" s="36">
        <v>4301070977</v>
      </c>
      <c r="D62" s="398">
        <v>4607111037411</v>
      </c>
      <c r="E62" s="398"/>
      <c r="F62" s="62">
        <v>2.7</v>
      </c>
      <c r="G62" s="37">
        <v>1</v>
      </c>
      <c r="H62" s="62">
        <v>2.7</v>
      </c>
      <c r="I62" s="62">
        <v>2.8132000000000001</v>
      </c>
      <c r="J62" s="37">
        <v>234</v>
      </c>
      <c r="K62" s="37" t="s">
        <v>143</v>
      </c>
      <c r="L62" s="37" t="s">
        <v>85</v>
      </c>
      <c r="M62" s="38" t="s">
        <v>83</v>
      </c>
      <c r="N62" s="38"/>
      <c r="O62" s="37">
        <v>180</v>
      </c>
      <c r="P62" s="42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400"/>
      <c r="R62" s="400"/>
      <c r="S62" s="400"/>
      <c r="T62" s="40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IFERROR(IF(X62="","",X62*0.00502),"")</f>
        <v>0</v>
      </c>
      <c r="AA62" s="68" t="s">
        <v>46</v>
      </c>
      <c r="AB62" s="69" t="s">
        <v>46</v>
      </c>
      <c r="AC62" s="127" t="s">
        <v>142</v>
      </c>
      <c r="AG62" s="81"/>
      <c r="AJ62" s="87" t="s">
        <v>86</v>
      </c>
      <c r="AK62" s="87">
        <v>1</v>
      </c>
      <c r="BB62" s="128" t="s">
        <v>70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27" customHeight="1" x14ac:dyDescent="0.25">
      <c r="A63" s="63" t="s">
        <v>144</v>
      </c>
      <c r="B63" s="63" t="s">
        <v>145</v>
      </c>
      <c r="C63" s="36">
        <v>4301070981</v>
      </c>
      <c r="D63" s="398">
        <v>4607111036728</v>
      </c>
      <c r="E63" s="398"/>
      <c r="F63" s="62">
        <v>5</v>
      </c>
      <c r="G63" s="37">
        <v>1</v>
      </c>
      <c r="H63" s="62">
        <v>5</v>
      </c>
      <c r="I63" s="62">
        <v>5.2131999999999996</v>
      </c>
      <c r="J63" s="37">
        <v>144</v>
      </c>
      <c r="K63" s="37" t="s">
        <v>84</v>
      </c>
      <c r="L63" s="37" t="s">
        <v>85</v>
      </c>
      <c r="M63" s="38" t="s">
        <v>83</v>
      </c>
      <c r="N63" s="38"/>
      <c r="O63" s="37">
        <v>180</v>
      </c>
      <c r="P63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400"/>
      <c r="R63" s="400"/>
      <c r="S63" s="400"/>
      <c r="T63" s="40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IFERROR(IF(X63="","",X63*0.00866),"")</f>
        <v>0</v>
      </c>
      <c r="AA63" s="68" t="s">
        <v>46</v>
      </c>
      <c r="AB63" s="69" t="s">
        <v>46</v>
      </c>
      <c r="AC63" s="129" t="s">
        <v>142</v>
      </c>
      <c r="AG63" s="81"/>
      <c r="AJ63" s="87" t="s">
        <v>86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05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402" t="s">
        <v>40</v>
      </c>
      <c r="Q64" s="403"/>
      <c r="R64" s="403"/>
      <c r="S64" s="403"/>
      <c r="T64" s="403"/>
      <c r="U64" s="403"/>
      <c r="V64" s="404"/>
      <c r="W64" s="42" t="s">
        <v>39</v>
      </c>
      <c r="X64" s="43">
        <f>IFERROR(SUM(X62:X63),"0")</f>
        <v>0</v>
      </c>
      <c r="Y64" s="43">
        <f>IFERROR(SUM(Y62:Y63),"0")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402" t="s">
        <v>40</v>
      </c>
      <c r="Q65" s="403"/>
      <c r="R65" s="403"/>
      <c r="S65" s="403"/>
      <c r="T65" s="403"/>
      <c r="U65" s="403"/>
      <c r="V65" s="404"/>
      <c r="W65" s="42" t="s">
        <v>0</v>
      </c>
      <c r="X65" s="43">
        <f>IFERROR(SUMPRODUCT(X62:X63*H62:H63),"0")</f>
        <v>0</v>
      </c>
      <c r="Y65" s="43">
        <f>IFERROR(SUMPRODUCT(Y62:Y63*H62:H63),"0")</f>
        <v>0</v>
      </c>
      <c r="Z65" s="42"/>
      <c r="AA65" s="67"/>
      <c r="AB65" s="67"/>
      <c r="AC65" s="67"/>
    </row>
    <row r="66" spans="1:68" ht="16.5" customHeight="1" x14ac:dyDescent="0.25">
      <c r="A66" s="396" t="s">
        <v>146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65"/>
      <c r="AB66" s="65"/>
      <c r="AC66" s="82"/>
    </row>
    <row r="67" spans="1:68" ht="14.25" customHeight="1" x14ac:dyDescent="0.25">
      <c r="A67" s="397" t="s">
        <v>147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66"/>
      <c r="AB67" s="66"/>
      <c r="AC67" s="83"/>
    </row>
    <row r="68" spans="1:68" ht="27" customHeight="1" x14ac:dyDescent="0.25">
      <c r="A68" s="63" t="s">
        <v>148</v>
      </c>
      <c r="B68" s="63" t="s">
        <v>149</v>
      </c>
      <c r="C68" s="36">
        <v>4301135584</v>
      </c>
      <c r="D68" s="398">
        <v>4607111033659</v>
      </c>
      <c r="E68" s="398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93</v>
      </c>
      <c r="L68" s="37" t="s">
        <v>85</v>
      </c>
      <c r="M68" s="38" t="s">
        <v>83</v>
      </c>
      <c r="N68" s="38"/>
      <c r="O68" s="37">
        <v>180</v>
      </c>
      <c r="P68" s="427" t="s">
        <v>150</v>
      </c>
      <c r="Q68" s="400"/>
      <c r="R68" s="400"/>
      <c r="S68" s="400"/>
      <c r="T68" s="40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151</v>
      </c>
      <c r="AG68" s="81"/>
      <c r="AJ68" s="87" t="s">
        <v>86</v>
      </c>
      <c r="AK68" s="87">
        <v>1</v>
      </c>
      <c r="BB68" s="132" t="s">
        <v>92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5"/>
      <c r="B69" s="405"/>
      <c r="C69" s="405"/>
      <c r="D69" s="405"/>
      <c r="E69" s="405"/>
      <c r="F69" s="405"/>
      <c r="G69" s="405"/>
      <c r="H69" s="405"/>
      <c r="I69" s="405"/>
      <c r="J69" s="405"/>
      <c r="K69" s="405"/>
      <c r="L69" s="405"/>
      <c r="M69" s="405"/>
      <c r="N69" s="405"/>
      <c r="O69" s="406"/>
      <c r="P69" s="402" t="s">
        <v>40</v>
      </c>
      <c r="Q69" s="403"/>
      <c r="R69" s="403"/>
      <c r="S69" s="403"/>
      <c r="T69" s="403"/>
      <c r="U69" s="403"/>
      <c r="V69" s="404"/>
      <c r="W69" s="42" t="s">
        <v>39</v>
      </c>
      <c r="X69" s="43">
        <f>IFERROR(SUM(X68:X68),"0")</f>
        <v>0</v>
      </c>
      <c r="Y69" s="43">
        <f>IFERROR(SUM(Y68:Y68),"0")</f>
        <v>0</v>
      </c>
      <c r="Z69" s="43">
        <f>IFERROR(IF(Z68="",0,Z68),"0")</f>
        <v>0</v>
      </c>
      <c r="AA69" s="67"/>
      <c r="AB69" s="67"/>
      <c r="AC69" s="67"/>
    </row>
    <row r="70" spans="1:68" x14ac:dyDescent="0.2">
      <c r="A70" s="405"/>
      <c r="B70" s="405"/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6"/>
      <c r="P70" s="402" t="s">
        <v>40</v>
      </c>
      <c r="Q70" s="403"/>
      <c r="R70" s="403"/>
      <c r="S70" s="403"/>
      <c r="T70" s="403"/>
      <c r="U70" s="403"/>
      <c r="V70" s="404"/>
      <c r="W70" s="42" t="s">
        <v>0</v>
      </c>
      <c r="X70" s="43">
        <f>IFERROR(SUMPRODUCT(X68:X68*H68:H68),"0")</f>
        <v>0</v>
      </c>
      <c r="Y70" s="43">
        <f>IFERROR(SUMPRODUCT(Y68:Y68*H68:H68),"0")</f>
        <v>0</v>
      </c>
      <c r="Z70" s="42"/>
      <c r="AA70" s="67"/>
      <c r="AB70" s="67"/>
      <c r="AC70" s="67"/>
    </row>
    <row r="71" spans="1:68" ht="16.5" customHeight="1" x14ac:dyDescent="0.25">
      <c r="A71" s="396" t="s">
        <v>152</v>
      </c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65"/>
      <c r="AB71" s="65"/>
      <c r="AC71" s="82"/>
    </row>
    <row r="72" spans="1:68" ht="14.25" customHeight="1" x14ac:dyDescent="0.25">
      <c r="A72" s="397" t="s">
        <v>153</v>
      </c>
      <c r="B72" s="397"/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66"/>
      <c r="AB72" s="66"/>
      <c r="AC72" s="83"/>
    </row>
    <row r="73" spans="1:68" ht="27" customHeight="1" x14ac:dyDescent="0.25">
      <c r="A73" s="63" t="s">
        <v>154</v>
      </c>
      <c r="B73" s="63" t="s">
        <v>155</v>
      </c>
      <c r="C73" s="36">
        <v>4301131021</v>
      </c>
      <c r="D73" s="398">
        <v>4607111034137</v>
      </c>
      <c r="E73" s="398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93</v>
      </c>
      <c r="L73" s="37" t="s">
        <v>85</v>
      </c>
      <c r="M73" s="38" t="s">
        <v>83</v>
      </c>
      <c r="N73" s="38"/>
      <c r="O73" s="37">
        <v>180</v>
      </c>
      <c r="P73" s="42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400"/>
      <c r="R73" s="400"/>
      <c r="S73" s="400"/>
      <c r="T73" s="40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IFERROR(IF(X73="","",X73*0.01788),"")</f>
        <v>0</v>
      </c>
      <c r="AA73" s="68" t="s">
        <v>46</v>
      </c>
      <c r="AB73" s="69" t="s">
        <v>46</v>
      </c>
      <c r="AC73" s="133" t="s">
        <v>156</v>
      </c>
      <c r="AG73" s="81"/>
      <c r="AJ73" s="87" t="s">
        <v>86</v>
      </c>
      <c r="AK73" s="87">
        <v>1</v>
      </c>
      <c r="BB73" s="134" t="s">
        <v>92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157</v>
      </c>
      <c r="B74" s="63" t="s">
        <v>158</v>
      </c>
      <c r="C74" s="36">
        <v>4301131022</v>
      </c>
      <c r="D74" s="398">
        <v>4607111034120</v>
      </c>
      <c r="E74" s="398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93</v>
      </c>
      <c r="L74" s="37" t="s">
        <v>85</v>
      </c>
      <c r="M74" s="38" t="s">
        <v>83</v>
      </c>
      <c r="N74" s="38"/>
      <c r="O74" s="37">
        <v>180</v>
      </c>
      <c r="P74" s="42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400"/>
      <c r="R74" s="400"/>
      <c r="S74" s="400"/>
      <c r="T74" s="40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159</v>
      </c>
      <c r="AG74" s="81"/>
      <c r="AJ74" s="87" t="s">
        <v>86</v>
      </c>
      <c r="AK74" s="87">
        <v>1</v>
      </c>
      <c r="BB74" s="136" t="s">
        <v>92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405"/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402" t="s">
        <v>40</v>
      </c>
      <c r="Q75" s="403"/>
      <c r="R75" s="403"/>
      <c r="S75" s="403"/>
      <c r="T75" s="403"/>
      <c r="U75" s="403"/>
      <c r="V75" s="40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405"/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6"/>
      <c r="P76" s="402" t="s">
        <v>40</v>
      </c>
      <c r="Q76" s="403"/>
      <c r="R76" s="403"/>
      <c r="S76" s="403"/>
      <c r="T76" s="403"/>
      <c r="U76" s="403"/>
      <c r="V76" s="40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96" t="s">
        <v>160</v>
      </c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6"/>
      <c r="P77" s="396"/>
      <c r="Q77" s="396"/>
      <c r="R77" s="396"/>
      <c r="S77" s="396"/>
      <c r="T77" s="396"/>
      <c r="U77" s="396"/>
      <c r="V77" s="396"/>
      <c r="W77" s="396"/>
      <c r="X77" s="396"/>
      <c r="Y77" s="396"/>
      <c r="Z77" s="396"/>
      <c r="AA77" s="65"/>
      <c r="AB77" s="65"/>
      <c r="AC77" s="82"/>
    </row>
    <row r="78" spans="1:68" ht="14.25" customHeight="1" x14ac:dyDescent="0.25">
      <c r="A78" s="397" t="s">
        <v>147</v>
      </c>
      <c r="B78" s="397"/>
      <c r="C78" s="397"/>
      <c r="D78" s="397"/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397"/>
      <c r="V78" s="397"/>
      <c r="W78" s="397"/>
      <c r="X78" s="397"/>
      <c r="Y78" s="397"/>
      <c r="Z78" s="397"/>
      <c r="AA78" s="66"/>
      <c r="AB78" s="66"/>
      <c r="AC78" s="83"/>
    </row>
    <row r="79" spans="1:68" ht="27" customHeight="1" x14ac:dyDescent="0.25">
      <c r="A79" s="63" t="s">
        <v>161</v>
      </c>
      <c r="B79" s="63" t="s">
        <v>162</v>
      </c>
      <c r="C79" s="36">
        <v>4301135575</v>
      </c>
      <c r="D79" s="398">
        <v>4607111035141</v>
      </c>
      <c r="E79" s="39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93</v>
      </c>
      <c r="L79" s="37" t="s">
        <v>85</v>
      </c>
      <c r="M79" s="38" t="s">
        <v>83</v>
      </c>
      <c r="N79" s="38"/>
      <c r="O79" s="37">
        <v>180</v>
      </c>
      <c r="P79" s="430" t="s">
        <v>163</v>
      </c>
      <c r="Q79" s="400"/>
      <c r="R79" s="400"/>
      <c r="S79" s="400"/>
      <c r="T79" s="401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ref="Y79:Y84" si="6">IFERROR(IF(X79="","",X79),"")</f>
        <v>0</v>
      </c>
      <c r="Z79" s="41">
        <f t="shared" ref="Z79:Z84" si="7">IFERROR(IF(X79="","",X79*0.01788),"")</f>
        <v>0</v>
      </c>
      <c r="AA79" s="68" t="s">
        <v>46</v>
      </c>
      <c r="AB79" s="69" t="s">
        <v>46</v>
      </c>
      <c r="AC79" s="137" t="s">
        <v>164</v>
      </c>
      <c r="AG79" s="81"/>
      <c r="AJ79" s="87" t="s">
        <v>86</v>
      </c>
      <c r="AK79" s="87">
        <v>1</v>
      </c>
      <c r="BB79" s="138" t="s">
        <v>92</v>
      </c>
      <c r="BM79" s="81">
        <f t="shared" ref="BM79:BM84" si="8">IFERROR(X79*I79,"0")</f>
        <v>0</v>
      </c>
      <c r="BN79" s="81">
        <f t="shared" ref="BN79:BN84" si="9">IFERROR(Y79*I79,"0")</f>
        <v>0</v>
      </c>
      <c r="BO79" s="81">
        <f t="shared" ref="BO79:BO84" si="10">IFERROR(X79/J79,"0")</f>
        <v>0</v>
      </c>
      <c r="BP79" s="81">
        <f t="shared" ref="BP79:BP84" si="11">IFERROR(Y79/J79,"0")</f>
        <v>0</v>
      </c>
    </row>
    <row r="80" spans="1:68" ht="27" customHeight="1" x14ac:dyDescent="0.25">
      <c r="A80" s="63" t="s">
        <v>165</v>
      </c>
      <c r="B80" s="63" t="s">
        <v>166</v>
      </c>
      <c r="C80" s="36">
        <v>4301135285</v>
      </c>
      <c r="D80" s="398">
        <v>4607111036407</v>
      </c>
      <c r="E80" s="398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93</v>
      </c>
      <c r="L80" s="37" t="s">
        <v>85</v>
      </c>
      <c r="M80" s="38" t="s">
        <v>83</v>
      </c>
      <c r="N80" s="38"/>
      <c r="O80" s="37">
        <v>180</v>
      </c>
      <c r="P80" s="43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0"/>
      <c r="R80" s="400"/>
      <c r="S80" s="400"/>
      <c r="T80" s="401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39" t="s">
        <v>167</v>
      </c>
      <c r="AG80" s="81"/>
      <c r="AJ80" s="87" t="s">
        <v>86</v>
      </c>
      <c r="AK80" s="87">
        <v>1</v>
      </c>
      <c r="BB80" s="140" t="s">
        <v>92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ht="27" customHeight="1" x14ac:dyDescent="0.25">
      <c r="A81" s="63" t="s">
        <v>168</v>
      </c>
      <c r="B81" s="63" t="s">
        <v>169</v>
      </c>
      <c r="C81" s="36">
        <v>4301135569</v>
      </c>
      <c r="D81" s="398">
        <v>4607111033628</v>
      </c>
      <c r="E81" s="398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93</v>
      </c>
      <c r="L81" s="37" t="s">
        <v>85</v>
      </c>
      <c r="M81" s="38" t="s">
        <v>83</v>
      </c>
      <c r="N81" s="38"/>
      <c r="O81" s="37">
        <v>180</v>
      </c>
      <c r="P81" s="432" t="s">
        <v>170</v>
      </c>
      <c r="Q81" s="400"/>
      <c r="R81" s="400"/>
      <c r="S81" s="400"/>
      <c r="T81" s="401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151</v>
      </c>
      <c r="AG81" s="81"/>
      <c r="AJ81" s="87" t="s">
        <v>86</v>
      </c>
      <c r="AK81" s="87">
        <v>1</v>
      </c>
      <c r="BB81" s="142" t="s">
        <v>92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171</v>
      </c>
      <c r="B82" s="63" t="s">
        <v>172</v>
      </c>
      <c r="C82" s="36">
        <v>4301135565</v>
      </c>
      <c r="D82" s="398">
        <v>4607111033451</v>
      </c>
      <c r="E82" s="398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93</v>
      </c>
      <c r="L82" s="37" t="s">
        <v>85</v>
      </c>
      <c r="M82" s="38" t="s">
        <v>83</v>
      </c>
      <c r="N82" s="38"/>
      <c r="O82" s="37">
        <v>180</v>
      </c>
      <c r="P82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400"/>
      <c r="R82" s="400"/>
      <c r="S82" s="400"/>
      <c r="T82" s="401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151</v>
      </c>
      <c r="AG82" s="81"/>
      <c r="AJ82" s="87" t="s">
        <v>86</v>
      </c>
      <c r="AK82" s="87">
        <v>1</v>
      </c>
      <c r="BB82" s="144" t="s">
        <v>92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173</v>
      </c>
      <c r="B83" s="63" t="s">
        <v>174</v>
      </c>
      <c r="C83" s="36">
        <v>4301135578</v>
      </c>
      <c r="D83" s="398">
        <v>4607111033444</v>
      </c>
      <c r="E83" s="39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93</v>
      </c>
      <c r="L83" s="37" t="s">
        <v>85</v>
      </c>
      <c r="M83" s="38" t="s">
        <v>83</v>
      </c>
      <c r="N83" s="38"/>
      <c r="O83" s="37">
        <v>180</v>
      </c>
      <c r="P83" s="43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400"/>
      <c r="R83" s="400"/>
      <c r="S83" s="400"/>
      <c r="T83" s="401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151</v>
      </c>
      <c r="AG83" s="81"/>
      <c r="AJ83" s="87" t="s">
        <v>86</v>
      </c>
      <c r="AK83" s="87">
        <v>1</v>
      </c>
      <c r="BB83" s="146" t="s">
        <v>92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175</v>
      </c>
      <c r="B84" s="63" t="s">
        <v>176</v>
      </c>
      <c r="C84" s="36">
        <v>4301135290</v>
      </c>
      <c r="D84" s="398">
        <v>4607111035028</v>
      </c>
      <c r="E84" s="398"/>
      <c r="F84" s="62">
        <v>0.48</v>
      </c>
      <c r="G84" s="37">
        <v>8</v>
      </c>
      <c r="H84" s="62">
        <v>3.84</v>
      </c>
      <c r="I84" s="62">
        <v>4.4488000000000003</v>
      </c>
      <c r="J84" s="37">
        <v>70</v>
      </c>
      <c r="K84" s="37" t="s">
        <v>93</v>
      </c>
      <c r="L84" s="37" t="s">
        <v>85</v>
      </c>
      <c r="M84" s="38" t="s">
        <v>83</v>
      </c>
      <c r="N84" s="38"/>
      <c r="O84" s="37">
        <v>180</v>
      </c>
      <c r="P84" s="4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400"/>
      <c r="R84" s="400"/>
      <c r="S84" s="400"/>
      <c r="T84" s="401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164</v>
      </c>
      <c r="AG84" s="81"/>
      <c r="AJ84" s="87" t="s">
        <v>86</v>
      </c>
      <c r="AK84" s="87">
        <v>1</v>
      </c>
      <c r="BB84" s="148" t="s">
        <v>92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x14ac:dyDescent="0.2">
      <c r="A85" s="405"/>
      <c r="B85" s="405"/>
      <c r="C85" s="405"/>
      <c r="D85" s="405"/>
      <c r="E85" s="405"/>
      <c r="F85" s="405"/>
      <c r="G85" s="405"/>
      <c r="H85" s="405"/>
      <c r="I85" s="405"/>
      <c r="J85" s="405"/>
      <c r="K85" s="405"/>
      <c r="L85" s="405"/>
      <c r="M85" s="405"/>
      <c r="N85" s="405"/>
      <c r="O85" s="406"/>
      <c r="P85" s="402" t="s">
        <v>40</v>
      </c>
      <c r="Q85" s="403"/>
      <c r="R85" s="403"/>
      <c r="S85" s="403"/>
      <c r="T85" s="403"/>
      <c r="U85" s="403"/>
      <c r="V85" s="404"/>
      <c r="W85" s="42" t="s">
        <v>39</v>
      </c>
      <c r="X85" s="43">
        <f>IFERROR(SUM(X79:X84),"0")</f>
        <v>0</v>
      </c>
      <c r="Y85" s="43">
        <f>IFERROR(SUM(Y79:Y84),"0")</f>
        <v>0</v>
      </c>
      <c r="Z85" s="43">
        <f>IFERROR(IF(Z79="",0,Z79),"0")+IFERROR(IF(Z80="",0,Z80),"0")+IFERROR(IF(Z81="",0,Z81),"0")+IFERROR(IF(Z82="",0,Z82),"0")+IFERROR(IF(Z83="",0,Z83),"0")+IFERROR(IF(Z84="",0,Z84),"0")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405"/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6"/>
      <c r="P86" s="402" t="s">
        <v>40</v>
      </c>
      <c r="Q86" s="403"/>
      <c r="R86" s="403"/>
      <c r="S86" s="403"/>
      <c r="T86" s="403"/>
      <c r="U86" s="403"/>
      <c r="V86" s="404"/>
      <c r="W86" s="42" t="s">
        <v>0</v>
      </c>
      <c r="X86" s="43">
        <f>IFERROR(SUMPRODUCT(X79:X84*H79:H84),"0")</f>
        <v>0</v>
      </c>
      <c r="Y86" s="43">
        <f>IFERROR(SUMPRODUCT(Y79:Y84*H79:H84),"0")</f>
        <v>0</v>
      </c>
      <c r="Z86" s="42"/>
      <c r="AA86" s="67"/>
      <c r="AB86" s="67"/>
      <c r="AC86" s="67"/>
    </row>
    <row r="87" spans="1:68" ht="16.5" customHeight="1" x14ac:dyDescent="0.25">
      <c r="A87" s="396" t="s">
        <v>177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65"/>
      <c r="AB87" s="65"/>
      <c r="AC87" s="82"/>
    </row>
    <row r="88" spans="1:68" ht="14.25" customHeight="1" x14ac:dyDescent="0.25">
      <c r="A88" s="397" t="s">
        <v>107</v>
      </c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66"/>
      <c r="AB88" s="66"/>
      <c r="AC88" s="83"/>
    </row>
    <row r="89" spans="1:68" ht="27" customHeight="1" x14ac:dyDescent="0.25">
      <c r="A89" s="63" t="s">
        <v>178</v>
      </c>
      <c r="B89" s="63" t="s">
        <v>179</v>
      </c>
      <c r="C89" s="36">
        <v>4301190068</v>
      </c>
      <c r="D89" s="398">
        <v>4620207490365</v>
      </c>
      <c r="E89" s="398"/>
      <c r="F89" s="62">
        <v>7.0000000000000007E-2</v>
      </c>
      <c r="G89" s="37">
        <v>30</v>
      </c>
      <c r="H89" s="62">
        <v>2.1</v>
      </c>
      <c r="I89" s="62">
        <v>2.25</v>
      </c>
      <c r="J89" s="37">
        <v>100</v>
      </c>
      <c r="K89" s="37" t="s">
        <v>111</v>
      </c>
      <c r="L89" s="37" t="s">
        <v>85</v>
      </c>
      <c r="M89" s="38" t="s">
        <v>83</v>
      </c>
      <c r="N89" s="38"/>
      <c r="O89" s="37">
        <v>180</v>
      </c>
      <c r="P89" s="436" t="s">
        <v>180</v>
      </c>
      <c r="Q89" s="400"/>
      <c r="R89" s="400"/>
      <c r="S89" s="400"/>
      <c r="T89" s="401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IFERROR(IF(X89="","",X89*0.0095),"")</f>
        <v>0</v>
      </c>
      <c r="AA89" s="68" t="s">
        <v>46</v>
      </c>
      <c r="AB89" s="69" t="s">
        <v>46</v>
      </c>
      <c r="AC89" s="149" t="s">
        <v>181</v>
      </c>
      <c r="AG89" s="81"/>
      <c r="AJ89" s="87" t="s">
        <v>86</v>
      </c>
      <c r="AK89" s="87">
        <v>1</v>
      </c>
      <c r="BB89" s="150" t="s">
        <v>92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6"/>
      <c r="P90" s="402" t="s">
        <v>40</v>
      </c>
      <c r="Q90" s="403"/>
      <c r="R90" s="403"/>
      <c r="S90" s="403"/>
      <c r="T90" s="403"/>
      <c r="U90" s="403"/>
      <c r="V90" s="404"/>
      <c r="W90" s="42" t="s">
        <v>39</v>
      </c>
      <c r="X90" s="43">
        <f>IFERROR(SUM(X89:X89),"0")</f>
        <v>0</v>
      </c>
      <c r="Y90" s="43">
        <f>IFERROR(SUM(Y89:Y89),"0")</f>
        <v>0</v>
      </c>
      <c r="Z90" s="43">
        <f>IFERROR(IF(Z89="",0,Z89),"0")</f>
        <v>0</v>
      </c>
      <c r="AA90" s="67"/>
      <c r="AB90" s="67"/>
      <c r="AC90" s="67"/>
    </row>
    <row r="91" spans="1:68" x14ac:dyDescent="0.2">
      <c r="A91" s="405"/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06"/>
      <c r="P91" s="402" t="s">
        <v>40</v>
      </c>
      <c r="Q91" s="403"/>
      <c r="R91" s="403"/>
      <c r="S91" s="403"/>
      <c r="T91" s="403"/>
      <c r="U91" s="403"/>
      <c r="V91" s="404"/>
      <c r="W91" s="42" t="s">
        <v>0</v>
      </c>
      <c r="X91" s="43">
        <f>IFERROR(SUMPRODUCT(X89:X89*H89:H89),"0")</f>
        <v>0</v>
      </c>
      <c r="Y91" s="43">
        <f>IFERROR(SUMPRODUCT(Y89:Y89*H89:H89),"0")</f>
        <v>0</v>
      </c>
      <c r="Z91" s="42"/>
      <c r="AA91" s="67"/>
      <c r="AB91" s="67"/>
      <c r="AC91" s="67"/>
    </row>
    <row r="92" spans="1:68" ht="16.5" customHeight="1" x14ac:dyDescent="0.25">
      <c r="A92" s="396" t="s">
        <v>182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65"/>
      <c r="AB92" s="65"/>
      <c r="AC92" s="82"/>
    </row>
    <row r="93" spans="1:68" ht="14.25" customHeight="1" x14ac:dyDescent="0.25">
      <c r="A93" s="397" t="s">
        <v>183</v>
      </c>
      <c r="B93" s="397"/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7"/>
      <c r="X93" s="397"/>
      <c r="Y93" s="397"/>
      <c r="Z93" s="397"/>
      <c r="AA93" s="66"/>
      <c r="AB93" s="66"/>
      <c r="AC93" s="83"/>
    </row>
    <row r="94" spans="1:68" ht="27" customHeight="1" x14ac:dyDescent="0.25">
      <c r="A94" s="63" t="s">
        <v>184</v>
      </c>
      <c r="B94" s="63" t="s">
        <v>185</v>
      </c>
      <c r="C94" s="36">
        <v>4301136042</v>
      </c>
      <c r="D94" s="398">
        <v>4607025784012</v>
      </c>
      <c r="E94" s="398"/>
      <c r="F94" s="62">
        <v>0.09</v>
      </c>
      <c r="G94" s="37">
        <v>24</v>
      </c>
      <c r="H94" s="62">
        <v>2.16</v>
      </c>
      <c r="I94" s="62">
        <v>2.4912000000000001</v>
      </c>
      <c r="J94" s="37">
        <v>126</v>
      </c>
      <c r="K94" s="37" t="s">
        <v>93</v>
      </c>
      <c r="L94" s="37" t="s">
        <v>85</v>
      </c>
      <c r="M94" s="38" t="s">
        <v>83</v>
      </c>
      <c r="N94" s="38"/>
      <c r="O94" s="37">
        <v>180</v>
      </c>
      <c r="P94" s="43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400"/>
      <c r="R94" s="400"/>
      <c r="S94" s="400"/>
      <c r="T94" s="401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IFERROR(IF(X94="","",X94*0.00936),"")</f>
        <v>0</v>
      </c>
      <c r="AA94" s="68" t="s">
        <v>46</v>
      </c>
      <c r="AB94" s="69" t="s">
        <v>46</v>
      </c>
      <c r="AC94" s="151" t="s">
        <v>186</v>
      </c>
      <c r="AG94" s="81"/>
      <c r="AJ94" s="87" t="s">
        <v>86</v>
      </c>
      <c r="AK94" s="87">
        <v>1</v>
      </c>
      <c r="BB94" s="152" t="s">
        <v>92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187</v>
      </c>
      <c r="B95" s="63" t="s">
        <v>188</v>
      </c>
      <c r="C95" s="36">
        <v>4301136040</v>
      </c>
      <c r="D95" s="398">
        <v>4607025784319</v>
      </c>
      <c r="E95" s="398"/>
      <c r="F95" s="62">
        <v>0.36</v>
      </c>
      <c r="G95" s="37">
        <v>10</v>
      </c>
      <c r="H95" s="62">
        <v>3.6</v>
      </c>
      <c r="I95" s="62">
        <v>4.2439999999999998</v>
      </c>
      <c r="J95" s="37">
        <v>70</v>
      </c>
      <c r="K95" s="37" t="s">
        <v>93</v>
      </c>
      <c r="L95" s="37" t="s">
        <v>85</v>
      </c>
      <c r="M95" s="38" t="s">
        <v>83</v>
      </c>
      <c r="N95" s="38"/>
      <c r="O95" s="37">
        <v>180</v>
      </c>
      <c r="P95" s="43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400"/>
      <c r="R95" s="400"/>
      <c r="S95" s="400"/>
      <c r="T95" s="401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53" t="s">
        <v>189</v>
      </c>
      <c r="AG95" s="81"/>
      <c r="AJ95" s="87" t="s">
        <v>86</v>
      </c>
      <c r="AK95" s="87">
        <v>1</v>
      </c>
      <c r="BB95" s="154" t="s">
        <v>92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16.5" customHeight="1" x14ac:dyDescent="0.25">
      <c r="A96" s="63" t="s">
        <v>190</v>
      </c>
      <c r="B96" s="63" t="s">
        <v>191</v>
      </c>
      <c r="C96" s="36">
        <v>4301136039</v>
      </c>
      <c r="D96" s="398">
        <v>4607111035370</v>
      </c>
      <c r="E96" s="398"/>
      <c r="F96" s="62">
        <v>0.14000000000000001</v>
      </c>
      <c r="G96" s="37">
        <v>22</v>
      </c>
      <c r="H96" s="62">
        <v>3.08</v>
      </c>
      <c r="I96" s="62">
        <v>3.464</v>
      </c>
      <c r="J96" s="37">
        <v>84</v>
      </c>
      <c r="K96" s="37" t="s">
        <v>84</v>
      </c>
      <c r="L96" s="37" t="s">
        <v>85</v>
      </c>
      <c r="M96" s="38" t="s">
        <v>83</v>
      </c>
      <c r="N96" s="38"/>
      <c r="O96" s="37">
        <v>180</v>
      </c>
      <c r="P96" s="43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400"/>
      <c r="R96" s="400"/>
      <c r="S96" s="400"/>
      <c r="T96" s="401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55" t="s">
        <v>192</v>
      </c>
      <c r="AG96" s="81"/>
      <c r="AJ96" s="87" t="s">
        <v>86</v>
      </c>
      <c r="AK96" s="87">
        <v>1</v>
      </c>
      <c r="BB96" s="156" t="s">
        <v>92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405"/>
      <c r="B97" s="405"/>
      <c r="C97" s="405"/>
      <c r="D97" s="405"/>
      <c r="E97" s="405"/>
      <c r="F97" s="405"/>
      <c r="G97" s="405"/>
      <c r="H97" s="405"/>
      <c r="I97" s="405"/>
      <c r="J97" s="405"/>
      <c r="K97" s="405"/>
      <c r="L97" s="405"/>
      <c r="M97" s="405"/>
      <c r="N97" s="405"/>
      <c r="O97" s="406"/>
      <c r="P97" s="402" t="s">
        <v>40</v>
      </c>
      <c r="Q97" s="403"/>
      <c r="R97" s="403"/>
      <c r="S97" s="403"/>
      <c r="T97" s="403"/>
      <c r="U97" s="403"/>
      <c r="V97" s="404"/>
      <c r="W97" s="42" t="s">
        <v>39</v>
      </c>
      <c r="X97" s="43">
        <f>IFERROR(SUM(X94:X96),"0")</f>
        <v>0</v>
      </c>
      <c r="Y97" s="43">
        <f>IFERROR(SUM(Y94:Y96),"0")</f>
        <v>0</v>
      </c>
      <c r="Z97" s="43">
        <f>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405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05"/>
      <c r="O98" s="406"/>
      <c r="P98" s="402" t="s">
        <v>40</v>
      </c>
      <c r="Q98" s="403"/>
      <c r="R98" s="403"/>
      <c r="S98" s="403"/>
      <c r="T98" s="403"/>
      <c r="U98" s="403"/>
      <c r="V98" s="404"/>
      <c r="W98" s="42" t="s">
        <v>0</v>
      </c>
      <c r="X98" s="43">
        <f>IFERROR(SUMPRODUCT(X94:X96*H94:H96),"0")</f>
        <v>0</v>
      </c>
      <c r="Y98" s="43">
        <f>IFERROR(SUMPRODUCT(Y94:Y96*H94:H96),"0")</f>
        <v>0</v>
      </c>
      <c r="Z98" s="42"/>
      <c r="AA98" s="67"/>
      <c r="AB98" s="67"/>
      <c r="AC98" s="67"/>
    </row>
    <row r="99" spans="1:68" ht="16.5" customHeight="1" x14ac:dyDescent="0.25">
      <c r="A99" s="396" t="s">
        <v>193</v>
      </c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396"/>
      <c r="Z99" s="396"/>
      <c r="AA99" s="65"/>
      <c r="AB99" s="65"/>
      <c r="AC99" s="82"/>
    </row>
    <row r="100" spans="1:68" ht="14.25" customHeight="1" x14ac:dyDescent="0.25">
      <c r="A100" s="397" t="s">
        <v>79</v>
      </c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66"/>
      <c r="AB100" s="66"/>
      <c r="AC100" s="83"/>
    </row>
    <row r="101" spans="1:68" ht="27" customHeight="1" x14ac:dyDescent="0.25">
      <c r="A101" s="63" t="s">
        <v>194</v>
      </c>
      <c r="B101" s="63" t="s">
        <v>195</v>
      </c>
      <c r="C101" s="36">
        <v>4301071051</v>
      </c>
      <c r="D101" s="398">
        <v>4607111039262</v>
      </c>
      <c r="E101" s="398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84</v>
      </c>
      <c r="L101" s="37" t="s">
        <v>85</v>
      </c>
      <c r="M101" s="38" t="s">
        <v>83</v>
      </c>
      <c r="N101" s="38"/>
      <c r="O101" s="37">
        <v>180</v>
      </c>
      <c r="P101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400"/>
      <c r="R101" s="400"/>
      <c r="S101" s="400"/>
      <c r="T101" s="40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IFERROR(IF(X101="","",X101*0.0155),"")</f>
        <v>0</v>
      </c>
      <c r="AA101" s="68" t="s">
        <v>46</v>
      </c>
      <c r="AB101" s="69" t="s">
        <v>46</v>
      </c>
      <c r="AC101" s="157" t="s">
        <v>142</v>
      </c>
      <c r="AG101" s="81"/>
      <c r="AJ101" s="87" t="s">
        <v>86</v>
      </c>
      <c r="AK101" s="87">
        <v>1</v>
      </c>
      <c r="BB101" s="158" t="s">
        <v>70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196</v>
      </c>
      <c r="B102" s="63" t="s">
        <v>197</v>
      </c>
      <c r="C102" s="36">
        <v>4301070976</v>
      </c>
      <c r="D102" s="398">
        <v>4607111034144</v>
      </c>
      <c r="E102" s="398"/>
      <c r="F102" s="62">
        <v>0.9</v>
      </c>
      <c r="G102" s="37">
        <v>8</v>
      </c>
      <c r="H102" s="62">
        <v>7.2</v>
      </c>
      <c r="I102" s="62">
        <v>7.4859999999999998</v>
      </c>
      <c r="J102" s="37">
        <v>84</v>
      </c>
      <c r="K102" s="37" t="s">
        <v>84</v>
      </c>
      <c r="L102" s="37" t="s">
        <v>85</v>
      </c>
      <c r="M102" s="38" t="s">
        <v>83</v>
      </c>
      <c r="N102" s="38"/>
      <c r="O102" s="37">
        <v>180</v>
      </c>
      <c r="P102" s="44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400"/>
      <c r="R102" s="400"/>
      <c r="S102" s="400"/>
      <c r="T102" s="401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IFERROR(IF(X102="","",X102*0.0155),"")</f>
        <v>0</v>
      </c>
      <c r="AA102" s="68" t="s">
        <v>46</v>
      </c>
      <c r="AB102" s="69" t="s">
        <v>46</v>
      </c>
      <c r="AC102" s="159" t="s">
        <v>142</v>
      </c>
      <c r="AG102" s="81"/>
      <c r="AJ102" s="87" t="s">
        <v>86</v>
      </c>
      <c r="AK102" s="87">
        <v>1</v>
      </c>
      <c r="BB102" s="160" t="s">
        <v>70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ht="27" customHeight="1" x14ac:dyDescent="0.25">
      <c r="A103" s="63" t="s">
        <v>198</v>
      </c>
      <c r="B103" s="63" t="s">
        <v>199</v>
      </c>
      <c r="C103" s="36">
        <v>4301071038</v>
      </c>
      <c r="D103" s="398">
        <v>4607111039248</v>
      </c>
      <c r="E103" s="398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84</v>
      </c>
      <c r="L103" s="37" t="s">
        <v>85</v>
      </c>
      <c r="M103" s="38" t="s">
        <v>83</v>
      </c>
      <c r="N103" s="38"/>
      <c r="O103" s="37">
        <v>180</v>
      </c>
      <c r="P103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400"/>
      <c r="R103" s="400"/>
      <c r="S103" s="400"/>
      <c r="T103" s="401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IFERROR(IF(X103="","",X103*0.0155),"")</f>
        <v>0</v>
      </c>
      <c r="AA103" s="68" t="s">
        <v>46</v>
      </c>
      <c r="AB103" s="69" t="s">
        <v>46</v>
      </c>
      <c r="AC103" s="161" t="s">
        <v>142</v>
      </c>
      <c r="AG103" s="81"/>
      <c r="AJ103" s="87" t="s">
        <v>86</v>
      </c>
      <c r="AK103" s="87">
        <v>1</v>
      </c>
      <c r="BB103" s="162" t="s">
        <v>70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200</v>
      </c>
      <c r="B104" s="63" t="s">
        <v>201</v>
      </c>
      <c r="C104" s="36">
        <v>4301071049</v>
      </c>
      <c r="D104" s="398">
        <v>4607111039293</v>
      </c>
      <c r="E104" s="398"/>
      <c r="F104" s="62">
        <v>0.4</v>
      </c>
      <c r="G104" s="37">
        <v>16</v>
      </c>
      <c r="H104" s="62">
        <v>6.4</v>
      </c>
      <c r="I104" s="62">
        <v>6.7195999999999998</v>
      </c>
      <c r="J104" s="37">
        <v>84</v>
      </c>
      <c r="K104" s="37" t="s">
        <v>84</v>
      </c>
      <c r="L104" s="37" t="s">
        <v>85</v>
      </c>
      <c r="M104" s="38" t="s">
        <v>83</v>
      </c>
      <c r="N104" s="38"/>
      <c r="O104" s="37">
        <v>180</v>
      </c>
      <c r="P104" s="44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400"/>
      <c r="R104" s="400"/>
      <c r="S104" s="400"/>
      <c r="T104" s="401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IFERROR(IF(X104="","",X104*0.0155),"")</f>
        <v>0</v>
      </c>
      <c r="AA104" s="68" t="s">
        <v>46</v>
      </c>
      <c r="AB104" s="69" t="s">
        <v>46</v>
      </c>
      <c r="AC104" s="163" t="s">
        <v>142</v>
      </c>
      <c r="AG104" s="81"/>
      <c r="AJ104" s="87" t="s">
        <v>86</v>
      </c>
      <c r="AK104" s="87">
        <v>1</v>
      </c>
      <c r="BB104" s="164" t="s">
        <v>70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202</v>
      </c>
      <c r="B105" s="63" t="s">
        <v>203</v>
      </c>
      <c r="C105" s="36">
        <v>4301071039</v>
      </c>
      <c r="D105" s="398">
        <v>4607111039279</v>
      </c>
      <c r="E105" s="398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84</v>
      </c>
      <c r="L105" s="37" t="s">
        <v>85</v>
      </c>
      <c r="M105" s="38" t="s">
        <v>83</v>
      </c>
      <c r="N105" s="38"/>
      <c r="O105" s="37">
        <v>180</v>
      </c>
      <c r="P10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400"/>
      <c r="R105" s="400"/>
      <c r="S105" s="400"/>
      <c r="T105" s="401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IFERROR(IF(X105="","",X105*0.0155),"")</f>
        <v>0</v>
      </c>
      <c r="AA105" s="68" t="s">
        <v>46</v>
      </c>
      <c r="AB105" s="69" t="s">
        <v>46</v>
      </c>
      <c r="AC105" s="165" t="s">
        <v>142</v>
      </c>
      <c r="AG105" s="81"/>
      <c r="AJ105" s="87" t="s">
        <v>86</v>
      </c>
      <c r="AK105" s="87">
        <v>1</v>
      </c>
      <c r="BB105" s="166" t="s">
        <v>70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05"/>
      <c r="B106" s="405"/>
      <c r="C106" s="405"/>
      <c r="D106" s="405"/>
      <c r="E106" s="405"/>
      <c r="F106" s="405"/>
      <c r="G106" s="405"/>
      <c r="H106" s="405"/>
      <c r="I106" s="405"/>
      <c r="J106" s="405"/>
      <c r="K106" s="405"/>
      <c r="L106" s="405"/>
      <c r="M106" s="405"/>
      <c r="N106" s="405"/>
      <c r="O106" s="406"/>
      <c r="P106" s="402" t="s">
        <v>40</v>
      </c>
      <c r="Q106" s="403"/>
      <c r="R106" s="403"/>
      <c r="S106" s="403"/>
      <c r="T106" s="403"/>
      <c r="U106" s="403"/>
      <c r="V106" s="404"/>
      <c r="W106" s="42" t="s">
        <v>39</v>
      </c>
      <c r="X106" s="43">
        <f>IFERROR(SUM(X101:X105),"0")</f>
        <v>0</v>
      </c>
      <c r="Y106" s="43">
        <f>IFERROR(SUM(Y101:Y105),"0")</f>
        <v>0</v>
      </c>
      <c r="Z106" s="43">
        <f>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05"/>
      <c r="B107" s="405"/>
      <c r="C107" s="405"/>
      <c r="D107" s="405"/>
      <c r="E107" s="405"/>
      <c r="F107" s="405"/>
      <c r="G107" s="405"/>
      <c r="H107" s="405"/>
      <c r="I107" s="405"/>
      <c r="J107" s="405"/>
      <c r="K107" s="405"/>
      <c r="L107" s="405"/>
      <c r="M107" s="405"/>
      <c r="N107" s="405"/>
      <c r="O107" s="406"/>
      <c r="P107" s="402" t="s">
        <v>40</v>
      </c>
      <c r="Q107" s="403"/>
      <c r="R107" s="403"/>
      <c r="S107" s="403"/>
      <c r="T107" s="403"/>
      <c r="U107" s="403"/>
      <c r="V107" s="404"/>
      <c r="W107" s="42" t="s">
        <v>0</v>
      </c>
      <c r="X107" s="43">
        <f>IFERROR(SUMPRODUCT(X101:X105*H101:H105),"0")</f>
        <v>0</v>
      </c>
      <c r="Y107" s="43">
        <f>IFERROR(SUMPRODUCT(Y101:Y105*H101:H105),"0")</f>
        <v>0</v>
      </c>
      <c r="Z107" s="42"/>
      <c r="AA107" s="67"/>
      <c r="AB107" s="67"/>
      <c r="AC107" s="67"/>
    </row>
    <row r="108" spans="1:68" ht="16.5" customHeight="1" x14ac:dyDescent="0.25">
      <c r="A108" s="396" t="s">
        <v>204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65"/>
      <c r="AB108" s="65"/>
      <c r="AC108" s="82"/>
    </row>
    <row r="109" spans="1:68" ht="14.25" customHeight="1" x14ac:dyDescent="0.25">
      <c r="A109" s="397" t="s">
        <v>147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66"/>
      <c r="AB109" s="66"/>
      <c r="AC109" s="83"/>
    </row>
    <row r="110" spans="1:68" ht="27" customHeight="1" x14ac:dyDescent="0.25">
      <c r="A110" s="63" t="s">
        <v>205</v>
      </c>
      <c r="B110" s="63" t="s">
        <v>206</v>
      </c>
      <c r="C110" s="36">
        <v>4301135533</v>
      </c>
      <c r="D110" s="398">
        <v>4607111034014</v>
      </c>
      <c r="E110" s="398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93</v>
      </c>
      <c r="L110" s="37" t="s">
        <v>85</v>
      </c>
      <c r="M110" s="38" t="s">
        <v>83</v>
      </c>
      <c r="N110" s="38"/>
      <c r="O110" s="37">
        <v>180</v>
      </c>
      <c r="P110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400"/>
      <c r="R110" s="400"/>
      <c r="S110" s="400"/>
      <c r="T110" s="40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207</v>
      </c>
      <c r="AG110" s="81"/>
      <c r="AJ110" s="87" t="s">
        <v>86</v>
      </c>
      <c r="AK110" s="87">
        <v>1</v>
      </c>
      <c r="BB110" s="168" t="s">
        <v>92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208</v>
      </c>
      <c r="B111" s="63" t="s">
        <v>209</v>
      </c>
      <c r="C111" s="36">
        <v>4301135532</v>
      </c>
      <c r="D111" s="398">
        <v>4607111033994</v>
      </c>
      <c r="E111" s="398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93</v>
      </c>
      <c r="L111" s="37" t="s">
        <v>85</v>
      </c>
      <c r="M111" s="38" t="s">
        <v>83</v>
      </c>
      <c r="N111" s="38"/>
      <c r="O111" s="37">
        <v>180</v>
      </c>
      <c r="P111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400"/>
      <c r="R111" s="400"/>
      <c r="S111" s="400"/>
      <c r="T111" s="401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151</v>
      </c>
      <c r="AG111" s="81"/>
      <c r="AJ111" s="87" t="s">
        <v>86</v>
      </c>
      <c r="AK111" s="87">
        <v>1</v>
      </c>
      <c r="BB111" s="170" t="s">
        <v>92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05"/>
      <c r="B112" s="405"/>
      <c r="C112" s="405"/>
      <c r="D112" s="405"/>
      <c r="E112" s="405"/>
      <c r="F112" s="405"/>
      <c r="G112" s="405"/>
      <c r="H112" s="405"/>
      <c r="I112" s="405"/>
      <c r="J112" s="405"/>
      <c r="K112" s="405"/>
      <c r="L112" s="405"/>
      <c r="M112" s="405"/>
      <c r="N112" s="405"/>
      <c r="O112" s="406"/>
      <c r="P112" s="402" t="s">
        <v>40</v>
      </c>
      <c r="Q112" s="403"/>
      <c r="R112" s="403"/>
      <c r="S112" s="403"/>
      <c r="T112" s="403"/>
      <c r="U112" s="403"/>
      <c r="V112" s="404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405"/>
      <c r="B113" s="405"/>
      <c r="C113" s="405"/>
      <c r="D113" s="405"/>
      <c r="E113" s="405"/>
      <c r="F113" s="405"/>
      <c r="G113" s="405"/>
      <c r="H113" s="405"/>
      <c r="I113" s="405"/>
      <c r="J113" s="405"/>
      <c r="K113" s="405"/>
      <c r="L113" s="405"/>
      <c r="M113" s="405"/>
      <c r="N113" s="405"/>
      <c r="O113" s="406"/>
      <c r="P113" s="402" t="s">
        <v>40</v>
      </c>
      <c r="Q113" s="403"/>
      <c r="R113" s="403"/>
      <c r="S113" s="403"/>
      <c r="T113" s="403"/>
      <c r="U113" s="403"/>
      <c r="V113" s="404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396" t="s">
        <v>210</v>
      </c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6"/>
      <c r="P114" s="396"/>
      <c r="Q114" s="396"/>
      <c r="R114" s="396"/>
      <c r="S114" s="396"/>
      <c r="T114" s="396"/>
      <c r="U114" s="396"/>
      <c r="V114" s="396"/>
      <c r="W114" s="396"/>
      <c r="X114" s="396"/>
      <c r="Y114" s="396"/>
      <c r="Z114" s="396"/>
      <c r="AA114" s="65"/>
      <c r="AB114" s="65"/>
      <c r="AC114" s="82"/>
    </row>
    <row r="115" spans="1:68" ht="14.25" customHeight="1" x14ac:dyDescent="0.25">
      <c r="A115" s="397" t="s">
        <v>147</v>
      </c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7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66"/>
      <c r="AB115" s="66"/>
      <c r="AC115" s="83"/>
    </row>
    <row r="116" spans="1:68" ht="27" customHeight="1" x14ac:dyDescent="0.25">
      <c r="A116" s="63" t="s">
        <v>211</v>
      </c>
      <c r="B116" s="63" t="s">
        <v>212</v>
      </c>
      <c r="C116" s="36">
        <v>4301135311</v>
      </c>
      <c r="D116" s="398">
        <v>4607111039095</v>
      </c>
      <c r="E116" s="398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93</v>
      </c>
      <c r="L116" s="37" t="s">
        <v>85</v>
      </c>
      <c r="M116" s="38" t="s">
        <v>83</v>
      </c>
      <c r="N116" s="38"/>
      <c r="O116" s="37">
        <v>180</v>
      </c>
      <c r="P116" s="4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400"/>
      <c r="R116" s="400"/>
      <c r="S116" s="400"/>
      <c r="T116" s="401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1" t="s">
        <v>213</v>
      </c>
      <c r="AG116" s="81"/>
      <c r="AJ116" s="87" t="s">
        <v>86</v>
      </c>
      <c r="AK116" s="87">
        <v>1</v>
      </c>
      <c r="BB116" s="172" t="s">
        <v>92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214</v>
      </c>
      <c r="B117" s="63" t="s">
        <v>215</v>
      </c>
      <c r="C117" s="36">
        <v>4301135300</v>
      </c>
      <c r="D117" s="398">
        <v>4607111039101</v>
      </c>
      <c r="E117" s="398"/>
      <c r="F117" s="62">
        <v>0.45</v>
      </c>
      <c r="G117" s="37">
        <v>8</v>
      </c>
      <c r="H117" s="62">
        <v>3.6</v>
      </c>
      <c r="I117" s="62">
        <v>4.26</v>
      </c>
      <c r="J117" s="37">
        <v>70</v>
      </c>
      <c r="K117" s="37" t="s">
        <v>93</v>
      </c>
      <c r="L117" s="37" t="s">
        <v>85</v>
      </c>
      <c r="M117" s="38" t="s">
        <v>83</v>
      </c>
      <c r="N117" s="38"/>
      <c r="O117" s="37">
        <v>180</v>
      </c>
      <c r="P117" s="44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400"/>
      <c r="R117" s="400"/>
      <c r="S117" s="400"/>
      <c r="T117" s="401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213</v>
      </c>
      <c r="AG117" s="81"/>
      <c r="AJ117" s="87" t="s">
        <v>86</v>
      </c>
      <c r="AK117" s="87">
        <v>1</v>
      </c>
      <c r="BB117" s="174" t="s">
        <v>92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216</v>
      </c>
      <c r="B118" s="63" t="s">
        <v>217</v>
      </c>
      <c r="C118" s="36">
        <v>4301135534</v>
      </c>
      <c r="D118" s="398">
        <v>4607111034199</v>
      </c>
      <c r="E118" s="398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93</v>
      </c>
      <c r="L118" s="37" t="s">
        <v>85</v>
      </c>
      <c r="M118" s="38" t="s">
        <v>83</v>
      </c>
      <c r="N118" s="38"/>
      <c r="O118" s="37">
        <v>180</v>
      </c>
      <c r="P118" s="4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400"/>
      <c r="R118" s="400"/>
      <c r="S118" s="400"/>
      <c r="T118" s="40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218</v>
      </c>
      <c r="AG118" s="81"/>
      <c r="AJ118" s="87" t="s">
        <v>86</v>
      </c>
      <c r="AK118" s="87">
        <v>1</v>
      </c>
      <c r="BB118" s="176" t="s">
        <v>92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5"/>
      <c r="B119" s="405"/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5"/>
      <c r="N119" s="405"/>
      <c r="O119" s="406"/>
      <c r="P119" s="402" t="s">
        <v>40</v>
      </c>
      <c r="Q119" s="403"/>
      <c r="R119" s="403"/>
      <c r="S119" s="403"/>
      <c r="T119" s="403"/>
      <c r="U119" s="403"/>
      <c r="V119" s="404"/>
      <c r="W119" s="42" t="s">
        <v>39</v>
      </c>
      <c r="X119" s="43">
        <f>IFERROR(SUM(X116:X118),"0")</f>
        <v>0</v>
      </c>
      <c r="Y119" s="43">
        <f>IFERROR(SUM(Y116:Y118),"0")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05"/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6"/>
      <c r="P120" s="402" t="s">
        <v>40</v>
      </c>
      <c r="Q120" s="403"/>
      <c r="R120" s="403"/>
      <c r="S120" s="403"/>
      <c r="T120" s="403"/>
      <c r="U120" s="403"/>
      <c r="V120" s="404"/>
      <c r="W120" s="42" t="s">
        <v>0</v>
      </c>
      <c r="X120" s="43">
        <f>IFERROR(SUMPRODUCT(X116:X118*H116:H118),"0")</f>
        <v>0</v>
      </c>
      <c r="Y120" s="43">
        <f>IFERROR(SUMPRODUCT(Y116:Y118*H116:H118),"0")</f>
        <v>0</v>
      </c>
      <c r="Z120" s="42"/>
      <c r="AA120" s="67"/>
      <c r="AB120" s="67"/>
      <c r="AC120" s="67"/>
    </row>
    <row r="121" spans="1:68" ht="16.5" customHeight="1" x14ac:dyDescent="0.25">
      <c r="A121" s="396" t="s">
        <v>219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65"/>
      <c r="AB121" s="65"/>
      <c r="AC121" s="82"/>
    </row>
    <row r="122" spans="1:68" ht="14.25" customHeight="1" x14ac:dyDescent="0.25">
      <c r="A122" s="397" t="s">
        <v>147</v>
      </c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7"/>
      <c r="O122" s="397"/>
      <c r="P122" s="397"/>
      <c r="Q122" s="397"/>
      <c r="R122" s="397"/>
      <c r="S122" s="397"/>
      <c r="T122" s="397"/>
      <c r="U122" s="397"/>
      <c r="V122" s="397"/>
      <c r="W122" s="397"/>
      <c r="X122" s="397"/>
      <c r="Y122" s="397"/>
      <c r="Z122" s="397"/>
      <c r="AA122" s="66"/>
      <c r="AB122" s="66"/>
      <c r="AC122" s="83"/>
    </row>
    <row r="123" spans="1:68" ht="27" customHeight="1" x14ac:dyDescent="0.25">
      <c r="A123" s="63" t="s">
        <v>220</v>
      </c>
      <c r="B123" s="63" t="s">
        <v>221</v>
      </c>
      <c r="C123" s="36">
        <v>4301135275</v>
      </c>
      <c r="D123" s="398">
        <v>4607111034380</v>
      </c>
      <c r="E123" s="398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93</v>
      </c>
      <c r="L123" s="37" t="s">
        <v>85</v>
      </c>
      <c r="M123" s="38" t="s">
        <v>83</v>
      </c>
      <c r="N123" s="38"/>
      <c r="O123" s="37">
        <v>180</v>
      </c>
      <c r="P123" s="45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400"/>
      <c r="R123" s="400"/>
      <c r="S123" s="400"/>
      <c r="T123" s="40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7" t="s">
        <v>222</v>
      </c>
      <c r="AG123" s="81"/>
      <c r="AJ123" s="87" t="s">
        <v>86</v>
      </c>
      <c r="AK123" s="87">
        <v>1</v>
      </c>
      <c r="BB123" s="178" t="s">
        <v>92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223</v>
      </c>
      <c r="B124" s="63" t="s">
        <v>224</v>
      </c>
      <c r="C124" s="36">
        <v>4301135277</v>
      </c>
      <c r="D124" s="398">
        <v>4607111034397</v>
      </c>
      <c r="E124" s="398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93</v>
      </c>
      <c r="L124" s="37" t="s">
        <v>85</v>
      </c>
      <c r="M124" s="38" t="s">
        <v>83</v>
      </c>
      <c r="N124" s="38"/>
      <c r="O124" s="37">
        <v>180</v>
      </c>
      <c r="P124" s="4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400"/>
      <c r="R124" s="400"/>
      <c r="S124" s="400"/>
      <c r="T124" s="40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9" t="s">
        <v>207</v>
      </c>
      <c r="AG124" s="81"/>
      <c r="AJ124" s="87" t="s">
        <v>86</v>
      </c>
      <c r="AK124" s="87">
        <v>1</v>
      </c>
      <c r="BB124" s="180" t="s">
        <v>92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6"/>
      <c r="P125" s="402" t="s">
        <v>40</v>
      </c>
      <c r="Q125" s="403"/>
      <c r="R125" s="403"/>
      <c r="S125" s="403"/>
      <c r="T125" s="403"/>
      <c r="U125" s="403"/>
      <c r="V125" s="40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6"/>
      <c r="P126" s="402" t="s">
        <v>40</v>
      </c>
      <c r="Q126" s="403"/>
      <c r="R126" s="403"/>
      <c r="S126" s="403"/>
      <c r="T126" s="403"/>
      <c r="U126" s="403"/>
      <c r="V126" s="40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96" t="s">
        <v>225</v>
      </c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6"/>
      <c r="T127" s="396"/>
      <c r="U127" s="396"/>
      <c r="V127" s="396"/>
      <c r="W127" s="396"/>
      <c r="X127" s="396"/>
      <c r="Y127" s="396"/>
      <c r="Z127" s="396"/>
      <c r="AA127" s="65"/>
      <c r="AB127" s="65"/>
      <c r="AC127" s="82"/>
    </row>
    <row r="128" spans="1:68" ht="14.25" customHeight="1" x14ac:dyDescent="0.25">
      <c r="A128" s="397" t="s">
        <v>147</v>
      </c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97"/>
      <c r="AA128" s="66"/>
      <c r="AB128" s="66"/>
      <c r="AC128" s="83"/>
    </row>
    <row r="129" spans="1:68" ht="27" customHeight="1" x14ac:dyDescent="0.25">
      <c r="A129" s="63" t="s">
        <v>226</v>
      </c>
      <c r="B129" s="63" t="s">
        <v>227</v>
      </c>
      <c r="C129" s="36">
        <v>4301135570</v>
      </c>
      <c r="D129" s="398">
        <v>4607111035806</v>
      </c>
      <c r="E129" s="398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93</v>
      </c>
      <c r="L129" s="37" t="s">
        <v>85</v>
      </c>
      <c r="M129" s="38" t="s">
        <v>83</v>
      </c>
      <c r="N129" s="38"/>
      <c r="O129" s="37">
        <v>180</v>
      </c>
      <c r="P129" s="452" t="s">
        <v>228</v>
      </c>
      <c r="Q129" s="400"/>
      <c r="R129" s="400"/>
      <c r="S129" s="400"/>
      <c r="T129" s="40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1" t="s">
        <v>229</v>
      </c>
      <c r="AG129" s="81"/>
      <c r="AJ129" s="87" t="s">
        <v>86</v>
      </c>
      <c r="AK129" s="87">
        <v>1</v>
      </c>
      <c r="BB129" s="182" t="s">
        <v>92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5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6"/>
      <c r="P130" s="402" t="s">
        <v>40</v>
      </c>
      <c r="Q130" s="403"/>
      <c r="R130" s="403"/>
      <c r="S130" s="403"/>
      <c r="T130" s="403"/>
      <c r="U130" s="403"/>
      <c r="V130" s="404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405"/>
      <c r="B131" s="405"/>
      <c r="C131" s="405"/>
      <c r="D131" s="405"/>
      <c r="E131" s="405"/>
      <c r="F131" s="405"/>
      <c r="G131" s="405"/>
      <c r="H131" s="405"/>
      <c r="I131" s="405"/>
      <c r="J131" s="405"/>
      <c r="K131" s="405"/>
      <c r="L131" s="405"/>
      <c r="M131" s="405"/>
      <c r="N131" s="405"/>
      <c r="O131" s="406"/>
      <c r="P131" s="402" t="s">
        <v>40</v>
      </c>
      <c r="Q131" s="403"/>
      <c r="R131" s="403"/>
      <c r="S131" s="403"/>
      <c r="T131" s="403"/>
      <c r="U131" s="403"/>
      <c r="V131" s="404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96" t="s">
        <v>230</v>
      </c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396"/>
      <c r="V132" s="396"/>
      <c r="W132" s="396"/>
      <c r="X132" s="396"/>
      <c r="Y132" s="396"/>
      <c r="Z132" s="396"/>
      <c r="AA132" s="65"/>
      <c r="AB132" s="65"/>
      <c r="AC132" s="82"/>
    </row>
    <row r="133" spans="1:68" ht="14.25" customHeight="1" x14ac:dyDescent="0.25">
      <c r="A133" s="397" t="s">
        <v>147</v>
      </c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397"/>
      <c r="AA133" s="66"/>
      <c r="AB133" s="66"/>
      <c r="AC133" s="83"/>
    </row>
    <row r="134" spans="1:68" ht="16.5" customHeight="1" x14ac:dyDescent="0.25">
      <c r="A134" s="63" t="s">
        <v>231</v>
      </c>
      <c r="B134" s="63" t="s">
        <v>232</v>
      </c>
      <c r="C134" s="36">
        <v>4301135596</v>
      </c>
      <c r="D134" s="398">
        <v>4607111039613</v>
      </c>
      <c r="E134" s="398"/>
      <c r="F134" s="62">
        <v>0.09</v>
      </c>
      <c r="G134" s="37">
        <v>30</v>
      </c>
      <c r="H134" s="62">
        <v>2.7</v>
      </c>
      <c r="I134" s="62">
        <v>3.09</v>
      </c>
      <c r="J134" s="37">
        <v>126</v>
      </c>
      <c r="K134" s="37" t="s">
        <v>93</v>
      </c>
      <c r="L134" s="37" t="s">
        <v>85</v>
      </c>
      <c r="M134" s="38" t="s">
        <v>83</v>
      </c>
      <c r="N134" s="38"/>
      <c r="O134" s="37">
        <v>180</v>
      </c>
      <c r="P134" s="453" t="s">
        <v>233</v>
      </c>
      <c r="Q134" s="400"/>
      <c r="R134" s="400"/>
      <c r="S134" s="400"/>
      <c r="T134" s="401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IFERROR(IF(X134="","",X134*0.00936),"")</f>
        <v>0</v>
      </c>
      <c r="AA134" s="68" t="s">
        <v>46</v>
      </c>
      <c r="AB134" s="69" t="s">
        <v>46</v>
      </c>
      <c r="AC134" s="183" t="s">
        <v>213</v>
      </c>
      <c r="AG134" s="81"/>
      <c r="AJ134" s="87" t="s">
        <v>86</v>
      </c>
      <c r="AK134" s="87">
        <v>1</v>
      </c>
      <c r="BB134" s="184" t="s">
        <v>92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5"/>
      <c r="O135" s="406"/>
      <c r="P135" s="402" t="s">
        <v>40</v>
      </c>
      <c r="Q135" s="403"/>
      <c r="R135" s="403"/>
      <c r="S135" s="403"/>
      <c r="T135" s="403"/>
      <c r="U135" s="403"/>
      <c r="V135" s="404"/>
      <c r="W135" s="42" t="s">
        <v>39</v>
      </c>
      <c r="X135" s="43">
        <f>IFERROR(SUM(X134:X134),"0")</f>
        <v>0</v>
      </c>
      <c r="Y135" s="43">
        <f>IFERROR(SUM(Y134:Y134),"0")</f>
        <v>0</v>
      </c>
      <c r="Z135" s="43">
        <f>IFERROR(IF(Z134="",0,Z134),"0")</f>
        <v>0</v>
      </c>
      <c r="AA135" s="67"/>
      <c r="AB135" s="67"/>
      <c r="AC135" s="67"/>
    </row>
    <row r="136" spans="1:68" x14ac:dyDescent="0.2">
      <c r="A136" s="405"/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6"/>
      <c r="P136" s="402" t="s">
        <v>40</v>
      </c>
      <c r="Q136" s="403"/>
      <c r="R136" s="403"/>
      <c r="S136" s="403"/>
      <c r="T136" s="403"/>
      <c r="U136" s="403"/>
      <c r="V136" s="404"/>
      <c r="W136" s="42" t="s">
        <v>0</v>
      </c>
      <c r="X136" s="43">
        <f>IFERROR(SUMPRODUCT(X134:X134*H134:H134),"0")</f>
        <v>0</v>
      </c>
      <c r="Y136" s="43">
        <f>IFERROR(SUMPRODUCT(Y134:Y134*H134:H134),"0")</f>
        <v>0</v>
      </c>
      <c r="Z136" s="42"/>
      <c r="AA136" s="67"/>
      <c r="AB136" s="67"/>
      <c r="AC136" s="67"/>
    </row>
    <row r="137" spans="1:68" ht="16.5" customHeight="1" x14ac:dyDescent="0.25">
      <c r="A137" s="396" t="s">
        <v>234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65"/>
      <c r="AB137" s="65"/>
      <c r="AC137" s="82"/>
    </row>
    <row r="138" spans="1:68" ht="14.25" customHeight="1" x14ac:dyDescent="0.25">
      <c r="A138" s="397" t="s">
        <v>235</v>
      </c>
      <c r="B138" s="397"/>
      <c r="C138" s="397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97"/>
      <c r="AA138" s="66"/>
      <c r="AB138" s="66"/>
      <c r="AC138" s="83"/>
    </row>
    <row r="139" spans="1:68" ht="27" customHeight="1" x14ac:dyDescent="0.25">
      <c r="A139" s="63" t="s">
        <v>236</v>
      </c>
      <c r="B139" s="63" t="s">
        <v>237</v>
      </c>
      <c r="C139" s="36">
        <v>4301071054</v>
      </c>
      <c r="D139" s="398">
        <v>4607111035639</v>
      </c>
      <c r="E139" s="398"/>
      <c r="F139" s="62">
        <v>0.2</v>
      </c>
      <c r="G139" s="37">
        <v>8</v>
      </c>
      <c r="H139" s="62">
        <v>1.6</v>
      </c>
      <c r="I139" s="62">
        <v>2.12</v>
      </c>
      <c r="J139" s="37">
        <v>72</v>
      </c>
      <c r="K139" s="37" t="s">
        <v>239</v>
      </c>
      <c r="L139" s="37" t="s">
        <v>85</v>
      </c>
      <c r="M139" s="38" t="s">
        <v>83</v>
      </c>
      <c r="N139" s="38"/>
      <c r="O139" s="37">
        <v>180</v>
      </c>
      <c r="P139" s="4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400"/>
      <c r="R139" s="400"/>
      <c r="S139" s="400"/>
      <c r="T139" s="401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IFERROR(IF(X139="","",X139*0.01157),"")</f>
        <v>0</v>
      </c>
      <c r="AA139" s="68" t="s">
        <v>46</v>
      </c>
      <c r="AB139" s="69" t="s">
        <v>46</v>
      </c>
      <c r="AC139" s="185" t="s">
        <v>238</v>
      </c>
      <c r="AG139" s="81"/>
      <c r="AJ139" s="87" t="s">
        <v>86</v>
      </c>
      <c r="AK139" s="87">
        <v>1</v>
      </c>
      <c r="BB139" s="186" t="s">
        <v>92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240</v>
      </c>
      <c r="B140" s="63" t="s">
        <v>241</v>
      </c>
      <c r="C140" s="36">
        <v>4301135540</v>
      </c>
      <c r="D140" s="398">
        <v>4607111035646</v>
      </c>
      <c r="E140" s="398"/>
      <c r="F140" s="62">
        <v>0.2</v>
      </c>
      <c r="G140" s="37">
        <v>8</v>
      </c>
      <c r="H140" s="62">
        <v>1.6</v>
      </c>
      <c r="I140" s="62">
        <v>2.12</v>
      </c>
      <c r="J140" s="37">
        <v>72</v>
      </c>
      <c r="K140" s="37" t="s">
        <v>239</v>
      </c>
      <c r="L140" s="37" t="s">
        <v>85</v>
      </c>
      <c r="M140" s="38" t="s">
        <v>83</v>
      </c>
      <c r="N140" s="38"/>
      <c r="O140" s="37">
        <v>180</v>
      </c>
      <c r="P140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400"/>
      <c r="R140" s="400"/>
      <c r="S140" s="400"/>
      <c r="T140" s="401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IFERROR(IF(X140="","",X140*0.01157),"")</f>
        <v>0</v>
      </c>
      <c r="AA140" s="68" t="s">
        <v>46</v>
      </c>
      <c r="AB140" s="69" t="s">
        <v>46</v>
      </c>
      <c r="AC140" s="187" t="s">
        <v>238</v>
      </c>
      <c r="AG140" s="81"/>
      <c r="AJ140" s="87" t="s">
        <v>86</v>
      </c>
      <c r="AK140" s="87">
        <v>1</v>
      </c>
      <c r="BB140" s="188" t="s">
        <v>92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5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402" t="s">
        <v>40</v>
      </c>
      <c r="Q141" s="403"/>
      <c r="R141" s="403"/>
      <c r="S141" s="403"/>
      <c r="T141" s="403"/>
      <c r="U141" s="403"/>
      <c r="V141" s="404"/>
      <c r="W141" s="42" t="s">
        <v>39</v>
      </c>
      <c r="X141" s="43">
        <f>IFERROR(SUM(X139:X140),"0")</f>
        <v>0</v>
      </c>
      <c r="Y141" s="43">
        <f>IFERROR(SUM(Y139:Y140),"0")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405"/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6"/>
      <c r="P142" s="402" t="s">
        <v>40</v>
      </c>
      <c r="Q142" s="403"/>
      <c r="R142" s="403"/>
      <c r="S142" s="403"/>
      <c r="T142" s="403"/>
      <c r="U142" s="403"/>
      <c r="V142" s="404"/>
      <c r="W142" s="42" t="s">
        <v>0</v>
      </c>
      <c r="X142" s="43">
        <f>IFERROR(SUMPRODUCT(X139:X140*H139:H140),"0")</f>
        <v>0</v>
      </c>
      <c r="Y142" s="43">
        <f>IFERROR(SUMPRODUCT(Y139:Y140*H139:H140),"0")</f>
        <v>0</v>
      </c>
      <c r="Z142" s="42"/>
      <c r="AA142" s="67"/>
      <c r="AB142" s="67"/>
      <c r="AC142" s="67"/>
    </row>
    <row r="143" spans="1:68" ht="16.5" customHeight="1" x14ac:dyDescent="0.25">
      <c r="A143" s="396" t="s">
        <v>242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65"/>
      <c r="AB143" s="65"/>
      <c r="AC143" s="82"/>
    </row>
    <row r="144" spans="1:68" ht="14.25" customHeight="1" x14ac:dyDescent="0.25">
      <c r="A144" s="397" t="s">
        <v>147</v>
      </c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66"/>
      <c r="AB144" s="66"/>
      <c r="AC144" s="83"/>
    </row>
    <row r="145" spans="1:68" ht="27" customHeight="1" x14ac:dyDescent="0.25">
      <c r="A145" s="63" t="s">
        <v>243</v>
      </c>
      <c r="B145" s="63" t="s">
        <v>244</v>
      </c>
      <c r="C145" s="36">
        <v>4301135281</v>
      </c>
      <c r="D145" s="398">
        <v>4607111036568</v>
      </c>
      <c r="E145" s="398"/>
      <c r="F145" s="62">
        <v>0.28000000000000003</v>
      </c>
      <c r="G145" s="37">
        <v>6</v>
      </c>
      <c r="H145" s="62">
        <v>1.68</v>
      </c>
      <c r="I145" s="62">
        <v>2.1017999999999999</v>
      </c>
      <c r="J145" s="37">
        <v>140</v>
      </c>
      <c r="K145" s="37" t="s">
        <v>93</v>
      </c>
      <c r="L145" s="37" t="s">
        <v>85</v>
      </c>
      <c r="M145" s="38" t="s">
        <v>83</v>
      </c>
      <c r="N145" s="38"/>
      <c r="O145" s="37">
        <v>180</v>
      </c>
      <c r="P145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400"/>
      <c r="R145" s="400"/>
      <c r="S145" s="400"/>
      <c r="T145" s="401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IFERROR(IF(X145="","",X145*0.00941),"")</f>
        <v>0</v>
      </c>
      <c r="AA145" s="68" t="s">
        <v>46</v>
      </c>
      <c r="AB145" s="69" t="s">
        <v>46</v>
      </c>
      <c r="AC145" s="189" t="s">
        <v>245</v>
      </c>
      <c r="AG145" s="81"/>
      <c r="AJ145" s="87" t="s">
        <v>86</v>
      </c>
      <c r="AK145" s="87">
        <v>1</v>
      </c>
      <c r="BB145" s="190" t="s">
        <v>92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6"/>
      <c r="P146" s="402" t="s">
        <v>40</v>
      </c>
      <c r="Q146" s="403"/>
      <c r="R146" s="403"/>
      <c r="S146" s="403"/>
      <c r="T146" s="403"/>
      <c r="U146" s="403"/>
      <c r="V146" s="404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6"/>
      <c r="P147" s="402" t="s">
        <v>40</v>
      </c>
      <c r="Q147" s="403"/>
      <c r="R147" s="403"/>
      <c r="S147" s="403"/>
      <c r="T147" s="403"/>
      <c r="U147" s="403"/>
      <c r="V147" s="404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27.75" customHeight="1" x14ac:dyDescent="0.2">
      <c r="A148" s="395" t="s">
        <v>246</v>
      </c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5"/>
      <c r="O148" s="395"/>
      <c r="P148" s="395"/>
      <c r="Q148" s="395"/>
      <c r="R148" s="395"/>
      <c r="S148" s="395"/>
      <c r="T148" s="395"/>
      <c r="U148" s="395"/>
      <c r="V148" s="395"/>
      <c r="W148" s="395"/>
      <c r="X148" s="395"/>
      <c r="Y148" s="395"/>
      <c r="Z148" s="395"/>
      <c r="AA148" s="54"/>
      <c r="AB148" s="54"/>
      <c r="AC148" s="54"/>
    </row>
    <row r="149" spans="1:68" ht="16.5" customHeight="1" x14ac:dyDescent="0.25">
      <c r="A149" s="396" t="s">
        <v>247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65"/>
      <c r="AB149" s="65"/>
      <c r="AC149" s="82"/>
    </row>
    <row r="150" spans="1:68" ht="14.25" customHeight="1" x14ac:dyDescent="0.25">
      <c r="A150" s="397" t="s">
        <v>147</v>
      </c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397"/>
      <c r="AA150" s="66"/>
      <c r="AB150" s="66"/>
      <c r="AC150" s="83"/>
    </row>
    <row r="151" spans="1:68" ht="27" customHeight="1" x14ac:dyDescent="0.25">
      <c r="A151" s="63" t="s">
        <v>248</v>
      </c>
      <c r="B151" s="63" t="s">
        <v>249</v>
      </c>
      <c r="C151" s="36">
        <v>4301135317</v>
      </c>
      <c r="D151" s="398">
        <v>4607111039057</v>
      </c>
      <c r="E151" s="398"/>
      <c r="F151" s="62">
        <v>1.8</v>
      </c>
      <c r="G151" s="37">
        <v>1</v>
      </c>
      <c r="H151" s="62">
        <v>1.8</v>
      </c>
      <c r="I151" s="62">
        <v>1.9</v>
      </c>
      <c r="J151" s="37">
        <v>234</v>
      </c>
      <c r="K151" s="37" t="s">
        <v>143</v>
      </c>
      <c r="L151" s="37" t="s">
        <v>85</v>
      </c>
      <c r="M151" s="38" t="s">
        <v>83</v>
      </c>
      <c r="N151" s="38"/>
      <c r="O151" s="37">
        <v>180</v>
      </c>
      <c r="P151" s="457" t="s">
        <v>250</v>
      </c>
      <c r="Q151" s="400"/>
      <c r="R151" s="400"/>
      <c r="S151" s="400"/>
      <c r="T151" s="40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IFERROR(IF(X151="","",X151*0.00502),"")</f>
        <v>0</v>
      </c>
      <c r="AA151" s="68" t="s">
        <v>46</v>
      </c>
      <c r="AB151" s="69" t="s">
        <v>46</v>
      </c>
      <c r="AC151" s="191" t="s">
        <v>213</v>
      </c>
      <c r="AG151" s="81"/>
      <c r="AJ151" s="87" t="s">
        <v>86</v>
      </c>
      <c r="AK151" s="87">
        <v>1</v>
      </c>
      <c r="BB151" s="192" t="s">
        <v>92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05"/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6"/>
      <c r="P152" s="402" t="s">
        <v>40</v>
      </c>
      <c r="Q152" s="403"/>
      <c r="R152" s="403"/>
      <c r="S152" s="403"/>
      <c r="T152" s="403"/>
      <c r="U152" s="403"/>
      <c r="V152" s="40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405"/>
      <c r="B153" s="405"/>
      <c r="C153" s="405"/>
      <c r="D153" s="405"/>
      <c r="E153" s="405"/>
      <c r="F153" s="405"/>
      <c r="G153" s="405"/>
      <c r="H153" s="405"/>
      <c r="I153" s="405"/>
      <c r="J153" s="405"/>
      <c r="K153" s="405"/>
      <c r="L153" s="405"/>
      <c r="M153" s="405"/>
      <c r="N153" s="405"/>
      <c r="O153" s="406"/>
      <c r="P153" s="402" t="s">
        <v>40</v>
      </c>
      <c r="Q153" s="403"/>
      <c r="R153" s="403"/>
      <c r="S153" s="403"/>
      <c r="T153" s="403"/>
      <c r="U153" s="403"/>
      <c r="V153" s="40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96" t="s">
        <v>251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65"/>
      <c r="AB154" s="65"/>
      <c r="AC154" s="82"/>
    </row>
    <row r="155" spans="1:68" ht="14.25" customHeight="1" x14ac:dyDescent="0.25">
      <c r="A155" s="397" t="s">
        <v>79</v>
      </c>
      <c r="B155" s="397"/>
      <c r="C155" s="397"/>
      <c r="D155" s="397"/>
      <c r="E155" s="397"/>
      <c r="F155" s="397"/>
      <c r="G155" s="397"/>
      <c r="H155" s="397"/>
      <c r="I155" s="397"/>
      <c r="J155" s="397"/>
      <c r="K155" s="397"/>
      <c r="L155" s="397"/>
      <c r="M155" s="397"/>
      <c r="N155" s="397"/>
      <c r="O155" s="397"/>
      <c r="P155" s="397"/>
      <c r="Q155" s="397"/>
      <c r="R155" s="397"/>
      <c r="S155" s="397"/>
      <c r="T155" s="397"/>
      <c r="U155" s="397"/>
      <c r="V155" s="397"/>
      <c r="W155" s="397"/>
      <c r="X155" s="397"/>
      <c r="Y155" s="397"/>
      <c r="Z155" s="397"/>
      <c r="AA155" s="66"/>
      <c r="AB155" s="66"/>
      <c r="AC155" s="83"/>
    </row>
    <row r="156" spans="1:68" ht="16.5" customHeight="1" x14ac:dyDescent="0.25">
      <c r="A156" s="63" t="s">
        <v>252</v>
      </c>
      <c r="B156" s="63" t="s">
        <v>253</v>
      </c>
      <c r="C156" s="36">
        <v>4301071062</v>
      </c>
      <c r="D156" s="398">
        <v>4607111036384</v>
      </c>
      <c r="E156" s="398"/>
      <c r="F156" s="62">
        <v>5</v>
      </c>
      <c r="G156" s="37">
        <v>1</v>
      </c>
      <c r="H156" s="62">
        <v>5</v>
      </c>
      <c r="I156" s="62">
        <v>5.2106000000000003</v>
      </c>
      <c r="J156" s="37">
        <v>144</v>
      </c>
      <c r="K156" s="37" t="s">
        <v>84</v>
      </c>
      <c r="L156" s="37" t="s">
        <v>85</v>
      </c>
      <c r="M156" s="38" t="s">
        <v>83</v>
      </c>
      <c r="N156" s="38"/>
      <c r="O156" s="37">
        <v>180</v>
      </c>
      <c r="P156" s="458" t="s">
        <v>254</v>
      </c>
      <c r="Q156" s="400"/>
      <c r="R156" s="400"/>
      <c r="S156" s="400"/>
      <c r="T156" s="40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193" t="s">
        <v>255</v>
      </c>
      <c r="AG156" s="81"/>
      <c r="AJ156" s="87" t="s">
        <v>86</v>
      </c>
      <c r="AK156" s="87">
        <v>1</v>
      </c>
      <c r="BB156" s="194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16.5" customHeight="1" x14ac:dyDescent="0.25">
      <c r="A157" s="63" t="s">
        <v>256</v>
      </c>
      <c r="B157" s="63" t="s">
        <v>257</v>
      </c>
      <c r="C157" s="36">
        <v>4301071056</v>
      </c>
      <c r="D157" s="398">
        <v>4640242180250</v>
      </c>
      <c r="E157" s="398"/>
      <c r="F157" s="62">
        <v>5</v>
      </c>
      <c r="G157" s="37">
        <v>1</v>
      </c>
      <c r="H157" s="62">
        <v>5</v>
      </c>
      <c r="I157" s="62">
        <v>5.2131999999999996</v>
      </c>
      <c r="J157" s="37">
        <v>144</v>
      </c>
      <c r="K157" s="37" t="s">
        <v>84</v>
      </c>
      <c r="L157" s="37" t="s">
        <v>85</v>
      </c>
      <c r="M157" s="38" t="s">
        <v>83</v>
      </c>
      <c r="N157" s="38"/>
      <c r="O157" s="37">
        <v>180</v>
      </c>
      <c r="P157" s="459" t="s">
        <v>258</v>
      </c>
      <c r="Q157" s="400"/>
      <c r="R157" s="400"/>
      <c r="S157" s="400"/>
      <c r="T157" s="401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195" t="s">
        <v>259</v>
      </c>
      <c r="AG157" s="81"/>
      <c r="AJ157" s="87" t="s">
        <v>86</v>
      </c>
      <c r="AK157" s="87">
        <v>1</v>
      </c>
      <c r="BB157" s="19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customHeight="1" x14ac:dyDescent="0.25">
      <c r="A158" s="63" t="s">
        <v>260</v>
      </c>
      <c r="B158" s="63" t="s">
        <v>261</v>
      </c>
      <c r="C158" s="36">
        <v>4301071050</v>
      </c>
      <c r="D158" s="398">
        <v>4607111036216</v>
      </c>
      <c r="E158" s="398"/>
      <c r="F158" s="62">
        <v>5</v>
      </c>
      <c r="G158" s="37">
        <v>1</v>
      </c>
      <c r="H158" s="62">
        <v>5</v>
      </c>
      <c r="I158" s="62">
        <v>5.2131999999999996</v>
      </c>
      <c r="J158" s="37">
        <v>144</v>
      </c>
      <c r="K158" s="37" t="s">
        <v>84</v>
      </c>
      <c r="L158" s="37" t="s">
        <v>85</v>
      </c>
      <c r="M158" s="38" t="s">
        <v>83</v>
      </c>
      <c r="N158" s="38"/>
      <c r="O158" s="37">
        <v>180</v>
      </c>
      <c r="P158" s="4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400"/>
      <c r="R158" s="400"/>
      <c r="S158" s="400"/>
      <c r="T158" s="40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197" t="s">
        <v>262</v>
      </c>
      <c r="AG158" s="81"/>
      <c r="AJ158" s="87" t="s">
        <v>86</v>
      </c>
      <c r="AK158" s="87">
        <v>1</v>
      </c>
      <c r="BB158" s="19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263</v>
      </c>
      <c r="B159" s="63" t="s">
        <v>264</v>
      </c>
      <c r="C159" s="36">
        <v>4301071061</v>
      </c>
      <c r="D159" s="398">
        <v>4607111036278</v>
      </c>
      <c r="E159" s="398"/>
      <c r="F159" s="62">
        <v>5</v>
      </c>
      <c r="G159" s="37">
        <v>1</v>
      </c>
      <c r="H159" s="62">
        <v>5</v>
      </c>
      <c r="I159" s="62">
        <v>5.2405999999999997</v>
      </c>
      <c r="J159" s="37">
        <v>84</v>
      </c>
      <c r="K159" s="37" t="s">
        <v>84</v>
      </c>
      <c r="L159" s="37" t="s">
        <v>85</v>
      </c>
      <c r="M159" s="38" t="s">
        <v>83</v>
      </c>
      <c r="N159" s="38"/>
      <c r="O159" s="37">
        <v>180</v>
      </c>
      <c r="P159" s="46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400"/>
      <c r="R159" s="400"/>
      <c r="S159" s="400"/>
      <c r="T159" s="401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IFERROR(IF(X159="","",X159*0.0155),"")</f>
        <v>0</v>
      </c>
      <c r="AA159" s="68" t="s">
        <v>46</v>
      </c>
      <c r="AB159" s="69" t="s">
        <v>46</v>
      </c>
      <c r="AC159" s="199" t="s">
        <v>265</v>
      </c>
      <c r="AG159" s="81"/>
      <c r="AJ159" s="87" t="s">
        <v>86</v>
      </c>
      <c r="AK159" s="87">
        <v>1</v>
      </c>
      <c r="BB159" s="20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05"/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6"/>
      <c r="P160" s="402" t="s">
        <v>40</v>
      </c>
      <c r="Q160" s="403"/>
      <c r="R160" s="403"/>
      <c r="S160" s="403"/>
      <c r="T160" s="403"/>
      <c r="U160" s="403"/>
      <c r="V160" s="404"/>
      <c r="W160" s="42" t="s">
        <v>39</v>
      </c>
      <c r="X160" s="43">
        <f>IFERROR(SUM(X156:X159),"0")</f>
        <v>0</v>
      </c>
      <c r="Y160" s="43">
        <f>IFERROR(SUM(Y156:Y159),"0")</f>
        <v>0</v>
      </c>
      <c r="Z160" s="43">
        <f>IFERROR(IF(Z156="",0,Z156),"0")+IFERROR(IF(Z157="",0,Z157),"0")+IFERROR(IF(Z158="",0,Z158),"0")+IFERROR(IF(Z159="",0,Z159),"0")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405"/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6"/>
      <c r="P161" s="402" t="s">
        <v>40</v>
      </c>
      <c r="Q161" s="403"/>
      <c r="R161" s="403"/>
      <c r="S161" s="403"/>
      <c r="T161" s="403"/>
      <c r="U161" s="403"/>
      <c r="V161" s="404"/>
      <c r="W161" s="42" t="s">
        <v>0</v>
      </c>
      <c r="X161" s="43">
        <f>IFERROR(SUMPRODUCT(X156:X159*H156:H159),"0")</f>
        <v>0</v>
      </c>
      <c r="Y161" s="43">
        <f>IFERROR(SUMPRODUCT(Y156:Y159*H156:H159),"0")</f>
        <v>0</v>
      </c>
      <c r="Z161" s="42"/>
      <c r="AA161" s="67"/>
      <c r="AB161" s="67"/>
      <c r="AC161" s="67"/>
    </row>
    <row r="162" spans="1:68" ht="14.25" customHeight="1" x14ac:dyDescent="0.25">
      <c r="A162" s="397" t="s">
        <v>266</v>
      </c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397"/>
      <c r="P162" s="397"/>
      <c r="Q162" s="397"/>
      <c r="R162" s="397"/>
      <c r="S162" s="397"/>
      <c r="T162" s="397"/>
      <c r="U162" s="397"/>
      <c r="V162" s="397"/>
      <c r="W162" s="397"/>
      <c r="X162" s="397"/>
      <c r="Y162" s="397"/>
      <c r="Z162" s="397"/>
      <c r="AA162" s="66"/>
      <c r="AB162" s="66"/>
      <c r="AC162" s="83"/>
    </row>
    <row r="163" spans="1:68" ht="27" customHeight="1" x14ac:dyDescent="0.25">
      <c r="A163" s="63" t="s">
        <v>267</v>
      </c>
      <c r="B163" s="63" t="s">
        <v>268</v>
      </c>
      <c r="C163" s="36">
        <v>4301080153</v>
      </c>
      <c r="D163" s="398">
        <v>4607111036827</v>
      </c>
      <c r="E163" s="398"/>
      <c r="F163" s="62">
        <v>1</v>
      </c>
      <c r="G163" s="37">
        <v>5</v>
      </c>
      <c r="H163" s="62">
        <v>5</v>
      </c>
      <c r="I163" s="62">
        <v>5.2</v>
      </c>
      <c r="J163" s="37">
        <v>144</v>
      </c>
      <c r="K163" s="37" t="s">
        <v>84</v>
      </c>
      <c r="L163" s="37" t="s">
        <v>85</v>
      </c>
      <c r="M163" s="38" t="s">
        <v>83</v>
      </c>
      <c r="N163" s="38"/>
      <c r="O163" s="37">
        <v>90</v>
      </c>
      <c r="P163" s="4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400"/>
      <c r="R163" s="400"/>
      <c r="S163" s="400"/>
      <c r="T163" s="40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201" t="s">
        <v>269</v>
      </c>
      <c r="AG163" s="81"/>
      <c r="AJ163" s="87" t="s">
        <v>86</v>
      </c>
      <c r="AK163" s="87">
        <v>1</v>
      </c>
      <c r="BB163" s="202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270</v>
      </c>
      <c r="B164" s="63" t="s">
        <v>271</v>
      </c>
      <c r="C164" s="36">
        <v>4301080154</v>
      </c>
      <c r="D164" s="398">
        <v>4607111036834</v>
      </c>
      <c r="E164" s="398"/>
      <c r="F164" s="62">
        <v>1</v>
      </c>
      <c r="G164" s="37">
        <v>5</v>
      </c>
      <c r="H164" s="62">
        <v>5</v>
      </c>
      <c r="I164" s="62">
        <v>5.2530000000000001</v>
      </c>
      <c r="J164" s="37">
        <v>144</v>
      </c>
      <c r="K164" s="37" t="s">
        <v>84</v>
      </c>
      <c r="L164" s="37" t="s">
        <v>85</v>
      </c>
      <c r="M164" s="38" t="s">
        <v>83</v>
      </c>
      <c r="N164" s="38"/>
      <c r="O164" s="37">
        <v>90</v>
      </c>
      <c r="P164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400"/>
      <c r="R164" s="400"/>
      <c r="S164" s="400"/>
      <c r="T164" s="40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203" t="s">
        <v>269</v>
      </c>
      <c r="AG164" s="81"/>
      <c r="AJ164" s="87" t="s">
        <v>86</v>
      </c>
      <c r="AK164" s="87">
        <v>1</v>
      </c>
      <c r="BB164" s="204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6"/>
      <c r="P165" s="402" t="s">
        <v>40</v>
      </c>
      <c r="Q165" s="403"/>
      <c r="R165" s="403"/>
      <c r="S165" s="403"/>
      <c r="T165" s="403"/>
      <c r="U165" s="403"/>
      <c r="V165" s="404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405"/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6"/>
      <c r="P166" s="402" t="s">
        <v>40</v>
      </c>
      <c r="Q166" s="403"/>
      <c r="R166" s="403"/>
      <c r="S166" s="403"/>
      <c r="T166" s="403"/>
      <c r="U166" s="403"/>
      <c r="V166" s="404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95" t="s">
        <v>272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54"/>
      <c r="AB167" s="54"/>
      <c r="AC167" s="54"/>
    </row>
    <row r="168" spans="1:68" ht="16.5" customHeight="1" x14ac:dyDescent="0.25">
      <c r="A168" s="396" t="s">
        <v>273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65"/>
      <c r="AB168" s="65"/>
      <c r="AC168" s="82"/>
    </row>
    <row r="169" spans="1:68" ht="14.25" customHeight="1" x14ac:dyDescent="0.25">
      <c r="A169" s="397" t="s">
        <v>88</v>
      </c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397"/>
      <c r="P169" s="397"/>
      <c r="Q169" s="397"/>
      <c r="R169" s="397"/>
      <c r="S169" s="397"/>
      <c r="T169" s="397"/>
      <c r="U169" s="397"/>
      <c r="V169" s="397"/>
      <c r="W169" s="397"/>
      <c r="X169" s="397"/>
      <c r="Y169" s="397"/>
      <c r="Z169" s="397"/>
      <c r="AA169" s="66"/>
      <c r="AB169" s="66"/>
      <c r="AC169" s="83"/>
    </row>
    <row r="170" spans="1:68" ht="27" customHeight="1" x14ac:dyDescent="0.25">
      <c r="A170" s="63" t="s">
        <v>274</v>
      </c>
      <c r="B170" s="63" t="s">
        <v>275</v>
      </c>
      <c r="C170" s="36">
        <v>4301132097</v>
      </c>
      <c r="D170" s="398">
        <v>4607111035721</v>
      </c>
      <c r="E170" s="39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93</v>
      </c>
      <c r="L170" s="37" t="s">
        <v>85</v>
      </c>
      <c r="M170" s="38" t="s">
        <v>83</v>
      </c>
      <c r="N170" s="38"/>
      <c r="O170" s="37">
        <v>365</v>
      </c>
      <c r="P170" s="4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400"/>
      <c r="R170" s="400"/>
      <c r="S170" s="400"/>
      <c r="T170" s="40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05" t="s">
        <v>276</v>
      </c>
      <c r="AG170" s="81"/>
      <c r="AJ170" s="87" t="s">
        <v>86</v>
      </c>
      <c r="AK170" s="87">
        <v>1</v>
      </c>
      <c r="BB170" s="206" t="s">
        <v>92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277</v>
      </c>
      <c r="B171" s="63" t="s">
        <v>278</v>
      </c>
      <c r="C171" s="36">
        <v>4301132100</v>
      </c>
      <c r="D171" s="398">
        <v>4607111035691</v>
      </c>
      <c r="E171" s="398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93</v>
      </c>
      <c r="L171" s="37" t="s">
        <v>85</v>
      </c>
      <c r="M171" s="38" t="s">
        <v>83</v>
      </c>
      <c r="N171" s="38"/>
      <c r="O171" s="37">
        <v>365</v>
      </c>
      <c r="P171" s="46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400"/>
      <c r="R171" s="400"/>
      <c r="S171" s="400"/>
      <c r="T171" s="40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207" t="s">
        <v>279</v>
      </c>
      <c r="AG171" s="81"/>
      <c r="AJ171" s="87" t="s">
        <v>86</v>
      </c>
      <c r="AK171" s="87">
        <v>1</v>
      </c>
      <c r="BB171" s="208" t="s">
        <v>92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280</v>
      </c>
      <c r="B172" s="63" t="s">
        <v>281</v>
      </c>
      <c r="C172" s="36">
        <v>4301132079</v>
      </c>
      <c r="D172" s="398">
        <v>4607111038487</v>
      </c>
      <c r="E172" s="398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93</v>
      </c>
      <c r="L172" s="37" t="s">
        <v>85</v>
      </c>
      <c r="M172" s="38" t="s">
        <v>83</v>
      </c>
      <c r="N172" s="38"/>
      <c r="O172" s="37">
        <v>180</v>
      </c>
      <c r="P172" s="46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400"/>
      <c r="R172" s="400"/>
      <c r="S172" s="400"/>
      <c r="T172" s="40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209" t="s">
        <v>282</v>
      </c>
      <c r="AG172" s="81"/>
      <c r="AJ172" s="87" t="s">
        <v>86</v>
      </c>
      <c r="AK172" s="87">
        <v>1</v>
      </c>
      <c r="BB172" s="210" t="s">
        <v>92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5"/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6"/>
      <c r="P173" s="402" t="s">
        <v>40</v>
      </c>
      <c r="Q173" s="403"/>
      <c r="R173" s="403"/>
      <c r="S173" s="403"/>
      <c r="T173" s="403"/>
      <c r="U173" s="403"/>
      <c r="V173" s="404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05"/>
      <c r="B174" s="405"/>
      <c r="C174" s="405"/>
      <c r="D174" s="405"/>
      <c r="E174" s="405"/>
      <c r="F174" s="405"/>
      <c r="G174" s="405"/>
      <c r="H174" s="405"/>
      <c r="I174" s="405"/>
      <c r="J174" s="405"/>
      <c r="K174" s="405"/>
      <c r="L174" s="405"/>
      <c r="M174" s="405"/>
      <c r="N174" s="405"/>
      <c r="O174" s="406"/>
      <c r="P174" s="402" t="s">
        <v>40</v>
      </c>
      <c r="Q174" s="403"/>
      <c r="R174" s="403"/>
      <c r="S174" s="403"/>
      <c r="T174" s="403"/>
      <c r="U174" s="403"/>
      <c r="V174" s="404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97" t="s">
        <v>283</v>
      </c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7"/>
      <c r="P175" s="397"/>
      <c r="Q175" s="397"/>
      <c r="R175" s="397"/>
      <c r="S175" s="397"/>
      <c r="T175" s="397"/>
      <c r="U175" s="397"/>
      <c r="V175" s="397"/>
      <c r="W175" s="397"/>
      <c r="X175" s="397"/>
      <c r="Y175" s="397"/>
      <c r="Z175" s="397"/>
      <c r="AA175" s="66"/>
      <c r="AB175" s="66"/>
      <c r="AC175" s="83"/>
    </row>
    <row r="176" spans="1:68" ht="27" customHeight="1" x14ac:dyDescent="0.25">
      <c r="A176" s="63" t="s">
        <v>284</v>
      </c>
      <c r="B176" s="63" t="s">
        <v>285</v>
      </c>
      <c r="C176" s="36">
        <v>4301051855</v>
      </c>
      <c r="D176" s="398">
        <v>4680115885875</v>
      </c>
      <c r="E176" s="398"/>
      <c r="F176" s="62">
        <v>1</v>
      </c>
      <c r="G176" s="37">
        <v>9</v>
      </c>
      <c r="H176" s="62">
        <v>9</v>
      </c>
      <c r="I176" s="62">
        <v>9.48</v>
      </c>
      <c r="J176" s="37">
        <v>56</v>
      </c>
      <c r="K176" s="37" t="s">
        <v>290</v>
      </c>
      <c r="L176" s="37" t="s">
        <v>85</v>
      </c>
      <c r="M176" s="38" t="s">
        <v>289</v>
      </c>
      <c r="N176" s="38"/>
      <c r="O176" s="37">
        <v>365</v>
      </c>
      <c r="P176" s="467" t="s">
        <v>286</v>
      </c>
      <c r="Q176" s="400"/>
      <c r="R176" s="400"/>
      <c r="S176" s="400"/>
      <c r="T176" s="40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IFERROR(IF(X176="","",X176*0.02175),"")</f>
        <v>0</v>
      </c>
      <c r="AA176" s="68" t="s">
        <v>46</v>
      </c>
      <c r="AB176" s="69" t="s">
        <v>46</v>
      </c>
      <c r="AC176" s="211" t="s">
        <v>287</v>
      </c>
      <c r="AG176" s="81"/>
      <c r="AJ176" s="87" t="s">
        <v>86</v>
      </c>
      <c r="AK176" s="87">
        <v>1</v>
      </c>
      <c r="BB176" s="212" t="s">
        <v>288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05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402" t="s">
        <v>40</v>
      </c>
      <c r="Q177" s="403"/>
      <c r="R177" s="403"/>
      <c r="S177" s="403"/>
      <c r="T177" s="403"/>
      <c r="U177" s="403"/>
      <c r="V177" s="404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405"/>
      <c r="B178" s="405"/>
      <c r="C178" s="405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6"/>
      <c r="P178" s="402" t="s">
        <v>40</v>
      </c>
      <c r="Q178" s="403"/>
      <c r="R178" s="403"/>
      <c r="S178" s="403"/>
      <c r="T178" s="403"/>
      <c r="U178" s="403"/>
      <c r="V178" s="404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95" t="s">
        <v>291</v>
      </c>
      <c r="B179" s="395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  <c r="R179" s="395"/>
      <c r="S179" s="395"/>
      <c r="T179" s="395"/>
      <c r="U179" s="395"/>
      <c r="V179" s="395"/>
      <c r="W179" s="395"/>
      <c r="X179" s="395"/>
      <c r="Y179" s="395"/>
      <c r="Z179" s="395"/>
      <c r="AA179" s="54"/>
      <c r="AB179" s="54"/>
      <c r="AC179" s="54"/>
    </row>
    <row r="180" spans="1:68" ht="16.5" customHeight="1" x14ac:dyDescent="0.25">
      <c r="A180" s="396" t="s">
        <v>292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396"/>
      <c r="AA180" s="65"/>
      <c r="AB180" s="65"/>
      <c r="AC180" s="82"/>
    </row>
    <row r="181" spans="1:68" ht="14.25" customHeight="1" x14ac:dyDescent="0.25">
      <c r="A181" s="397" t="s">
        <v>147</v>
      </c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7"/>
      <c r="P181" s="397"/>
      <c r="Q181" s="397"/>
      <c r="R181" s="397"/>
      <c r="S181" s="397"/>
      <c r="T181" s="397"/>
      <c r="U181" s="397"/>
      <c r="V181" s="397"/>
      <c r="W181" s="397"/>
      <c r="X181" s="397"/>
      <c r="Y181" s="397"/>
      <c r="Z181" s="397"/>
      <c r="AA181" s="66"/>
      <c r="AB181" s="66"/>
      <c r="AC181" s="83"/>
    </row>
    <row r="182" spans="1:68" ht="27" customHeight="1" x14ac:dyDescent="0.25">
      <c r="A182" s="63" t="s">
        <v>293</v>
      </c>
      <c r="B182" s="63" t="s">
        <v>294</v>
      </c>
      <c r="C182" s="36">
        <v>4301135707</v>
      </c>
      <c r="D182" s="398">
        <v>4620207490198</v>
      </c>
      <c r="E182" s="398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93</v>
      </c>
      <c r="L182" s="37" t="s">
        <v>85</v>
      </c>
      <c r="M182" s="38" t="s">
        <v>83</v>
      </c>
      <c r="N182" s="38"/>
      <c r="O182" s="37">
        <v>180</v>
      </c>
      <c r="P182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400"/>
      <c r="R182" s="400"/>
      <c r="S182" s="400"/>
      <c r="T182" s="401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295</v>
      </c>
      <c r="AG182" s="81"/>
      <c r="AJ182" s="87" t="s">
        <v>86</v>
      </c>
      <c r="AK182" s="87">
        <v>1</v>
      </c>
      <c r="BB182" s="214" t="s">
        <v>92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296</v>
      </c>
      <c r="B183" s="63" t="s">
        <v>297</v>
      </c>
      <c r="C183" s="36">
        <v>4301135719</v>
      </c>
      <c r="D183" s="398">
        <v>4620207490235</v>
      </c>
      <c r="E183" s="398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93</v>
      </c>
      <c r="L183" s="37" t="s">
        <v>85</v>
      </c>
      <c r="M183" s="38" t="s">
        <v>83</v>
      </c>
      <c r="N183" s="38"/>
      <c r="O183" s="37">
        <v>180</v>
      </c>
      <c r="P183" s="4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400"/>
      <c r="R183" s="400"/>
      <c r="S183" s="400"/>
      <c r="T183" s="40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298</v>
      </c>
      <c r="AG183" s="81"/>
      <c r="AJ183" s="87" t="s">
        <v>86</v>
      </c>
      <c r="AK183" s="87">
        <v>1</v>
      </c>
      <c r="BB183" s="216" t="s">
        <v>92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299</v>
      </c>
      <c r="B184" s="63" t="s">
        <v>300</v>
      </c>
      <c r="C184" s="36">
        <v>4301135697</v>
      </c>
      <c r="D184" s="398">
        <v>4620207490259</v>
      </c>
      <c r="E184" s="398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93</v>
      </c>
      <c r="L184" s="37" t="s">
        <v>85</v>
      </c>
      <c r="M184" s="38" t="s">
        <v>83</v>
      </c>
      <c r="N184" s="38"/>
      <c r="O184" s="37">
        <v>180</v>
      </c>
      <c r="P184" s="47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400"/>
      <c r="R184" s="400"/>
      <c r="S184" s="400"/>
      <c r="T184" s="40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295</v>
      </c>
      <c r="AG184" s="81"/>
      <c r="AJ184" s="87" t="s">
        <v>86</v>
      </c>
      <c r="AK184" s="87">
        <v>1</v>
      </c>
      <c r="BB184" s="218" t="s">
        <v>92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301</v>
      </c>
      <c r="B185" s="63" t="s">
        <v>302</v>
      </c>
      <c r="C185" s="36">
        <v>4301135681</v>
      </c>
      <c r="D185" s="398">
        <v>4620207490143</v>
      </c>
      <c r="E185" s="398"/>
      <c r="F185" s="62">
        <v>0.22</v>
      </c>
      <c r="G185" s="37">
        <v>12</v>
      </c>
      <c r="H185" s="62">
        <v>2.64</v>
      </c>
      <c r="I185" s="62">
        <v>3.3435999999999999</v>
      </c>
      <c r="J185" s="37">
        <v>70</v>
      </c>
      <c r="K185" s="37" t="s">
        <v>93</v>
      </c>
      <c r="L185" s="37" t="s">
        <v>85</v>
      </c>
      <c r="M185" s="38" t="s">
        <v>83</v>
      </c>
      <c r="N185" s="38"/>
      <c r="O185" s="37">
        <v>180</v>
      </c>
      <c r="P185" s="471" t="s">
        <v>303</v>
      </c>
      <c r="Q185" s="400"/>
      <c r="R185" s="400"/>
      <c r="S185" s="400"/>
      <c r="T185" s="40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304</v>
      </c>
      <c r="AG185" s="81"/>
      <c r="AJ185" s="87" t="s">
        <v>86</v>
      </c>
      <c r="AK185" s="87">
        <v>1</v>
      </c>
      <c r="BB185" s="220" t="s">
        <v>92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5"/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  <c r="M186" s="405"/>
      <c r="N186" s="405"/>
      <c r="O186" s="406"/>
      <c r="P186" s="402" t="s">
        <v>40</v>
      </c>
      <c r="Q186" s="403"/>
      <c r="R186" s="403"/>
      <c r="S186" s="403"/>
      <c r="T186" s="403"/>
      <c r="U186" s="403"/>
      <c r="V186" s="404"/>
      <c r="W186" s="42" t="s">
        <v>39</v>
      </c>
      <c r="X186" s="43">
        <f>IFERROR(SUM(X182:X185),"0")</f>
        <v>0</v>
      </c>
      <c r="Y186" s="43">
        <f>IFERROR(SUM(Y182:Y185),"0")</f>
        <v>0</v>
      </c>
      <c r="Z186" s="43">
        <f>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5"/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6"/>
      <c r="P187" s="402" t="s">
        <v>40</v>
      </c>
      <c r="Q187" s="403"/>
      <c r="R187" s="403"/>
      <c r="S187" s="403"/>
      <c r="T187" s="403"/>
      <c r="U187" s="403"/>
      <c r="V187" s="404"/>
      <c r="W187" s="42" t="s">
        <v>0</v>
      </c>
      <c r="X187" s="43">
        <f>IFERROR(SUMPRODUCT(X182:X185*H182:H185),"0")</f>
        <v>0</v>
      </c>
      <c r="Y187" s="43">
        <f>IFERROR(SUMPRODUCT(Y182:Y185*H182:H185),"0")</f>
        <v>0</v>
      </c>
      <c r="Z187" s="42"/>
      <c r="AA187" s="67"/>
      <c r="AB187" s="67"/>
      <c r="AC187" s="67"/>
    </row>
    <row r="188" spans="1:68" ht="16.5" customHeight="1" x14ac:dyDescent="0.25">
      <c r="A188" s="396" t="s">
        <v>305</v>
      </c>
      <c r="B188" s="396"/>
      <c r="C188" s="396"/>
      <c r="D188" s="396"/>
      <c r="E188" s="396"/>
      <c r="F188" s="396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  <c r="X188" s="396"/>
      <c r="Y188" s="396"/>
      <c r="Z188" s="396"/>
      <c r="AA188" s="65"/>
      <c r="AB188" s="65"/>
      <c r="AC188" s="82"/>
    </row>
    <row r="189" spans="1:68" ht="14.25" customHeight="1" x14ac:dyDescent="0.25">
      <c r="A189" s="397" t="s">
        <v>79</v>
      </c>
      <c r="B189" s="397"/>
      <c r="C189" s="397"/>
      <c r="D189" s="397"/>
      <c r="E189" s="397"/>
      <c r="F189" s="397"/>
      <c r="G189" s="397"/>
      <c r="H189" s="397"/>
      <c r="I189" s="397"/>
      <c r="J189" s="397"/>
      <c r="K189" s="397"/>
      <c r="L189" s="397"/>
      <c r="M189" s="397"/>
      <c r="N189" s="397"/>
      <c r="O189" s="397"/>
      <c r="P189" s="397"/>
      <c r="Q189" s="397"/>
      <c r="R189" s="397"/>
      <c r="S189" s="397"/>
      <c r="T189" s="397"/>
      <c r="U189" s="397"/>
      <c r="V189" s="397"/>
      <c r="W189" s="397"/>
      <c r="X189" s="397"/>
      <c r="Y189" s="397"/>
      <c r="Z189" s="397"/>
      <c r="AA189" s="66"/>
      <c r="AB189" s="66"/>
      <c r="AC189" s="83"/>
    </row>
    <row r="190" spans="1:68" ht="16.5" customHeight="1" x14ac:dyDescent="0.25">
      <c r="A190" s="63" t="s">
        <v>306</v>
      </c>
      <c r="B190" s="63" t="s">
        <v>307</v>
      </c>
      <c r="C190" s="36">
        <v>4301070948</v>
      </c>
      <c r="D190" s="398">
        <v>4607111037022</v>
      </c>
      <c r="E190" s="398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84</v>
      </c>
      <c r="L190" s="37" t="s">
        <v>85</v>
      </c>
      <c r="M190" s="38" t="s">
        <v>83</v>
      </c>
      <c r="N190" s="38"/>
      <c r="O190" s="37">
        <v>180</v>
      </c>
      <c r="P190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400"/>
      <c r="R190" s="400"/>
      <c r="S190" s="400"/>
      <c r="T190" s="401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1" t="s">
        <v>308</v>
      </c>
      <c r="AG190" s="81"/>
      <c r="AJ190" s="87" t="s">
        <v>86</v>
      </c>
      <c r="AK190" s="87">
        <v>1</v>
      </c>
      <c r="BB190" s="222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309</v>
      </c>
      <c r="B191" s="63" t="s">
        <v>310</v>
      </c>
      <c r="C191" s="36">
        <v>4301070990</v>
      </c>
      <c r="D191" s="398">
        <v>4607111038494</v>
      </c>
      <c r="E191" s="398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84</v>
      </c>
      <c r="L191" s="37" t="s">
        <v>85</v>
      </c>
      <c r="M191" s="38" t="s">
        <v>83</v>
      </c>
      <c r="N191" s="38"/>
      <c r="O191" s="37">
        <v>180</v>
      </c>
      <c r="P191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400"/>
      <c r="R191" s="400"/>
      <c r="S191" s="400"/>
      <c r="T191" s="401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311</v>
      </c>
      <c r="AG191" s="81"/>
      <c r="AJ191" s="87" t="s">
        <v>86</v>
      </c>
      <c r="AK191" s="87">
        <v>1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312</v>
      </c>
      <c r="B192" s="63" t="s">
        <v>313</v>
      </c>
      <c r="C192" s="36">
        <v>4301070966</v>
      </c>
      <c r="D192" s="398">
        <v>4607111038135</v>
      </c>
      <c r="E192" s="398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84</v>
      </c>
      <c r="L192" s="37" t="s">
        <v>85</v>
      </c>
      <c r="M192" s="38" t="s">
        <v>83</v>
      </c>
      <c r="N192" s="38"/>
      <c r="O192" s="37">
        <v>180</v>
      </c>
      <c r="P19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400"/>
      <c r="R192" s="400"/>
      <c r="S192" s="400"/>
      <c r="T192" s="401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314</v>
      </c>
      <c r="AG192" s="81"/>
      <c r="AJ192" s="87" t="s">
        <v>86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05"/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6"/>
      <c r="P193" s="402" t="s">
        <v>40</v>
      </c>
      <c r="Q193" s="403"/>
      <c r="R193" s="403"/>
      <c r="S193" s="403"/>
      <c r="T193" s="403"/>
      <c r="U193" s="403"/>
      <c r="V193" s="404"/>
      <c r="W193" s="42" t="s">
        <v>39</v>
      </c>
      <c r="X193" s="43">
        <f>IFERROR(SUM(X190:X192),"0")</f>
        <v>0</v>
      </c>
      <c r="Y193" s="43">
        <f>IFERROR(SUM(Y190:Y192),"0")</f>
        <v>0</v>
      </c>
      <c r="Z193" s="43">
        <f>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405"/>
      <c r="B194" s="405"/>
      <c r="C194" s="405"/>
      <c r="D194" s="405"/>
      <c r="E194" s="405"/>
      <c r="F194" s="405"/>
      <c r="G194" s="405"/>
      <c r="H194" s="405"/>
      <c r="I194" s="405"/>
      <c r="J194" s="405"/>
      <c r="K194" s="405"/>
      <c r="L194" s="405"/>
      <c r="M194" s="405"/>
      <c r="N194" s="405"/>
      <c r="O194" s="406"/>
      <c r="P194" s="402" t="s">
        <v>40</v>
      </c>
      <c r="Q194" s="403"/>
      <c r="R194" s="403"/>
      <c r="S194" s="403"/>
      <c r="T194" s="403"/>
      <c r="U194" s="403"/>
      <c r="V194" s="404"/>
      <c r="W194" s="42" t="s">
        <v>0</v>
      </c>
      <c r="X194" s="43">
        <f>IFERROR(SUMPRODUCT(X190:X192*H190:H192),"0")</f>
        <v>0</v>
      </c>
      <c r="Y194" s="43">
        <f>IFERROR(SUMPRODUCT(Y190:Y192*H190:H192),"0")</f>
        <v>0</v>
      </c>
      <c r="Z194" s="42"/>
      <c r="AA194" s="67"/>
      <c r="AB194" s="67"/>
      <c r="AC194" s="67"/>
    </row>
    <row r="195" spans="1:68" ht="16.5" customHeight="1" x14ac:dyDescent="0.25">
      <c r="A195" s="396" t="s">
        <v>315</v>
      </c>
      <c r="B195" s="396"/>
      <c r="C195" s="396"/>
      <c r="D195" s="396"/>
      <c r="E195" s="396"/>
      <c r="F195" s="396"/>
      <c r="G195" s="396"/>
      <c r="H195" s="396"/>
      <c r="I195" s="396"/>
      <c r="J195" s="396"/>
      <c r="K195" s="396"/>
      <c r="L195" s="396"/>
      <c r="M195" s="396"/>
      <c r="N195" s="396"/>
      <c r="O195" s="396"/>
      <c r="P195" s="396"/>
      <c r="Q195" s="396"/>
      <c r="R195" s="396"/>
      <c r="S195" s="396"/>
      <c r="T195" s="396"/>
      <c r="U195" s="396"/>
      <c r="V195" s="396"/>
      <c r="W195" s="396"/>
      <c r="X195" s="396"/>
      <c r="Y195" s="396"/>
      <c r="Z195" s="396"/>
      <c r="AA195" s="65"/>
      <c r="AB195" s="65"/>
      <c r="AC195" s="82"/>
    </row>
    <row r="196" spans="1:68" ht="14.25" customHeight="1" x14ac:dyDescent="0.25">
      <c r="A196" s="397" t="s">
        <v>79</v>
      </c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397"/>
      <c r="P196" s="397"/>
      <c r="Q196" s="397"/>
      <c r="R196" s="397"/>
      <c r="S196" s="397"/>
      <c r="T196" s="397"/>
      <c r="U196" s="397"/>
      <c r="V196" s="397"/>
      <c r="W196" s="397"/>
      <c r="X196" s="397"/>
      <c r="Y196" s="397"/>
      <c r="Z196" s="397"/>
      <c r="AA196" s="66"/>
      <c r="AB196" s="66"/>
      <c r="AC196" s="83"/>
    </row>
    <row r="197" spans="1:68" ht="27" customHeight="1" x14ac:dyDescent="0.25">
      <c r="A197" s="63" t="s">
        <v>316</v>
      </c>
      <c r="B197" s="63" t="s">
        <v>317</v>
      </c>
      <c r="C197" s="36">
        <v>4301070996</v>
      </c>
      <c r="D197" s="398">
        <v>4607111038654</v>
      </c>
      <c r="E197" s="398"/>
      <c r="F197" s="62">
        <v>0.4</v>
      </c>
      <c r="G197" s="37">
        <v>16</v>
      </c>
      <c r="H197" s="62">
        <v>6.4</v>
      </c>
      <c r="I197" s="62">
        <v>6.63</v>
      </c>
      <c r="J197" s="37">
        <v>84</v>
      </c>
      <c r="K197" s="37" t="s">
        <v>84</v>
      </c>
      <c r="L197" s="37" t="s">
        <v>85</v>
      </c>
      <c r="M197" s="38" t="s">
        <v>83</v>
      </c>
      <c r="N197" s="38"/>
      <c r="O197" s="37">
        <v>180</v>
      </c>
      <c r="P197" s="4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400"/>
      <c r="R197" s="400"/>
      <c r="S197" s="400"/>
      <c r="T197" s="40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ref="Y197:Y202" si="12">IFERROR(IF(X197="","",X197),"")</f>
        <v>0</v>
      </c>
      <c r="Z197" s="41">
        <f t="shared" ref="Z197:Z202" si="13">IFERROR(IF(X197="","",X197*0.0155),"")</f>
        <v>0</v>
      </c>
      <c r="AA197" s="68" t="s">
        <v>46</v>
      </c>
      <c r="AB197" s="69" t="s">
        <v>46</v>
      </c>
      <c r="AC197" s="227" t="s">
        <v>318</v>
      </c>
      <c r="AG197" s="81"/>
      <c r="AJ197" s="87" t="s">
        <v>86</v>
      </c>
      <c r="AK197" s="87">
        <v>1</v>
      </c>
      <c r="BB197" s="228" t="s">
        <v>70</v>
      </c>
      <c r="BM197" s="81">
        <f t="shared" ref="BM197:BM202" si="14">IFERROR(X197*I197,"0")</f>
        <v>0</v>
      </c>
      <c r="BN197" s="81">
        <f t="shared" ref="BN197:BN202" si="15">IFERROR(Y197*I197,"0")</f>
        <v>0</v>
      </c>
      <c r="BO197" s="81">
        <f t="shared" ref="BO197:BO202" si="16">IFERROR(X197/J197,"0")</f>
        <v>0</v>
      </c>
      <c r="BP197" s="81">
        <f t="shared" ref="BP197:BP202" si="17">IFERROR(Y197/J197,"0")</f>
        <v>0</v>
      </c>
    </row>
    <row r="198" spans="1:68" ht="27" customHeight="1" x14ac:dyDescent="0.25">
      <c r="A198" s="63" t="s">
        <v>319</v>
      </c>
      <c r="B198" s="63" t="s">
        <v>320</v>
      </c>
      <c r="C198" s="36">
        <v>4301070997</v>
      </c>
      <c r="D198" s="398">
        <v>4607111038586</v>
      </c>
      <c r="E198" s="398"/>
      <c r="F198" s="62">
        <v>0.7</v>
      </c>
      <c r="G198" s="37">
        <v>8</v>
      </c>
      <c r="H198" s="62">
        <v>5.6</v>
      </c>
      <c r="I198" s="62">
        <v>5.83</v>
      </c>
      <c r="J198" s="37">
        <v>84</v>
      </c>
      <c r="K198" s="37" t="s">
        <v>84</v>
      </c>
      <c r="L198" s="37" t="s">
        <v>85</v>
      </c>
      <c r="M198" s="38" t="s">
        <v>83</v>
      </c>
      <c r="N198" s="38"/>
      <c r="O198" s="37">
        <v>180</v>
      </c>
      <c r="P198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400"/>
      <c r="R198" s="400"/>
      <c r="S198" s="400"/>
      <c r="T198" s="40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29" t="s">
        <v>318</v>
      </c>
      <c r="AG198" s="81"/>
      <c r="AJ198" s="87" t="s">
        <v>86</v>
      </c>
      <c r="AK198" s="87">
        <v>1</v>
      </c>
      <c r="BB198" s="230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321</v>
      </c>
      <c r="B199" s="63" t="s">
        <v>322</v>
      </c>
      <c r="C199" s="36">
        <v>4301070962</v>
      </c>
      <c r="D199" s="398">
        <v>4607111038609</v>
      </c>
      <c r="E199" s="398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84</v>
      </c>
      <c r="L199" s="37" t="s">
        <v>85</v>
      </c>
      <c r="M199" s="38" t="s">
        <v>83</v>
      </c>
      <c r="N199" s="38"/>
      <c r="O199" s="37">
        <v>180</v>
      </c>
      <c r="P199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400"/>
      <c r="R199" s="400"/>
      <c r="S199" s="400"/>
      <c r="T199" s="401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31" t="s">
        <v>323</v>
      </c>
      <c r="AG199" s="81"/>
      <c r="AJ199" s="87" t="s">
        <v>86</v>
      </c>
      <c r="AK199" s="87">
        <v>1</v>
      </c>
      <c r="BB199" s="232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ht="27" customHeight="1" x14ac:dyDescent="0.25">
      <c r="A200" s="63" t="s">
        <v>324</v>
      </c>
      <c r="B200" s="63" t="s">
        <v>325</v>
      </c>
      <c r="C200" s="36">
        <v>4301070963</v>
      </c>
      <c r="D200" s="398">
        <v>4607111038630</v>
      </c>
      <c r="E200" s="398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84</v>
      </c>
      <c r="L200" s="37" t="s">
        <v>85</v>
      </c>
      <c r="M200" s="38" t="s">
        <v>83</v>
      </c>
      <c r="N200" s="38"/>
      <c r="O200" s="37">
        <v>180</v>
      </c>
      <c r="P200" s="47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400"/>
      <c r="R200" s="400"/>
      <c r="S200" s="400"/>
      <c r="T200" s="401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33" t="s">
        <v>323</v>
      </c>
      <c r="AG200" s="81"/>
      <c r="AJ200" s="87" t="s">
        <v>86</v>
      </c>
      <c r="AK200" s="87">
        <v>1</v>
      </c>
      <c r="BB200" s="234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ht="27" customHeight="1" x14ac:dyDescent="0.25">
      <c r="A201" s="63" t="s">
        <v>326</v>
      </c>
      <c r="B201" s="63" t="s">
        <v>327</v>
      </c>
      <c r="C201" s="36">
        <v>4301070959</v>
      </c>
      <c r="D201" s="398">
        <v>4607111038616</v>
      </c>
      <c r="E201" s="398"/>
      <c r="F201" s="62">
        <v>0.4</v>
      </c>
      <c r="G201" s="37">
        <v>16</v>
      </c>
      <c r="H201" s="62">
        <v>6.4</v>
      </c>
      <c r="I201" s="62">
        <v>6.71</v>
      </c>
      <c r="J201" s="37">
        <v>84</v>
      </c>
      <c r="K201" s="37" t="s">
        <v>84</v>
      </c>
      <c r="L201" s="37" t="s">
        <v>85</v>
      </c>
      <c r="M201" s="38" t="s">
        <v>83</v>
      </c>
      <c r="N201" s="38"/>
      <c r="O201" s="37">
        <v>180</v>
      </c>
      <c r="P201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400"/>
      <c r="R201" s="400"/>
      <c r="S201" s="400"/>
      <c r="T201" s="401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2"/>
        <v>0</v>
      </c>
      <c r="Z201" s="41">
        <f t="shared" si="13"/>
        <v>0</v>
      </c>
      <c r="AA201" s="68" t="s">
        <v>46</v>
      </c>
      <c r="AB201" s="69" t="s">
        <v>46</v>
      </c>
      <c r="AC201" s="235" t="s">
        <v>318</v>
      </c>
      <c r="AG201" s="81"/>
      <c r="AJ201" s="87" t="s">
        <v>86</v>
      </c>
      <c r="AK201" s="87">
        <v>1</v>
      </c>
      <c r="BB201" s="236" t="s">
        <v>70</v>
      </c>
      <c r="BM201" s="81">
        <f t="shared" si="14"/>
        <v>0</v>
      </c>
      <c r="BN201" s="81">
        <f t="shared" si="15"/>
        <v>0</v>
      </c>
      <c r="BO201" s="81">
        <f t="shared" si="16"/>
        <v>0</v>
      </c>
      <c r="BP201" s="81">
        <f t="shared" si="17"/>
        <v>0</v>
      </c>
    </row>
    <row r="202" spans="1:68" ht="27" customHeight="1" x14ac:dyDescent="0.25">
      <c r="A202" s="63" t="s">
        <v>328</v>
      </c>
      <c r="B202" s="63" t="s">
        <v>329</v>
      </c>
      <c r="C202" s="36">
        <v>4301070960</v>
      </c>
      <c r="D202" s="398">
        <v>4607111038623</v>
      </c>
      <c r="E202" s="398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84</v>
      </c>
      <c r="L202" s="37" t="s">
        <v>85</v>
      </c>
      <c r="M202" s="38" t="s">
        <v>83</v>
      </c>
      <c r="N202" s="38"/>
      <c r="O202" s="37">
        <v>180</v>
      </c>
      <c r="P202" s="4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400"/>
      <c r="R202" s="400"/>
      <c r="S202" s="400"/>
      <c r="T202" s="401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2"/>
        <v>0</v>
      </c>
      <c r="Z202" s="41">
        <f t="shared" si="13"/>
        <v>0</v>
      </c>
      <c r="AA202" s="68" t="s">
        <v>46</v>
      </c>
      <c r="AB202" s="69" t="s">
        <v>46</v>
      </c>
      <c r="AC202" s="237" t="s">
        <v>318</v>
      </c>
      <c r="AG202" s="81"/>
      <c r="AJ202" s="87" t="s">
        <v>86</v>
      </c>
      <c r="AK202" s="87">
        <v>1</v>
      </c>
      <c r="BB202" s="238" t="s">
        <v>70</v>
      </c>
      <c r="BM202" s="81">
        <f t="shared" si="14"/>
        <v>0</v>
      </c>
      <c r="BN202" s="81">
        <f t="shared" si="15"/>
        <v>0</v>
      </c>
      <c r="BO202" s="81">
        <f t="shared" si="16"/>
        <v>0</v>
      </c>
      <c r="BP202" s="81">
        <f t="shared" si="17"/>
        <v>0</v>
      </c>
    </row>
    <row r="203" spans="1:68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6"/>
      <c r="P203" s="402" t="s">
        <v>40</v>
      </c>
      <c r="Q203" s="403"/>
      <c r="R203" s="403"/>
      <c r="S203" s="403"/>
      <c r="T203" s="403"/>
      <c r="U203" s="403"/>
      <c r="V203" s="404"/>
      <c r="W203" s="42" t="s">
        <v>39</v>
      </c>
      <c r="X203" s="43">
        <f>IFERROR(SUM(X197:X202),"0")</f>
        <v>0</v>
      </c>
      <c r="Y203" s="43">
        <f>IFERROR(SUM(Y197:Y202),"0")</f>
        <v>0</v>
      </c>
      <c r="Z203" s="43">
        <f>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05"/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6"/>
      <c r="P204" s="402" t="s">
        <v>40</v>
      </c>
      <c r="Q204" s="403"/>
      <c r="R204" s="403"/>
      <c r="S204" s="403"/>
      <c r="T204" s="403"/>
      <c r="U204" s="403"/>
      <c r="V204" s="404"/>
      <c r="W204" s="42" t="s">
        <v>0</v>
      </c>
      <c r="X204" s="43">
        <f>IFERROR(SUMPRODUCT(X197:X202*H197:H202),"0")</f>
        <v>0</v>
      </c>
      <c r="Y204" s="43">
        <f>IFERROR(SUMPRODUCT(Y197:Y202*H197:H202),"0")</f>
        <v>0</v>
      </c>
      <c r="Z204" s="42"/>
      <c r="AA204" s="67"/>
      <c r="AB204" s="67"/>
      <c r="AC204" s="67"/>
    </row>
    <row r="205" spans="1:68" ht="16.5" customHeight="1" x14ac:dyDescent="0.25">
      <c r="A205" s="396" t="s">
        <v>330</v>
      </c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396"/>
      <c r="Z205" s="396"/>
      <c r="AA205" s="65"/>
      <c r="AB205" s="65"/>
      <c r="AC205" s="82"/>
    </row>
    <row r="206" spans="1:68" ht="14.25" customHeight="1" x14ac:dyDescent="0.25">
      <c r="A206" s="397" t="s">
        <v>79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397"/>
      <c r="Z206" s="397"/>
      <c r="AA206" s="66"/>
      <c r="AB206" s="66"/>
      <c r="AC206" s="83"/>
    </row>
    <row r="207" spans="1:68" ht="27" customHeight="1" x14ac:dyDescent="0.25">
      <c r="A207" s="63" t="s">
        <v>331</v>
      </c>
      <c r="B207" s="63" t="s">
        <v>332</v>
      </c>
      <c r="C207" s="36">
        <v>4301070915</v>
      </c>
      <c r="D207" s="398">
        <v>4607111035882</v>
      </c>
      <c r="E207" s="398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84</v>
      </c>
      <c r="L207" s="37" t="s">
        <v>85</v>
      </c>
      <c r="M207" s="38" t="s">
        <v>83</v>
      </c>
      <c r="N207" s="38"/>
      <c r="O207" s="37">
        <v>180</v>
      </c>
      <c r="P207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400"/>
      <c r="R207" s="400"/>
      <c r="S207" s="400"/>
      <c r="T207" s="40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333</v>
      </c>
      <c r="AG207" s="81"/>
      <c r="AJ207" s="87" t="s">
        <v>86</v>
      </c>
      <c r="AK207" s="87">
        <v>1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334</v>
      </c>
      <c r="B208" s="63" t="s">
        <v>335</v>
      </c>
      <c r="C208" s="36">
        <v>4301070921</v>
      </c>
      <c r="D208" s="398">
        <v>4607111035905</v>
      </c>
      <c r="E208" s="398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84</v>
      </c>
      <c r="L208" s="37" t="s">
        <v>85</v>
      </c>
      <c r="M208" s="38" t="s">
        <v>83</v>
      </c>
      <c r="N208" s="38"/>
      <c r="O208" s="37">
        <v>180</v>
      </c>
      <c r="P208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400"/>
      <c r="R208" s="400"/>
      <c r="S208" s="400"/>
      <c r="T208" s="40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333</v>
      </c>
      <c r="AG208" s="81"/>
      <c r="AJ208" s="87" t="s">
        <v>86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336</v>
      </c>
      <c r="B209" s="63" t="s">
        <v>337</v>
      </c>
      <c r="C209" s="36">
        <v>4301070917</v>
      </c>
      <c r="D209" s="398">
        <v>4607111035912</v>
      </c>
      <c r="E209" s="398"/>
      <c r="F209" s="62">
        <v>0.43</v>
      </c>
      <c r="G209" s="37">
        <v>16</v>
      </c>
      <c r="H209" s="62">
        <v>6.88</v>
      </c>
      <c r="I209" s="62">
        <v>7.19</v>
      </c>
      <c r="J209" s="37">
        <v>84</v>
      </c>
      <c r="K209" s="37" t="s">
        <v>84</v>
      </c>
      <c r="L209" s="37" t="s">
        <v>85</v>
      </c>
      <c r="M209" s="38" t="s">
        <v>83</v>
      </c>
      <c r="N209" s="38"/>
      <c r="O209" s="37">
        <v>180</v>
      </c>
      <c r="P209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400"/>
      <c r="R209" s="400"/>
      <c r="S209" s="400"/>
      <c r="T209" s="40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338</v>
      </c>
      <c r="AG209" s="81"/>
      <c r="AJ209" s="87" t="s">
        <v>86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339</v>
      </c>
      <c r="B210" s="63" t="s">
        <v>340</v>
      </c>
      <c r="C210" s="36">
        <v>4301070920</v>
      </c>
      <c r="D210" s="398">
        <v>4607111035929</v>
      </c>
      <c r="E210" s="398"/>
      <c r="F210" s="62">
        <v>0.9</v>
      </c>
      <c r="G210" s="37">
        <v>8</v>
      </c>
      <c r="H210" s="62">
        <v>7.2</v>
      </c>
      <c r="I210" s="62">
        <v>7.47</v>
      </c>
      <c r="J210" s="37">
        <v>84</v>
      </c>
      <c r="K210" s="37" t="s">
        <v>84</v>
      </c>
      <c r="L210" s="37" t="s">
        <v>85</v>
      </c>
      <c r="M210" s="38" t="s">
        <v>83</v>
      </c>
      <c r="N210" s="38"/>
      <c r="O210" s="37">
        <v>180</v>
      </c>
      <c r="P210" s="4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400"/>
      <c r="R210" s="400"/>
      <c r="S210" s="400"/>
      <c r="T210" s="40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338</v>
      </c>
      <c r="AG210" s="81"/>
      <c r="AJ210" s="87" t="s">
        <v>86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05"/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6"/>
      <c r="P211" s="402" t="s">
        <v>40</v>
      </c>
      <c r="Q211" s="403"/>
      <c r="R211" s="403"/>
      <c r="S211" s="403"/>
      <c r="T211" s="403"/>
      <c r="U211" s="403"/>
      <c r="V211" s="404"/>
      <c r="W211" s="42" t="s">
        <v>39</v>
      </c>
      <c r="X211" s="43">
        <f>IFERROR(SUM(X207:X210),"0")</f>
        <v>0</v>
      </c>
      <c r="Y211" s="43">
        <f>IFERROR(SUM(Y207:Y210),"0")</f>
        <v>0</v>
      </c>
      <c r="Z211" s="43">
        <f>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05"/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6"/>
      <c r="P212" s="402" t="s">
        <v>40</v>
      </c>
      <c r="Q212" s="403"/>
      <c r="R212" s="403"/>
      <c r="S212" s="403"/>
      <c r="T212" s="403"/>
      <c r="U212" s="403"/>
      <c r="V212" s="404"/>
      <c r="W212" s="42" t="s">
        <v>0</v>
      </c>
      <c r="X212" s="43">
        <f>IFERROR(SUMPRODUCT(X207:X210*H207:H210),"0")</f>
        <v>0</v>
      </c>
      <c r="Y212" s="43">
        <f>IFERROR(SUMPRODUCT(Y207:Y210*H207:H210),"0")</f>
        <v>0</v>
      </c>
      <c r="Z212" s="42"/>
      <c r="AA212" s="67"/>
      <c r="AB212" s="67"/>
      <c r="AC212" s="67"/>
    </row>
    <row r="213" spans="1:68" ht="16.5" customHeight="1" x14ac:dyDescent="0.25">
      <c r="A213" s="396" t="s">
        <v>341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65"/>
      <c r="AB213" s="65"/>
      <c r="AC213" s="82"/>
    </row>
    <row r="214" spans="1:68" ht="14.25" customHeight="1" x14ac:dyDescent="0.25">
      <c r="A214" s="397" t="s">
        <v>79</v>
      </c>
      <c r="B214" s="397"/>
      <c r="C214" s="397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397"/>
      <c r="Z214" s="397"/>
      <c r="AA214" s="66"/>
      <c r="AB214" s="66"/>
      <c r="AC214" s="83"/>
    </row>
    <row r="215" spans="1:68" ht="16.5" customHeight="1" x14ac:dyDescent="0.25">
      <c r="A215" s="63" t="s">
        <v>342</v>
      </c>
      <c r="B215" s="63" t="s">
        <v>343</v>
      </c>
      <c r="C215" s="36">
        <v>4301070912</v>
      </c>
      <c r="D215" s="398">
        <v>4607111037213</v>
      </c>
      <c r="E215" s="398"/>
      <c r="F215" s="62">
        <v>0.4</v>
      </c>
      <c r="G215" s="37">
        <v>8</v>
      </c>
      <c r="H215" s="62">
        <v>3.2</v>
      </c>
      <c r="I215" s="62">
        <v>3.44</v>
      </c>
      <c r="J215" s="37">
        <v>144</v>
      </c>
      <c r="K215" s="37" t="s">
        <v>84</v>
      </c>
      <c r="L215" s="37" t="s">
        <v>85</v>
      </c>
      <c r="M215" s="38" t="s">
        <v>83</v>
      </c>
      <c r="N215" s="38"/>
      <c r="O215" s="37">
        <v>180</v>
      </c>
      <c r="P215" s="4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400"/>
      <c r="R215" s="400"/>
      <c r="S215" s="400"/>
      <c r="T215" s="401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IFERROR(IF(X215="","",X215*0.00866),"")</f>
        <v>0</v>
      </c>
      <c r="AA215" s="68" t="s">
        <v>46</v>
      </c>
      <c r="AB215" s="69" t="s">
        <v>46</v>
      </c>
      <c r="AC215" s="247" t="s">
        <v>344</v>
      </c>
      <c r="AG215" s="81"/>
      <c r="AJ215" s="87" t="s">
        <v>86</v>
      </c>
      <c r="AK215" s="87">
        <v>1</v>
      </c>
      <c r="BB215" s="24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405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05"/>
      <c r="O216" s="406"/>
      <c r="P216" s="402" t="s">
        <v>40</v>
      </c>
      <c r="Q216" s="403"/>
      <c r="R216" s="403"/>
      <c r="S216" s="403"/>
      <c r="T216" s="403"/>
      <c r="U216" s="403"/>
      <c r="V216" s="404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5"/>
      <c r="O217" s="406"/>
      <c r="P217" s="402" t="s">
        <v>40</v>
      </c>
      <c r="Q217" s="403"/>
      <c r="R217" s="403"/>
      <c r="S217" s="403"/>
      <c r="T217" s="403"/>
      <c r="U217" s="403"/>
      <c r="V217" s="404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6.5" customHeight="1" x14ac:dyDescent="0.25">
      <c r="A218" s="396" t="s">
        <v>345</v>
      </c>
      <c r="B218" s="396"/>
      <c r="C218" s="396"/>
      <c r="D218" s="396"/>
      <c r="E218" s="396"/>
      <c r="F218" s="396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  <c r="X218" s="396"/>
      <c r="Y218" s="396"/>
      <c r="Z218" s="396"/>
      <c r="AA218" s="65"/>
      <c r="AB218" s="65"/>
      <c r="AC218" s="82"/>
    </row>
    <row r="219" spans="1:68" ht="14.25" customHeight="1" x14ac:dyDescent="0.25">
      <c r="A219" s="397" t="s">
        <v>283</v>
      </c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97"/>
      <c r="AA219" s="66"/>
      <c r="AB219" s="66"/>
      <c r="AC219" s="83"/>
    </row>
    <row r="220" spans="1:68" ht="27" customHeight="1" x14ac:dyDescent="0.25">
      <c r="A220" s="63" t="s">
        <v>346</v>
      </c>
      <c r="B220" s="63" t="s">
        <v>347</v>
      </c>
      <c r="C220" s="36">
        <v>4301051320</v>
      </c>
      <c r="D220" s="398">
        <v>4680115881334</v>
      </c>
      <c r="E220" s="398"/>
      <c r="F220" s="62">
        <v>0.33</v>
      </c>
      <c r="G220" s="37">
        <v>6</v>
      </c>
      <c r="H220" s="62">
        <v>1.98</v>
      </c>
      <c r="I220" s="62">
        <v>2.25</v>
      </c>
      <c r="J220" s="37">
        <v>182</v>
      </c>
      <c r="K220" s="37" t="s">
        <v>93</v>
      </c>
      <c r="L220" s="37" t="s">
        <v>85</v>
      </c>
      <c r="M220" s="38" t="s">
        <v>289</v>
      </c>
      <c r="N220" s="38"/>
      <c r="O220" s="37">
        <v>365</v>
      </c>
      <c r="P220" s="4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400"/>
      <c r="R220" s="400"/>
      <c r="S220" s="400"/>
      <c r="T220" s="401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IFERROR(IF(X220="","",X220*0.00651),"")</f>
        <v>0</v>
      </c>
      <c r="AA220" s="68" t="s">
        <v>46</v>
      </c>
      <c r="AB220" s="69" t="s">
        <v>46</v>
      </c>
      <c r="AC220" s="249" t="s">
        <v>348</v>
      </c>
      <c r="AG220" s="81"/>
      <c r="AJ220" s="87" t="s">
        <v>86</v>
      </c>
      <c r="AK220" s="87">
        <v>1</v>
      </c>
      <c r="BB220" s="250" t="s">
        <v>288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405"/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6"/>
      <c r="P221" s="402" t="s">
        <v>40</v>
      </c>
      <c r="Q221" s="403"/>
      <c r="R221" s="403"/>
      <c r="S221" s="403"/>
      <c r="T221" s="403"/>
      <c r="U221" s="403"/>
      <c r="V221" s="404"/>
      <c r="W221" s="42" t="s">
        <v>39</v>
      </c>
      <c r="X221" s="43">
        <f>IFERROR(SUM(X220:X220),"0")</f>
        <v>0</v>
      </c>
      <c r="Y221" s="43">
        <f>IFERROR(SUM(Y220:Y220),"0")</f>
        <v>0</v>
      </c>
      <c r="Z221" s="43">
        <f>IFERROR(IF(Z220="",0,Z220),"0")</f>
        <v>0</v>
      </c>
      <c r="AA221" s="67"/>
      <c r="AB221" s="67"/>
      <c r="AC221" s="67"/>
    </row>
    <row r="222" spans="1:68" x14ac:dyDescent="0.2">
      <c r="A222" s="405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05"/>
      <c r="O222" s="406"/>
      <c r="P222" s="402" t="s">
        <v>40</v>
      </c>
      <c r="Q222" s="403"/>
      <c r="R222" s="403"/>
      <c r="S222" s="403"/>
      <c r="T222" s="403"/>
      <c r="U222" s="403"/>
      <c r="V222" s="404"/>
      <c r="W222" s="42" t="s">
        <v>0</v>
      </c>
      <c r="X222" s="43">
        <f>IFERROR(SUMPRODUCT(X220:X220*H220:H220),"0")</f>
        <v>0</v>
      </c>
      <c r="Y222" s="43">
        <f>IFERROR(SUMPRODUCT(Y220:Y220*H220:H220),"0")</f>
        <v>0</v>
      </c>
      <c r="Z222" s="42"/>
      <c r="AA222" s="67"/>
      <c r="AB222" s="67"/>
      <c r="AC222" s="67"/>
    </row>
    <row r="223" spans="1:68" ht="16.5" customHeight="1" x14ac:dyDescent="0.25">
      <c r="A223" s="396" t="s">
        <v>349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65"/>
      <c r="AB223" s="65"/>
      <c r="AC223" s="82"/>
    </row>
    <row r="224" spans="1:68" ht="14.25" customHeight="1" x14ac:dyDescent="0.25">
      <c r="A224" s="397" t="s">
        <v>79</v>
      </c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7"/>
      <c r="O224" s="397"/>
      <c r="P224" s="397"/>
      <c r="Q224" s="397"/>
      <c r="R224" s="397"/>
      <c r="S224" s="397"/>
      <c r="T224" s="397"/>
      <c r="U224" s="397"/>
      <c r="V224" s="397"/>
      <c r="W224" s="397"/>
      <c r="X224" s="397"/>
      <c r="Y224" s="397"/>
      <c r="Z224" s="397"/>
      <c r="AA224" s="66"/>
      <c r="AB224" s="66"/>
      <c r="AC224" s="83"/>
    </row>
    <row r="225" spans="1:68" ht="16.5" customHeight="1" x14ac:dyDescent="0.25">
      <c r="A225" s="63" t="s">
        <v>350</v>
      </c>
      <c r="B225" s="63" t="s">
        <v>351</v>
      </c>
      <c r="C225" s="36">
        <v>4301071063</v>
      </c>
      <c r="D225" s="398">
        <v>4607111039019</v>
      </c>
      <c r="E225" s="398"/>
      <c r="F225" s="62">
        <v>0.43</v>
      </c>
      <c r="G225" s="37">
        <v>16</v>
      </c>
      <c r="H225" s="62">
        <v>6.88</v>
      </c>
      <c r="I225" s="62">
        <v>7.2060000000000004</v>
      </c>
      <c r="J225" s="37">
        <v>84</v>
      </c>
      <c r="K225" s="37" t="s">
        <v>84</v>
      </c>
      <c r="L225" s="37" t="s">
        <v>85</v>
      </c>
      <c r="M225" s="38" t="s">
        <v>83</v>
      </c>
      <c r="N225" s="38"/>
      <c r="O225" s="37">
        <v>180</v>
      </c>
      <c r="P225" s="4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400"/>
      <c r="R225" s="400"/>
      <c r="S225" s="400"/>
      <c r="T225" s="40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1" t="s">
        <v>352</v>
      </c>
      <c r="AG225" s="81"/>
      <c r="AJ225" s="87" t="s">
        <v>86</v>
      </c>
      <c r="AK225" s="87">
        <v>1</v>
      </c>
      <c r="BB225" s="25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16.5" customHeight="1" x14ac:dyDescent="0.25">
      <c r="A226" s="63" t="s">
        <v>353</v>
      </c>
      <c r="B226" s="63" t="s">
        <v>354</v>
      </c>
      <c r="C226" s="36">
        <v>4301071000</v>
      </c>
      <c r="D226" s="398">
        <v>4607111038708</v>
      </c>
      <c r="E226" s="398"/>
      <c r="F226" s="62">
        <v>0.8</v>
      </c>
      <c r="G226" s="37">
        <v>8</v>
      </c>
      <c r="H226" s="62">
        <v>6.4</v>
      </c>
      <c r="I226" s="62">
        <v>6.67</v>
      </c>
      <c r="J226" s="37">
        <v>84</v>
      </c>
      <c r="K226" s="37" t="s">
        <v>84</v>
      </c>
      <c r="L226" s="37" t="s">
        <v>85</v>
      </c>
      <c r="M226" s="38" t="s">
        <v>83</v>
      </c>
      <c r="N226" s="38"/>
      <c r="O226" s="37">
        <v>180</v>
      </c>
      <c r="P226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400"/>
      <c r="R226" s="400"/>
      <c r="S226" s="400"/>
      <c r="T226" s="40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352</v>
      </c>
      <c r="AG226" s="81"/>
      <c r="AJ226" s="87" t="s">
        <v>86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05"/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5"/>
      <c r="N227" s="405"/>
      <c r="O227" s="406"/>
      <c r="P227" s="402" t="s">
        <v>40</v>
      </c>
      <c r="Q227" s="403"/>
      <c r="R227" s="403"/>
      <c r="S227" s="403"/>
      <c r="T227" s="403"/>
      <c r="U227" s="403"/>
      <c r="V227" s="404"/>
      <c r="W227" s="42" t="s">
        <v>39</v>
      </c>
      <c r="X227" s="43">
        <f>IFERROR(SUM(X225:X226),"0")</f>
        <v>0</v>
      </c>
      <c r="Y227" s="43">
        <f>IFERROR(SUM(Y225:Y226),"0")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405"/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6"/>
      <c r="P228" s="402" t="s">
        <v>40</v>
      </c>
      <c r="Q228" s="403"/>
      <c r="R228" s="403"/>
      <c r="S228" s="403"/>
      <c r="T228" s="403"/>
      <c r="U228" s="403"/>
      <c r="V228" s="404"/>
      <c r="W228" s="42" t="s">
        <v>0</v>
      </c>
      <c r="X228" s="43">
        <f>IFERROR(SUMPRODUCT(X225:X226*H225:H226),"0")</f>
        <v>0</v>
      </c>
      <c r="Y228" s="43">
        <f>IFERROR(SUMPRODUCT(Y225:Y226*H225:H226),"0")</f>
        <v>0</v>
      </c>
      <c r="Z228" s="42"/>
      <c r="AA228" s="67"/>
      <c r="AB228" s="67"/>
      <c r="AC228" s="67"/>
    </row>
    <row r="229" spans="1:68" ht="27.75" customHeight="1" x14ac:dyDescent="0.2">
      <c r="A229" s="395" t="s">
        <v>355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95"/>
      <c r="AA229" s="54"/>
      <c r="AB229" s="54"/>
      <c r="AC229" s="54"/>
    </row>
    <row r="230" spans="1:68" ht="16.5" customHeight="1" x14ac:dyDescent="0.25">
      <c r="A230" s="396" t="s">
        <v>356</v>
      </c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  <c r="X230" s="396"/>
      <c r="Y230" s="396"/>
      <c r="Z230" s="396"/>
      <c r="AA230" s="65"/>
      <c r="AB230" s="65"/>
      <c r="AC230" s="82"/>
    </row>
    <row r="231" spans="1:68" ht="14.25" customHeight="1" x14ac:dyDescent="0.25">
      <c r="A231" s="397" t="s">
        <v>79</v>
      </c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7"/>
      <c r="P231" s="397"/>
      <c r="Q231" s="397"/>
      <c r="R231" s="397"/>
      <c r="S231" s="397"/>
      <c r="T231" s="397"/>
      <c r="U231" s="397"/>
      <c r="V231" s="397"/>
      <c r="W231" s="397"/>
      <c r="X231" s="397"/>
      <c r="Y231" s="397"/>
      <c r="Z231" s="397"/>
      <c r="AA231" s="66"/>
      <c r="AB231" s="66"/>
      <c r="AC231" s="83"/>
    </row>
    <row r="232" spans="1:68" ht="27" customHeight="1" x14ac:dyDescent="0.25">
      <c r="A232" s="63" t="s">
        <v>357</v>
      </c>
      <c r="B232" s="63" t="s">
        <v>358</v>
      </c>
      <c r="C232" s="36">
        <v>4301071036</v>
      </c>
      <c r="D232" s="398">
        <v>4607111036162</v>
      </c>
      <c r="E232" s="398"/>
      <c r="F232" s="62">
        <v>0.8</v>
      </c>
      <c r="G232" s="37">
        <v>8</v>
      </c>
      <c r="H232" s="62">
        <v>6.4</v>
      </c>
      <c r="I232" s="62">
        <v>6.6811999999999996</v>
      </c>
      <c r="J232" s="37">
        <v>84</v>
      </c>
      <c r="K232" s="37" t="s">
        <v>84</v>
      </c>
      <c r="L232" s="37" t="s">
        <v>85</v>
      </c>
      <c r="M232" s="38" t="s">
        <v>83</v>
      </c>
      <c r="N232" s="38"/>
      <c r="O232" s="37">
        <v>90</v>
      </c>
      <c r="P232" s="4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400"/>
      <c r="R232" s="400"/>
      <c r="S232" s="400"/>
      <c r="T232" s="401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5" t="s">
        <v>359</v>
      </c>
      <c r="AG232" s="81"/>
      <c r="AJ232" s="87" t="s">
        <v>86</v>
      </c>
      <c r="AK232" s="87">
        <v>1</v>
      </c>
      <c r="BB232" s="256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6"/>
      <c r="P233" s="402" t="s">
        <v>40</v>
      </c>
      <c r="Q233" s="403"/>
      <c r="R233" s="403"/>
      <c r="S233" s="403"/>
      <c r="T233" s="403"/>
      <c r="U233" s="403"/>
      <c r="V233" s="404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05"/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6"/>
      <c r="P234" s="402" t="s">
        <v>40</v>
      </c>
      <c r="Q234" s="403"/>
      <c r="R234" s="403"/>
      <c r="S234" s="403"/>
      <c r="T234" s="403"/>
      <c r="U234" s="403"/>
      <c r="V234" s="404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27.75" customHeight="1" x14ac:dyDescent="0.2">
      <c r="A235" s="395" t="s">
        <v>360</v>
      </c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  <c r="U235" s="395"/>
      <c r="V235" s="395"/>
      <c r="W235" s="395"/>
      <c r="X235" s="395"/>
      <c r="Y235" s="395"/>
      <c r="Z235" s="395"/>
      <c r="AA235" s="54"/>
      <c r="AB235" s="54"/>
      <c r="AC235" s="54"/>
    </row>
    <row r="236" spans="1:68" ht="16.5" customHeight="1" x14ac:dyDescent="0.25">
      <c r="A236" s="396" t="s">
        <v>361</v>
      </c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  <c r="X236" s="396"/>
      <c r="Y236" s="396"/>
      <c r="Z236" s="396"/>
      <c r="AA236" s="65"/>
      <c r="AB236" s="65"/>
      <c r="AC236" s="82"/>
    </row>
    <row r="237" spans="1:68" ht="14.25" customHeight="1" x14ac:dyDescent="0.25">
      <c r="A237" s="397" t="s">
        <v>79</v>
      </c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397"/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  <c r="Z237" s="397"/>
      <c r="AA237" s="66"/>
      <c r="AB237" s="66"/>
      <c r="AC237" s="83"/>
    </row>
    <row r="238" spans="1:68" ht="27" customHeight="1" x14ac:dyDescent="0.25">
      <c r="A238" s="63" t="s">
        <v>362</v>
      </c>
      <c r="B238" s="63" t="s">
        <v>363</v>
      </c>
      <c r="C238" s="36">
        <v>4301071029</v>
      </c>
      <c r="D238" s="398">
        <v>4607111035899</v>
      </c>
      <c r="E238" s="398"/>
      <c r="F238" s="62">
        <v>1</v>
      </c>
      <c r="G238" s="37">
        <v>5</v>
      </c>
      <c r="H238" s="62">
        <v>5</v>
      </c>
      <c r="I238" s="62">
        <v>5.2619999999999996</v>
      </c>
      <c r="J238" s="37">
        <v>84</v>
      </c>
      <c r="K238" s="37" t="s">
        <v>84</v>
      </c>
      <c r="L238" s="37" t="s">
        <v>85</v>
      </c>
      <c r="M238" s="38" t="s">
        <v>83</v>
      </c>
      <c r="N238" s="38"/>
      <c r="O238" s="37">
        <v>180</v>
      </c>
      <c r="P238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400"/>
      <c r="R238" s="400"/>
      <c r="S238" s="400"/>
      <c r="T238" s="401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7" t="s">
        <v>262</v>
      </c>
      <c r="AG238" s="81"/>
      <c r="AJ238" s="87" t="s">
        <v>86</v>
      </c>
      <c r="AK238" s="87">
        <v>1</v>
      </c>
      <c r="BB238" s="258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364</v>
      </c>
      <c r="B239" s="63" t="s">
        <v>365</v>
      </c>
      <c r="C239" s="36">
        <v>4301070991</v>
      </c>
      <c r="D239" s="398">
        <v>4607111038180</v>
      </c>
      <c r="E239" s="398"/>
      <c r="F239" s="62">
        <v>0.4</v>
      </c>
      <c r="G239" s="37">
        <v>16</v>
      </c>
      <c r="H239" s="62">
        <v>6.4</v>
      </c>
      <c r="I239" s="62">
        <v>6.71</v>
      </c>
      <c r="J239" s="37">
        <v>84</v>
      </c>
      <c r="K239" s="37" t="s">
        <v>84</v>
      </c>
      <c r="L239" s="37" t="s">
        <v>85</v>
      </c>
      <c r="M239" s="38" t="s">
        <v>83</v>
      </c>
      <c r="N239" s="38"/>
      <c r="O239" s="37">
        <v>180</v>
      </c>
      <c r="P239" s="4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400"/>
      <c r="R239" s="400"/>
      <c r="S239" s="400"/>
      <c r="T239" s="40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366</v>
      </c>
      <c r="AG239" s="81"/>
      <c r="AJ239" s="87" t="s">
        <v>86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05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6"/>
      <c r="P240" s="402" t="s">
        <v>40</v>
      </c>
      <c r="Q240" s="403"/>
      <c r="R240" s="403"/>
      <c r="S240" s="403"/>
      <c r="T240" s="403"/>
      <c r="U240" s="403"/>
      <c r="V240" s="404"/>
      <c r="W240" s="42" t="s">
        <v>39</v>
      </c>
      <c r="X240" s="43">
        <f>IFERROR(SUM(X238:X239),"0")</f>
        <v>0</v>
      </c>
      <c r="Y240" s="43">
        <f>IFERROR(SUM(Y238:Y239),"0")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6"/>
      <c r="P241" s="402" t="s">
        <v>40</v>
      </c>
      <c r="Q241" s="403"/>
      <c r="R241" s="403"/>
      <c r="S241" s="403"/>
      <c r="T241" s="403"/>
      <c r="U241" s="403"/>
      <c r="V241" s="404"/>
      <c r="W241" s="42" t="s">
        <v>0</v>
      </c>
      <c r="X241" s="43">
        <f>IFERROR(SUMPRODUCT(X238:X239*H238:H239),"0")</f>
        <v>0</v>
      </c>
      <c r="Y241" s="43">
        <f>IFERROR(SUMPRODUCT(Y238:Y239*H238:H239),"0")</f>
        <v>0</v>
      </c>
      <c r="Z241" s="42"/>
      <c r="AA241" s="67"/>
      <c r="AB241" s="67"/>
      <c r="AC241" s="67"/>
    </row>
    <row r="242" spans="1:68" ht="16.5" customHeight="1" x14ac:dyDescent="0.25">
      <c r="A242" s="396" t="s">
        <v>367</v>
      </c>
      <c r="B242" s="396"/>
      <c r="C242" s="396"/>
      <c r="D242" s="396"/>
      <c r="E242" s="396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  <c r="X242" s="396"/>
      <c r="Y242" s="396"/>
      <c r="Z242" s="396"/>
      <c r="AA242" s="65"/>
      <c r="AB242" s="65"/>
      <c r="AC242" s="82"/>
    </row>
    <row r="243" spans="1:68" ht="14.25" customHeight="1" x14ac:dyDescent="0.25">
      <c r="A243" s="397" t="s">
        <v>79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66"/>
      <c r="AB243" s="66"/>
      <c r="AC243" s="83"/>
    </row>
    <row r="244" spans="1:68" ht="27" customHeight="1" x14ac:dyDescent="0.25">
      <c r="A244" s="63" t="s">
        <v>368</v>
      </c>
      <c r="B244" s="63" t="s">
        <v>369</v>
      </c>
      <c r="C244" s="36">
        <v>4301070870</v>
      </c>
      <c r="D244" s="398">
        <v>4607111036711</v>
      </c>
      <c r="E244" s="398"/>
      <c r="F244" s="62">
        <v>0.8</v>
      </c>
      <c r="G244" s="37">
        <v>8</v>
      </c>
      <c r="H244" s="62">
        <v>6.4</v>
      </c>
      <c r="I244" s="62">
        <v>6.67</v>
      </c>
      <c r="J244" s="37">
        <v>84</v>
      </c>
      <c r="K244" s="37" t="s">
        <v>84</v>
      </c>
      <c r="L244" s="37" t="s">
        <v>85</v>
      </c>
      <c r="M244" s="38" t="s">
        <v>83</v>
      </c>
      <c r="N244" s="38"/>
      <c r="O244" s="37">
        <v>90</v>
      </c>
      <c r="P244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400"/>
      <c r="R244" s="400"/>
      <c r="S244" s="400"/>
      <c r="T244" s="401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1" t="s">
        <v>344</v>
      </c>
      <c r="AG244" s="81"/>
      <c r="AJ244" s="87" t="s">
        <v>86</v>
      </c>
      <c r="AK244" s="87">
        <v>1</v>
      </c>
      <c r="BB244" s="262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05"/>
      <c r="B245" s="405"/>
      <c r="C245" s="405"/>
      <c r="D245" s="405"/>
      <c r="E245" s="405"/>
      <c r="F245" s="405"/>
      <c r="G245" s="405"/>
      <c r="H245" s="405"/>
      <c r="I245" s="405"/>
      <c r="J245" s="405"/>
      <c r="K245" s="405"/>
      <c r="L245" s="405"/>
      <c r="M245" s="405"/>
      <c r="N245" s="405"/>
      <c r="O245" s="406"/>
      <c r="P245" s="402" t="s">
        <v>40</v>
      </c>
      <c r="Q245" s="403"/>
      <c r="R245" s="403"/>
      <c r="S245" s="403"/>
      <c r="T245" s="403"/>
      <c r="U245" s="403"/>
      <c r="V245" s="404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405"/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6"/>
      <c r="P246" s="402" t="s">
        <v>40</v>
      </c>
      <c r="Q246" s="403"/>
      <c r="R246" s="403"/>
      <c r="S246" s="403"/>
      <c r="T246" s="403"/>
      <c r="U246" s="403"/>
      <c r="V246" s="404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95" t="s">
        <v>370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  <c r="AA247" s="54"/>
      <c r="AB247" s="54"/>
      <c r="AC247" s="54"/>
    </row>
    <row r="248" spans="1:68" ht="16.5" customHeight="1" x14ac:dyDescent="0.25">
      <c r="A248" s="396" t="s">
        <v>371</v>
      </c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  <c r="X248" s="396"/>
      <c r="Y248" s="396"/>
      <c r="Z248" s="396"/>
      <c r="AA248" s="65"/>
      <c r="AB248" s="65"/>
      <c r="AC248" s="82"/>
    </row>
    <row r="249" spans="1:68" ht="14.25" customHeight="1" x14ac:dyDescent="0.25">
      <c r="A249" s="397" t="s">
        <v>372</v>
      </c>
      <c r="B249" s="397"/>
      <c r="C249" s="397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397"/>
      <c r="O249" s="397"/>
      <c r="P249" s="397"/>
      <c r="Q249" s="397"/>
      <c r="R249" s="397"/>
      <c r="S249" s="397"/>
      <c r="T249" s="397"/>
      <c r="U249" s="397"/>
      <c r="V249" s="397"/>
      <c r="W249" s="397"/>
      <c r="X249" s="397"/>
      <c r="Y249" s="397"/>
      <c r="Z249" s="397"/>
      <c r="AA249" s="66"/>
      <c r="AB249" s="66"/>
      <c r="AC249" s="83"/>
    </row>
    <row r="250" spans="1:68" ht="27" customHeight="1" x14ac:dyDescent="0.25">
      <c r="A250" s="63" t="s">
        <v>373</v>
      </c>
      <c r="B250" s="63" t="s">
        <v>374</v>
      </c>
      <c r="C250" s="36">
        <v>4301133004</v>
      </c>
      <c r="D250" s="398">
        <v>4607111039774</v>
      </c>
      <c r="E250" s="398"/>
      <c r="F250" s="62">
        <v>0.25</v>
      </c>
      <c r="G250" s="37">
        <v>12</v>
      </c>
      <c r="H250" s="62">
        <v>3</v>
      </c>
      <c r="I250" s="62">
        <v>3.22</v>
      </c>
      <c r="J250" s="37">
        <v>70</v>
      </c>
      <c r="K250" s="37" t="s">
        <v>93</v>
      </c>
      <c r="L250" s="37" t="s">
        <v>85</v>
      </c>
      <c r="M250" s="38" t="s">
        <v>83</v>
      </c>
      <c r="N250" s="38"/>
      <c r="O250" s="37">
        <v>180</v>
      </c>
      <c r="P250" s="493" t="s">
        <v>375</v>
      </c>
      <c r="Q250" s="400"/>
      <c r="R250" s="400"/>
      <c r="S250" s="400"/>
      <c r="T250" s="401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63" t="s">
        <v>376</v>
      </c>
      <c r="AG250" s="81"/>
      <c r="AJ250" s="87" t="s">
        <v>86</v>
      </c>
      <c r="AK250" s="87">
        <v>1</v>
      </c>
      <c r="BB250" s="264" t="s">
        <v>92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6"/>
      <c r="P251" s="402" t="s">
        <v>40</v>
      </c>
      <c r="Q251" s="403"/>
      <c r="R251" s="403"/>
      <c r="S251" s="403"/>
      <c r="T251" s="403"/>
      <c r="U251" s="403"/>
      <c r="V251" s="404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405"/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6"/>
      <c r="P252" s="402" t="s">
        <v>40</v>
      </c>
      <c r="Q252" s="403"/>
      <c r="R252" s="403"/>
      <c r="S252" s="403"/>
      <c r="T252" s="403"/>
      <c r="U252" s="403"/>
      <c r="V252" s="404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14.25" customHeight="1" x14ac:dyDescent="0.25">
      <c r="A253" s="397" t="s">
        <v>147</v>
      </c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397"/>
      <c r="P253" s="397"/>
      <c r="Q253" s="397"/>
      <c r="R253" s="397"/>
      <c r="S253" s="397"/>
      <c r="T253" s="397"/>
      <c r="U253" s="397"/>
      <c r="V253" s="397"/>
      <c r="W253" s="397"/>
      <c r="X253" s="397"/>
      <c r="Y253" s="397"/>
      <c r="Z253" s="397"/>
      <c r="AA253" s="66"/>
      <c r="AB253" s="66"/>
      <c r="AC253" s="83"/>
    </row>
    <row r="254" spans="1:68" ht="37.5" customHeight="1" x14ac:dyDescent="0.25">
      <c r="A254" s="63" t="s">
        <v>377</v>
      </c>
      <c r="B254" s="63" t="s">
        <v>378</v>
      </c>
      <c r="C254" s="36">
        <v>4301135400</v>
      </c>
      <c r="D254" s="398">
        <v>4607111039361</v>
      </c>
      <c r="E254" s="398"/>
      <c r="F254" s="62">
        <v>0.25</v>
      </c>
      <c r="G254" s="37">
        <v>12</v>
      </c>
      <c r="H254" s="62">
        <v>3</v>
      </c>
      <c r="I254" s="62">
        <v>3.7035999999999998</v>
      </c>
      <c r="J254" s="37">
        <v>70</v>
      </c>
      <c r="K254" s="37" t="s">
        <v>93</v>
      </c>
      <c r="L254" s="37" t="s">
        <v>85</v>
      </c>
      <c r="M254" s="38" t="s">
        <v>83</v>
      </c>
      <c r="N254" s="38"/>
      <c r="O254" s="37">
        <v>180</v>
      </c>
      <c r="P254" s="49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400"/>
      <c r="R254" s="400"/>
      <c r="S254" s="400"/>
      <c r="T254" s="40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46</v>
      </c>
      <c r="AC254" s="265" t="s">
        <v>376</v>
      </c>
      <c r="AG254" s="81"/>
      <c r="AJ254" s="87" t="s">
        <v>86</v>
      </c>
      <c r="AK254" s="87">
        <v>1</v>
      </c>
      <c r="BB254" s="266" t="s">
        <v>92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05"/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6"/>
      <c r="P255" s="402" t="s">
        <v>40</v>
      </c>
      <c r="Q255" s="403"/>
      <c r="R255" s="403"/>
      <c r="S255" s="403"/>
      <c r="T255" s="403"/>
      <c r="U255" s="403"/>
      <c r="V255" s="404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05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05"/>
      <c r="O256" s="406"/>
      <c r="P256" s="402" t="s">
        <v>40</v>
      </c>
      <c r="Q256" s="403"/>
      <c r="R256" s="403"/>
      <c r="S256" s="403"/>
      <c r="T256" s="403"/>
      <c r="U256" s="403"/>
      <c r="V256" s="404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395" t="s">
        <v>247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95"/>
      <c r="AA257" s="54"/>
      <c r="AB257" s="54"/>
      <c r="AC257" s="54"/>
    </row>
    <row r="258" spans="1:68" ht="16.5" customHeight="1" x14ac:dyDescent="0.25">
      <c r="A258" s="396" t="s">
        <v>247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65"/>
      <c r="AB258" s="65"/>
      <c r="AC258" s="82"/>
    </row>
    <row r="259" spans="1:68" ht="14.25" customHeight="1" x14ac:dyDescent="0.25">
      <c r="A259" s="397" t="s">
        <v>79</v>
      </c>
      <c r="B259" s="397"/>
      <c r="C259" s="397"/>
      <c r="D259" s="397"/>
      <c r="E259" s="397"/>
      <c r="F259" s="397"/>
      <c r="G259" s="397"/>
      <c r="H259" s="397"/>
      <c r="I259" s="397"/>
      <c r="J259" s="397"/>
      <c r="K259" s="397"/>
      <c r="L259" s="397"/>
      <c r="M259" s="397"/>
      <c r="N259" s="397"/>
      <c r="O259" s="397"/>
      <c r="P259" s="397"/>
      <c r="Q259" s="397"/>
      <c r="R259" s="397"/>
      <c r="S259" s="397"/>
      <c r="T259" s="397"/>
      <c r="U259" s="397"/>
      <c r="V259" s="397"/>
      <c r="W259" s="397"/>
      <c r="X259" s="397"/>
      <c r="Y259" s="397"/>
      <c r="Z259" s="397"/>
      <c r="AA259" s="66"/>
      <c r="AB259" s="66"/>
      <c r="AC259" s="83"/>
    </row>
    <row r="260" spans="1:68" ht="27" customHeight="1" x14ac:dyDescent="0.25">
      <c r="A260" s="63" t="s">
        <v>379</v>
      </c>
      <c r="B260" s="63" t="s">
        <v>380</v>
      </c>
      <c r="C260" s="36">
        <v>4301071014</v>
      </c>
      <c r="D260" s="398">
        <v>4640242181264</v>
      </c>
      <c r="E260" s="398"/>
      <c r="F260" s="62">
        <v>0.7</v>
      </c>
      <c r="G260" s="37">
        <v>10</v>
      </c>
      <c r="H260" s="62">
        <v>7</v>
      </c>
      <c r="I260" s="62">
        <v>7.28</v>
      </c>
      <c r="J260" s="37">
        <v>84</v>
      </c>
      <c r="K260" s="37" t="s">
        <v>84</v>
      </c>
      <c r="L260" s="37" t="s">
        <v>85</v>
      </c>
      <c r="M260" s="38" t="s">
        <v>83</v>
      </c>
      <c r="N260" s="38"/>
      <c r="O260" s="37">
        <v>180</v>
      </c>
      <c r="P260" s="495" t="s">
        <v>381</v>
      </c>
      <c r="Q260" s="400"/>
      <c r="R260" s="400"/>
      <c r="S260" s="400"/>
      <c r="T260" s="40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382</v>
      </c>
      <c r="AG260" s="81"/>
      <c r="AJ260" s="87" t="s">
        <v>86</v>
      </c>
      <c r="AK260" s="87">
        <v>1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383</v>
      </c>
      <c r="B261" s="63" t="s">
        <v>384</v>
      </c>
      <c r="C261" s="36">
        <v>4301071021</v>
      </c>
      <c r="D261" s="398">
        <v>4640242181325</v>
      </c>
      <c r="E261" s="398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84</v>
      </c>
      <c r="L261" s="37" t="s">
        <v>85</v>
      </c>
      <c r="M261" s="38" t="s">
        <v>83</v>
      </c>
      <c r="N261" s="38"/>
      <c r="O261" s="37">
        <v>180</v>
      </c>
      <c r="P261" s="496" t="s">
        <v>385</v>
      </c>
      <c r="Q261" s="400"/>
      <c r="R261" s="400"/>
      <c r="S261" s="400"/>
      <c r="T261" s="40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382</v>
      </c>
      <c r="AG261" s="81"/>
      <c r="AJ261" s="87" t="s">
        <v>86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386</v>
      </c>
      <c r="B262" s="63" t="s">
        <v>387</v>
      </c>
      <c r="C262" s="36">
        <v>4301070993</v>
      </c>
      <c r="D262" s="398">
        <v>4640242180670</v>
      </c>
      <c r="E262" s="398"/>
      <c r="F262" s="62">
        <v>1</v>
      </c>
      <c r="G262" s="37">
        <v>6</v>
      </c>
      <c r="H262" s="62">
        <v>6</v>
      </c>
      <c r="I262" s="62">
        <v>6.23</v>
      </c>
      <c r="J262" s="37">
        <v>84</v>
      </c>
      <c r="K262" s="37" t="s">
        <v>84</v>
      </c>
      <c r="L262" s="37" t="s">
        <v>85</v>
      </c>
      <c r="M262" s="38" t="s">
        <v>83</v>
      </c>
      <c r="N262" s="38"/>
      <c r="O262" s="37">
        <v>180</v>
      </c>
      <c r="P262" s="497" t="s">
        <v>388</v>
      </c>
      <c r="Q262" s="400"/>
      <c r="R262" s="400"/>
      <c r="S262" s="400"/>
      <c r="T262" s="40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389</v>
      </c>
      <c r="AG262" s="81"/>
      <c r="AJ262" s="87" t="s">
        <v>86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05"/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6"/>
      <c r="P263" s="402" t="s">
        <v>40</v>
      </c>
      <c r="Q263" s="403"/>
      <c r="R263" s="403"/>
      <c r="S263" s="403"/>
      <c r="T263" s="403"/>
      <c r="U263" s="403"/>
      <c r="V263" s="404"/>
      <c r="W263" s="42" t="s">
        <v>39</v>
      </c>
      <c r="X263" s="43">
        <f>IFERROR(SUM(X260:X262),"0")</f>
        <v>0</v>
      </c>
      <c r="Y263" s="43">
        <f>IFERROR(SUM(Y260:Y262),"0")</f>
        <v>0</v>
      </c>
      <c r="Z263" s="43">
        <f>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05"/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6"/>
      <c r="P264" s="402" t="s">
        <v>40</v>
      </c>
      <c r="Q264" s="403"/>
      <c r="R264" s="403"/>
      <c r="S264" s="403"/>
      <c r="T264" s="403"/>
      <c r="U264" s="403"/>
      <c r="V264" s="404"/>
      <c r="W264" s="42" t="s">
        <v>0</v>
      </c>
      <c r="X264" s="43">
        <f>IFERROR(SUMPRODUCT(X260:X262*H260:H262),"0")</f>
        <v>0</v>
      </c>
      <c r="Y264" s="43">
        <f>IFERROR(SUMPRODUCT(Y260:Y262*H260:H262),"0")</f>
        <v>0</v>
      </c>
      <c r="Z264" s="42"/>
      <c r="AA264" s="67"/>
      <c r="AB264" s="67"/>
      <c r="AC264" s="67"/>
    </row>
    <row r="265" spans="1:68" ht="14.25" customHeight="1" x14ac:dyDescent="0.25">
      <c r="A265" s="397" t="s">
        <v>153</v>
      </c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397"/>
      <c r="P265" s="397"/>
      <c r="Q265" s="397"/>
      <c r="R265" s="397"/>
      <c r="S265" s="397"/>
      <c r="T265" s="397"/>
      <c r="U265" s="397"/>
      <c r="V265" s="397"/>
      <c r="W265" s="397"/>
      <c r="X265" s="397"/>
      <c r="Y265" s="397"/>
      <c r="Z265" s="397"/>
      <c r="AA265" s="66"/>
      <c r="AB265" s="66"/>
      <c r="AC265" s="83"/>
    </row>
    <row r="266" spans="1:68" ht="27" customHeight="1" x14ac:dyDescent="0.25">
      <c r="A266" s="63" t="s">
        <v>390</v>
      </c>
      <c r="B266" s="63" t="s">
        <v>391</v>
      </c>
      <c r="C266" s="36">
        <v>4301131019</v>
      </c>
      <c r="D266" s="398">
        <v>4640242180427</v>
      </c>
      <c r="E266" s="398"/>
      <c r="F266" s="62">
        <v>1.8</v>
      </c>
      <c r="G266" s="37">
        <v>1</v>
      </c>
      <c r="H266" s="62">
        <v>1.8</v>
      </c>
      <c r="I266" s="62">
        <v>1.915</v>
      </c>
      <c r="J266" s="37">
        <v>234</v>
      </c>
      <c r="K266" s="37" t="s">
        <v>143</v>
      </c>
      <c r="L266" s="37" t="s">
        <v>85</v>
      </c>
      <c r="M266" s="38" t="s">
        <v>83</v>
      </c>
      <c r="N266" s="38"/>
      <c r="O266" s="37">
        <v>180</v>
      </c>
      <c r="P266" s="498" t="s">
        <v>392</v>
      </c>
      <c r="Q266" s="400"/>
      <c r="R266" s="400"/>
      <c r="S266" s="400"/>
      <c r="T266" s="401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IFERROR(IF(X266="","",X266*0.00502),"")</f>
        <v>0</v>
      </c>
      <c r="AA266" s="68" t="s">
        <v>46</v>
      </c>
      <c r="AB266" s="69" t="s">
        <v>46</v>
      </c>
      <c r="AC266" s="273" t="s">
        <v>393</v>
      </c>
      <c r="AG266" s="81"/>
      <c r="AJ266" s="87" t="s">
        <v>86</v>
      </c>
      <c r="AK266" s="87">
        <v>1</v>
      </c>
      <c r="BB266" s="274" t="s">
        <v>92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5"/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6"/>
      <c r="P267" s="402" t="s">
        <v>40</v>
      </c>
      <c r="Q267" s="403"/>
      <c r="R267" s="403"/>
      <c r="S267" s="403"/>
      <c r="T267" s="403"/>
      <c r="U267" s="403"/>
      <c r="V267" s="404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05"/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6"/>
      <c r="P268" s="402" t="s">
        <v>40</v>
      </c>
      <c r="Q268" s="403"/>
      <c r="R268" s="403"/>
      <c r="S268" s="403"/>
      <c r="T268" s="403"/>
      <c r="U268" s="403"/>
      <c r="V268" s="404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397" t="s">
        <v>88</v>
      </c>
      <c r="B269" s="397"/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7"/>
      <c r="P269" s="397"/>
      <c r="Q269" s="397"/>
      <c r="R269" s="397"/>
      <c r="S269" s="397"/>
      <c r="T269" s="397"/>
      <c r="U269" s="397"/>
      <c r="V269" s="397"/>
      <c r="W269" s="397"/>
      <c r="X269" s="397"/>
      <c r="Y269" s="397"/>
      <c r="Z269" s="397"/>
      <c r="AA269" s="66"/>
      <c r="AB269" s="66"/>
      <c r="AC269" s="83"/>
    </row>
    <row r="270" spans="1:68" ht="27" customHeight="1" x14ac:dyDescent="0.25">
      <c r="A270" s="63" t="s">
        <v>394</v>
      </c>
      <c r="B270" s="63" t="s">
        <v>395</v>
      </c>
      <c r="C270" s="36">
        <v>4301132080</v>
      </c>
      <c r="D270" s="398">
        <v>4640242180397</v>
      </c>
      <c r="E270" s="398"/>
      <c r="F270" s="62">
        <v>1</v>
      </c>
      <c r="G270" s="37">
        <v>6</v>
      </c>
      <c r="H270" s="62">
        <v>6</v>
      </c>
      <c r="I270" s="62">
        <v>6.26</v>
      </c>
      <c r="J270" s="37">
        <v>84</v>
      </c>
      <c r="K270" s="37" t="s">
        <v>84</v>
      </c>
      <c r="L270" s="37" t="s">
        <v>85</v>
      </c>
      <c r="M270" s="38" t="s">
        <v>83</v>
      </c>
      <c r="N270" s="38"/>
      <c r="O270" s="37">
        <v>180</v>
      </c>
      <c r="P270" s="499" t="s">
        <v>396</v>
      </c>
      <c r="Q270" s="400"/>
      <c r="R270" s="400"/>
      <c r="S270" s="400"/>
      <c r="T270" s="40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75" t="s">
        <v>397</v>
      </c>
      <c r="AG270" s="81"/>
      <c r="AJ270" s="87" t="s">
        <v>86</v>
      </c>
      <c r="AK270" s="87">
        <v>1</v>
      </c>
      <c r="BB270" s="276" t="s">
        <v>92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398</v>
      </c>
      <c r="B271" s="63" t="s">
        <v>399</v>
      </c>
      <c r="C271" s="36">
        <v>4301132104</v>
      </c>
      <c r="D271" s="398">
        <v>4640242181219</v>
      </c>
      <c r="E271" s="398"/>
      <c r="F271" s="62">
        <v>0.3</v>
      </c>
      <c r="G271" s="37">
        <v>9</v>
      </c>
      <c r="H271" s="62">
        <v>2.7</v>
      </c>
      <c r="I271" s="62">
        <v>2.8450000000000002</v>
      </c>
      <c r="J271" s="37">
        <v>234</v>
      </c>
      <c r="K271" s="37" t="s">
        <v>143</v>
      </c>
      <c r="L271" s="37" t="s">
        <v>85</v>
      </c>
      <c r="M271" s="38" t="s">
        <v>83</v>
      </c>
      <c r="N271" s="38"/>
      <c r="O271" s="37">
        <v>180</v>
      </c>
      <c r="P271" s="500" t="s">
        <v>400</v>
      </c>
      <c r="Q271" s="400"/>
      <c r="R271" s="400"/>
      <c r="S271" s="400"/>
      <c r="T271" s="401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IFERROR(IF(X271="","",X271*0.00502),"")</f>
        <v>0</v>
      </c>
      <c r="AA271" s="68" t="s">
        <v>46</v>
      </c>
      <c r="AB271" s="69" t="s">
        <v>46</v>
      </c>
      <c r="AC271" s="277" t="s">
        <v>397</v>
      </c>
      <c r="AG271" s="81"/>
      <c r="AJ271" s="87" t="s">
        <v>86</v>
      </c>
      <c r="AK271" s="87">
        <v>1</v>
      </c>
      <c r="BB271" s="278" t="s">
        <v>92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05"/>
      <c r="B272" s="405"/>
      <c r="C272" s="405"/>
      <c r="D272" s="405"/>
      <c r="E272" s="405"/>
      <c r="F272" s="405"/>
      <c r="G272" s="405"/>
      <c r="H272" s="405"/>
      <c r="I272" s="405"/>
      <c r="J272" s="405"/>
      <c r="K272" s="405"/>
      <c r="L272" s="405"/>
      <c r="M272" s="405"/>
      <c r="N272" s="405"/>
      <c r="O272" s="406"/>
      <c r="P272" s="402" t="s">
        <v>40</v>
      </c>
      <c r="Q272" s="403"/>
      <c r="R272" s="403"/>
      <c r="S272" s="403"/>
      <c r="T272" s="403"/>
      <c r="U272" s="403"/>
      <c r="V272" s="404"/>
      <c r="W272" s="42" t="s">
        <v>39</v>
      </c>
      <c r="X272" s="43">
        <f>IFERROR(SUM(X270:X271),"0")</f>
        <v>0</v>
      </c>
      <c r="Y272" s="43">
        <f>IFERROR(SUM(Y270:Y271),"0")</f>
        <v>0</v>
      </c>
      <c r="Z272" s="43">
        <f>IFERROR(IF(Z270="",0,Z270),"0")+IFERROR(IF(Z271="",0,Z271),"0")</f>
        <v>0</v>
      </c>
      <c r="AA272" s="67"/>
      <c r="AB272" s="67"/>
      <c r="AC272" s="67"/>
    </row>
    <row r="273" spans="1:68" x14ac:dyDescent="0.2">
      <c r="A273" s="405"/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6"/>
      <c r="P273" s="402" t="s">
        <v>40</v>
      </c>
      <c r="Q273" s="403"/>
      <c r="R273" s="403"/>
      <c r="S273" s="403"/>
      <c r="T273" s="403"/>
      <c r="U273" s="403"/>
      <c r="V273" s="404"/>
      <c r="W273" s="42" t="s">
        <v>0</v>
      </c>
      <c r="X273" s="43">
        <f>IFERROR(SUMPRODUCT(X270:X271*H270:H271),"0")</f>
        <v>0</v>
      </c>
      <c r="Y273" s="43">
        <f>IFERROR(SUMPRODUCT(Y270:Y271*H270:H271),"0")</f>
        <v>0</v>
      </c>
      <c r="Z273" s="42"/>
      <c r="AA273" s="67"/>
      <c r="AB273" s="67"/>
      <c r="AC273" s="67"/>
    </row>
    <row r="274" spans="1:68" ht="14.25" customHeight="1" x14ac:dyDescent="0.25">
      <c r="A274" s="397" t="s">
        <v>183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97"/>
      <c r="AA274" s="66"/>
      <c r="AB274" s="66"/>
      <c r="AC274" s="83"/>
    </row>
    <row r="275" spans="1:68" ht="27" customHeight="1" x14ac:dyDescent="0.25">
      <c r="A275" s="63" t="s">
        <v>401</v>
      </c>
      <c r="B275" s="63" t="s">
        <v>402</v>
      </c>
      <c r="C275" s="36">
        <v>4301136028</v>
      </c>
      <c r="D275" s="398">
        <v>4640242180304</v>
      </c>
      <c r="E275" s="398"/>
      <c r="F275" s="62">
        <v>2.7</v>
      </c>
      <c r="G275" s="37">
        <v>1</v>
      </c>
      <c r="H275" s="62">
        <v>2.7</v>
      </c>
      <c r="I275" s="62">
        <v>2.8906000000000001</v>
      </c>
      <c r="J275" s="37">
        <v>126</v>
      </c>
      <c r="K275" s="37" t="s">
        <v>93</v>
      </c>
      <c r="L275" s="37" t="s">
        <v>85</v>
      </c>
      <c r="M275" s="38" t="s">
        <v>83</v>
      </c>
      <c r="N275" s="38"/>
      <c r="O275" s="37">
        <v>180</v>
      </c>
      <c r="P275" s="501" t="s">
        <v>403</v>
      </c>
      <c r="Q275" s="400"/>
      <c r="R275" s="400"/>
      <c r="S275" s="400"/>
      <c r="T275" s="401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79" t="s">
        <v>404</v>
      </c>
      <c r="AG275" s="81"/>
      <c r="AJ275" s="87" t="s">
        <v>86</v>
      </c>
      <c r="AK275" s="87">
        <v>1</v>
      </c>
      <c r="BB275" s="280" t="s">
        <v>92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405</v>
      </c>
      <c r="B276" s="63" t="s">
        <v>406</v>
      </c>
      <c r="C276" s="36">
        <v>4301136026</v>
      </c>
      <c r="D276" s="398">
        <v>4640242180236</v>
      </c>
      <c r="E276" s="398"/>
      <c r="F276" s="62">
        <v>5</v>
      </c>
      <c r="G276" s="37">
        <v>1</v>
      </c>
      <c r="H276" s="62">
        <v>5</v>
      </c>
      <c r="I276" s="62">
        <v>5.2350000000000003</v>
      </c>
      <c r="J276" s="37">
        <v>84</v>
      </c>
      <c r="K276" s="37" t="s">
        <v>84</v>
      </c>
      <c r="L276" s="37" t="s">
        <v>85</v>
      </c>
      <c r="M276" s="38" t="s">
        <v>83</v>
      </c>
      <c r="N276" s="38"/>
      <c r="O276" s="37">
        <v>180</v>
      </c>
      <c r="P276" s="502" t="s">
        <v>407</v>
      </c>
      <c r="Q276" s="400"/>
      <c r="R276" s="400"/>
      <c r="S276" s="400"/>
      <c r="T276" s="401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1" t="s">
        <v>404</v>
      </c>
      <c r="AG276" s="81"/>
      <c r="AJ276" s="87" t="s">
        <v>86</v>
      </c>
      <c r="AK276" s="87">
        <v>1</v>
      </c>
      <c r="BB276" s="282" t="s">
        <v>92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408</v>
      </c>
      <c r="B277" s="63" t="s">
        <v>409</v>
      </c>
      <c r="C277" s="36">
        <v>4301136029</v>
      </c>
      <c r="D277" s="398">
        <v>4640242180410</v>
      </c>
      <c r="E277" s="398"/>
      <c r="F277" s="62">
        <v>2.2400000000000002</v>
      </c>
      <c r="G277" s="37">
        <v>1</v>
      </c>
      <c r="H277" s="62">
        <v>2.2400000000000002</v>
      </c>
      <c r="I277" s="62">
        <v>2.4319999999999999</v>
      </c>
      <c r="J277" s="37">
        <v>126</v>
      </c>
      <c r="K277" s="37" t="s">
        <v>93</v>
      </c>
      <c r="L277" s="37" t="s">
        <v>85</v>
      </c>
      <c r="M277" s="38" t="s">
        <v>83</v>
      </c>
      <c r="N277" s="38"/>
      <c r="O277" s="37">
        <v>180</v>
      </c>
      <c r="P277" s="50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400"/>
      <c r="R277" s="400"/>
      <c r="S277" s="400"/>
      <c r="T277" s="401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83" t="s">
        <v>404</v>
      </c>
      <c r="AG277" s="81"/>
      <c r="AJ277" s="87" t="s">
        <v>86</v>
      </c>
      <c r="AK277" s="87">
        <v>1</v>
      </c>
      <c r="BB277" s="284" t="s">
        <v>92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05"/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6"/>
      <c r="P278" s="402" t="s">
        <v>40</v>
      </c>
      <c r="Q278" s="403"/>
      <c r="R278" s="403"/>
      <c r="S278" s="403"/>
      <c r="T278" s="403"/>
      <c r="U278" s="403"/>
      <c r="V278" s="404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405"/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6"/>
      <c r="P279" s="402" t="s">
        <v>40</v>
      </c>
      <c r="Q279" s="403"/>
      <c r="R279" s="403"/>
      <c r="S279" s="403"/>
      <c r="T279" s="403"/>
      <c r="U279" s="403"/>
      <c r="V279" s="404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397" t="s">
        <v>147</v>
      </c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7"/>
      <c r="P280" s="397"/>
      <c r="Q280" s="397"/>
      <c r="R280" s="397"/>
      <c r="S280" s="397"/>
      <c r="T280" s="397"/>
      <c r="U280" s="397"/>
      <c r="V280" s="397"/>
      <c r="W280" s="397"/>
      <c r="X280" s="397"/>
      <c r="Y280" s="397"/>
      <c r="Z280" s="397"/>
      <c r="AA280" s="66"/>
      <c r="AB280" s="66"/>
      <c r="AC280" s="83"/>
    </row>
    <row r="281" spans="1:68" ht="27" customHeight="1" x14ac:dyDescent="0.25">
      <c r="A281" s="63" t="s">
        <v>410</v>
      </c>
      <c r="B281" s="63" t="s">
        <v>411</v>
      </c>
      <c r="C281" s="36">
        <v>4301135504</v>
      </c>
      <c r="D281" s="398">
        <v>4640242181554</v>
      </c>
      <c r="E281" s="398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93</v>
      </c>
      <c r="L281" s="37" t="s">
        <v>85</v>
      </c>
      <c r="M281" s="38" t="s">
        <v>83</v>
      </c>
      <c r="N281" s="38"/>
      <c r="O281" s="37">
        <v>180</v>
      </c>
      <c r="P281" s="504" t="s">
        <v>412</v>
      </c>
      <c r="Q281" s="400"/>
      <c r="R281" s="400"/>
      <c r="S281" s="400"/>
      <c r="T281" s="40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ref="Y281:Y301" si="18"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85" t="s">
        <v>413</v>
      </c>
      <c r="AG281" s="81"/>
      <c r="AJ281" s="87" t="s">
        <v>86</v>
      </c>
      <c r="AK281" s="87">
        <v>1</v>
      </c>
      <c r="BB281" s="286" t="s">
        <v>92</v>
      </c>
      <c r="BM281" s="81">
        <f t="shared" ref="BM281:BM301" si="19">IFERROR(X281*I281,"0")</f>
        <v>0</v>
      </c>
      <c r="BN281" s="81">
        <f t="shared" ref="BN281:BN301" si="20">IFERROR(Y281*I281,"0")</f>
        <v>0</v>
      </c>
      <c r="BO281" s="81">
        <f t="shared" ref="BO281:BO301" si="21">IFERROR(X281/J281,"0")</f>
        <v>0</v>
      </c>
      <c r="BP281" s="81">
        <f t="shared" ref="BP281:BP301" si="22">IFERROR(Y281/J281,"0")</f>
        <v>0</v>
      </c>
    </row>
    <row r="282" spans="1:68" ht="27" customHeight="1" x14ac:dyDescent="0.25">
      <c r="A282" s="63" t="s">
        <v>414</v>
      </c>
      <c r="B282" s="63" t="s">
        <v>415</v>
      </c>
      <c r="C282" s="36">
        <v>4301135394</v>
      </c>
      <c r="D282" s="398">
        <v>4640242181561</v>
      </c>
      <c r="E282" s="398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93</v>
      </c>
      <c r="L282" s="37" t="s">
        <v>85</v>
      </c>
      <c r="M282" s="38" t="s">
        <v>83</v>
      </c>
      <c r="N282" s="38"/>
      <c r="O282" s="37">
        <v>180</v>
      </c>
      <c r="P282" s="505" t="s">
        <v>416</v>
      </c>
      <c r="Q282" s="400"/>
      <c r="R282" s="400"/>
      <c r="S282" s="400"/>
      <c r="T282" s="40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417</v>
      </c>
      <c r="AG282" s="81"/>
      <c r="AJ282" s="87" t="s">
        <v>86</v>
      </c>
      <c r="AK282" s="87">
        <v>1</v>
      </c>
      <c r="BB282" s="288" t="s">
        <v>92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37.5" customHeight="1" x14ac:dyDescent="0.25">
      <c r="A283" s="63" t="s">
        <v>418</v>
      </c>
      <c r="B283" s="63" t="s">
        <v>419</v>
      </c>
      <c r="C283" s="36">
        <v>4301135552</v>
      </c>
      <c r="D283" s="398">
        <v>4640242181431</v>
      </c>
      <c r="E283" s="398"/>
      <c r="F283" s="62">
        <v>3.5</v>
      </c>
      <c r="G283" s="37">
        <v>1</v>
      </c>
      <c r="H283" s="62">
        <v>3.5</v>
      </c>
      <c r="I283" s="62">
        <v>3.6920000000000002</v>
      </c>
      <c r="J283" s="37">
        <v>126</v>
      </c>
      <c r="K283" s="37" t="s">
        <v>93</v>
      </c>
      <c r="L283" s="37" t="s">
        <v>85</v>
      </c>
      <c r="M283" s="38" t="s">
        <v>83</v>
      </c>
      <c r="N283" s="38"/>
      <c r="O283" s="37">
        <v>180</v>
      </c>
      <c r="P283" s="506" t="s">
        <v>420</v>
      </c>
      <c r="Q283" s="400"/>
      <c r="R283" s="400"/>
      <c r="S283" s="400"/>
      <c r="T283" s="40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421</v>
      </c>
      <c r="AG283" s="81"/>
      <c r="AJ283" s="87" t="s">
        <v>86</v>
      </c>
      <c r="AK283" s="87">
        <v>1</v>
      </c>
      <c r="BB283" s="290" t="s">
        <v>92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422</v>
      </c>
      <c r="B284" s="63" t="s">
        <v>423</v>
      </c>
      <c r="C284" s="36">
        <v>4301135374</v>
      </c>
      <c r="D284" s="398">
        <v>4640242181424</v>
      </c>
      <c r="E284" s="398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84</v>
      </c>
      <c r="L284" s="37" t="s">
        <v>85</v>
      </c>
      <c r="M284" s="38" t="s">
        <v>83</v>
      </c>
      <c r="N284" s="38"/>
      <c r="O284" s="37">
        <v>180</v>
      </c>
      <c r="P284" s="507" t="s">
        <v>424</v>
      </c>
      <c r="Q284" s="400"/>
      <c r="R284" s="400"/>
      <c r="S284" s="400"/>
      <c r="T284" s="40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91" t="s">
        <v>413</v>
      </c>
      <c r="AG284" s="81"/>
      <c r="AJ284" s="87" t="s">
        <v>86</v>
      </c>
      <c r="AK284" s="87">
        <v>1</v>
      </c>
      <c r="BB284" s="292" t="s">
        <v>92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425</v>
      </c>
      <c r="B285" s="63" t="s">
        <v>426</v>
      </c>
      <c r="C285" s="36">
        <v>4301135320</v>
      </c>
      <c r="D285" s="398">
        <v>4640242181592</v>
      </c>
      <c r="E285" s="398"/>
      <c r="F285" s="62">
        <v>3.5</v>
      </c>
      <c r="G285" s="37">
        <v>1</v>
      </c>
      <c r="H285" s="62">
        <v>3.5</v>
      </c>
      <c r="I285" s="62">
        <v>3.6850000000000001</v>
      </c>
      <c r="J285" s="37">
        <v>126</v>
      </c>
      <c r="K285" s="37" t="s">
        <v>93</v>
      </c>
      <c r="L285" s="37" t="s">
        <v>85</v>
      </c>
      <c r="M285" s="38" t="s">
        <v>83</v>
      </c>
      <c r="N285" s="38"/>
      <c r="O285" s="37">
        <v>180</v>
      </c>
      <c r="P285" s="508" t="s">
        <v>427</v>
      </c>
      <c r="Q285" s="400"/>
      <c r="R285" s="400"/>
      <c r="S285" s="400"/>
      <c r="T285" s="40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ref="Z285:Z292" si="23">IFERROR(IF(X285="","",X285*0.00936),"")</f>
        <v>0</v>
      </c>
      <c r="AA285" s="68" t="s">
        <v>46</v>
      </c>
      <c r="AB285" s="69" t="s">
        <v>46</v>
      </c>
      <c r="AC285" s="293" t="s">
        <v>428</v>
      </c>
      <c r="AG285" s="81"/>
      <c r="AJ285" s="87" t="s">
        <v>86</v>
      </c>
      <c r="AK285" s="87">
        <v>1</v>
      </c>
      <c r="BB285" s="294" t="s">
        <v>92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429</v>
      </c>
      <c r="B286" s="63" t="s">
        <v>430</v>
      </c>
      <c r="C286" s="36">
        <v>4301135405</v>
      </c>
      <c r="D286" s="398">
        <v>4640242181523</v>
      </c>
      <c r="E286" s="398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93</v>
      </c>
      <c r="L286" s="37" t="s">
        <v>85</v>
      </c>
      <c r="M286" s="38" t="s">
        <v>83</v>
      </c>
      <c r="N286" s="38"/>
      <c r="O286" s="37">
        <v>180</v>
      </c>
      <c r="P286" s="509" t="s">
        <v>431</v>
      </c>
      <c r="Q286" s="400"/>
      <c r="R286" s="400"/>
      <c r="S286" s="400"/>
      <c r="T286" s="40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95" t="s">
        <v>417</v>
      </c>
      <c r="AG286" s="81"/>
      <c r="AJ286" s="87" t="s">
        <v>86</v>
      </c>
      <c r="AK286" s="87">
        <v>1</v>
      </c>
      <c r="BB286" s="296" t="s">
        <v>92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432</v>
      </c>
      <c r="B287" s="63" t="s">
        <v>433</v>
      </c>
      <c r="C287" s="36">
        <v>4301135404</v>
      </c>
      <c r="D287" s="398">
        <v>4640242181516</v>
      </c>
      <c r="E287" s="398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93</v>
      </c>
      <c r="L287" s="37" t="s">
        <v>85</v>
      </c>
      <c r="M287" s="38" t="s">
        <v>83</v>
      </c>
      <c r="N287" s="38"/>
      <c r="O287" s="37">
        <v>180</v>
      </c>
      <c r="P287" s="510" t="s">
        <v>434</v>
      </c>
      <c r="Q287" s="400"/>
      <c r="R287" s="400"/>
      <c r="S287" s="400"/>
      <c r="T287" s="40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97" t="s">
        <v>421</v>
      </c>
      <c r="AG287" s="81"/>
      <c r="AJ287" s="87" t="s">
        <v>86</v>
      </c>
      <c r="AK287" s="87">
        <v>1</v>
      </c>
      <c r="BB287" s="298" t="s">
        <v>92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37.5" customHeight="1" x14ac:dyDescent="0.25">
      <c r="A288" s="63" t="s">
        <v>435</v>
      </c>
      <c r="B288" s="63" t="s">
        <v>436</v>
      </c>
      <c r="C288" s="36">
        <v>4301135402</v>
      </c>
      <c r="D288" s="398">
        <v>4640242181493</v>
      </c>
      <c r="E288" s="398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93</v>
      </c>
      <c r="L288" s="37" t="s">
        <v>85</v>
      </c>
      <c r="M288" s="38" t="s">
        <v>83</v>
      </c>
      <c r="N288" s="38"/>
      <c r="O288" s="37">
        <v>180</v>
      </c>
      <c r="P288" s="511" t="s">
        <v>437</v>
      </c>
      <c r="Q288" s="400"/>
      <c r="R288" s="400"/>
      <c r="S288" s="400"/>
      <c r="T288" s="40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99" t="s">
        <v>413</v>
      </c>
      <c r="AG288" s="81"/>
      <c r="AJ288" s="87" t="s">
        <v>86</v>
      </c>
      <c r="AK288" s="87">
        <v>1</v>
      </c>
      <c r="BB288" s="300" t="s">
        <v>92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438</v>
      </c>
      <c r="B289" s="63" t="s">
        <v>439</v>
      </c>
      <c r="C289" s="36">
        <v>4301135375</v>
      </c>
      <c r="D289" s="398">
        <v>4640242181486</v>
      </c>
      <c r="E289" s="398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93</v>
      </c>
      <c r="L289" s="37" t="s">
        <v>85</v>
      </c>
      <c r="M289" s="38" t="s">
        <v>83</v>
      </c>
      <c r="N289" s="38"/>
      <c r="O289" s="37">
        <v>180</v>
      </c>
      <c r="P289" s="512" t="s">
        <v>440</v>
      </c>
      <c r="Q289" s="400"/>
      <c r="R289" s="400"/>
      <c r="S289" s="400"/>
      <c r="T289" s="40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301" t="s">
        <v>413</v>
      </c>
      <c r="AG289" s="81"/>
      <c r="AJ289" s="87" t="s">
        <v>86</v>
      </c>
      <c r="AK289" s="87">
        <v>1</v>
      </c>
      <c r="BB289" s="302" t="s">
        <v>92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441</v>
      </c>
      <c r="B290" s="63" t="s">
        <v>442</v>
      </c>
      <c r="C290" s="36">
        <v>4301135403</v>
      </c>
      <c r="D290" s="398">
        <v>4640242181509</v>
      </c>
      <c r="E290" s="398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93</v>
      </c>
      <c r="L290" s="37" t="s">
        <v>85</v>
      </c>
      <c r="M290" s="38" t="s">
        <v>83</v>
      </c>
      <c r="N290" s="38"/>
      <c r="O290" s="37">
        <v>180</v>
      </c>
      <c r="P290" s="513" t="s">
        <v>443</v>
      </c>
      <c r="Q290" s="400"/>
      <c r="R290" s="400"/>
      <c r="S290" s="400"/>
      <c r="T290" s="40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 t="shared" si="23"/>
        <v>0</v>
      </c>
      <c r="AA290" s="68" t="s">
        <v>46</v>
      </c>
      <c r="AB290" s="69" t="s">
        <v>46</v>
      </c>
      <c r="AC290" s="303" t="s">
        <v>413</v>
      </c>
      <c r="AG290" s="81"/>
      <c r="AJ290" s="87" t="s">
        <v>86</v>
      </c>
      <c r="AK290" s="87">
        <v>1</v>
      </c>
      <c r="BB290" s="304" t="s">
        <v>92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444</v>
      </c>
      <c r="B291" s="63" t="s">
        <v>445</v>
      </c>
      <c r="C291" s="36">
        <v>4301135304</v>
      </c>
      <c r="D291" s="398">
        <v>4640242181240</v>
      </c>
      <c r="E291" s="398"/>
      <c r="F291" s="62">
        <v>0.3</v>
      </c>
      <c r="G291" s="37">
        <v>9</v>
      </c>
      <c r="H291" s="62">
        <v>2.7</v>
      </c>
      <c r="I291" s="62">
        <v>2.88</v>
      </c>
      <c r="J291" s="37">
        <v>126</v>
      </c>
      <c r="K291" s="37" t="s">
        <v>93</v>
      </c>
      <c r="L291" s="37" t="s">
        <v>85</v>
      </c>
      <c r="M291" s="38" t="s">
        <v>83</v>
      </c>
      <c r="N291" s="38"/>
      <c r="O291" s="37">
        <v>180</v>
      </c>
      <c r="P291" s="514" t="s">
        <v>446</v>
      </c>
      <c r="Q291" s="400"/>
      <c r="R291" s="400"/>
      <c r="S291" s="400"/>
      <c r="T291" s="40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 t="shared" si="23"/>
        <v>0</v>
      </c>
      <c r="AA291" s="68" t="s">
        <v>46</v>
      </c>
      <c r="AB291" s="69" t="s">
        <v>46</v>
      </c>
      <c r="AC291" s="305" t="s">
        <v>413</v>
      </c>
      <c r="AG291" s="81"/>
      <c r="AJ291" s="87" t="s">
        <v>86</v>
      </c>
      <c r="AK291" s="87">
        <v>1</v>
      </c>
      <c r="BB291" s="306" t="s">
        <v>92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447</v>
      </c>
      <c r="B292" s="63" t="s">
        <v>448</v>
      </c>
      <c r="C292" s="36">
        <v>4301135310</v>
      </c>
      <c r="D292" s="398">
        <v>4640242181318</v>
      </c>
      <c r="E292" s="398"/>
      <c r="F292" s="62">
        <v>0.3</v>
      </c>
      <c r="G292" s="37">
        <v>9</v>
      </c>
      <c r="H292" s="62">
        <v>2.7</v>
      </c>
      <c r="I292" s="62">
        <v>2.988</v>
      </c>
      <c r="J292" s="37">
        <v>126</v>
      </c>
      <c r="K292" s="37" t="s">
        <v>93</v>
      </c>
      <c r="L292" s="37" t="s">
        <v>85</v>
      </c>
      <c r="M292" s="38" t="s">
        <v>83</v>
      </c>
      <c r="N292" s="38"/>
      <c r="O292" s="37">
        <v>180</v>
      </c>
      <c r="P292" s="515" t="s">
        <v>449</v>
      </c>
      <c r="Q292" s="400"/>
      <c r="R292" s="400"/>
      <c r="S292" s="400"/>
      <c r="T292" s="401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 t="shared" si="23"/>
        <v>0</v>
      </c>
      <c r="AA292" s="68" t="s">
        <v>46</v>
      </c>
      <c r="AB292" s="69" t="s">
        <v>46</v>
      </c>
      <c r="AC292" s="307" t="s">
        <v>417</v>
      </c>
      <c r="AG292" s="81"/>
      <c r="AJ292" s="87" t="s">
        <v>86</v>
      </c>
      <c r="AK292" s="87">
        <v>1</v>
      </c>
      <c r="BB292" s="308" t="s">
        <v>92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450</v>
      </c>
      <c r="B293" s="63" t="s">
        <v>451</v>
      </c>
      <c r="C293" s="36">
        <v>4301135306</v>
      </c>
      <c r="D293" s="398">
        <v>4640242181578</v>
      </c>
      <c r="E293" s="398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143</v>
      </c>
      <c r="L293" s="37" t="s">
        <v>85</v>
      </c>
      <c r="M293" s="38" t="s">
        <v>83</v>
      </c>
      <c r="N293" s="38"/>
      <c r="O293" s="37">
        <v>180</v>
      </c>
      <c r="P293" s="516" t="s">
        <v>452</v>
      </c>
      <c r="Q293" s="400"/>
      <c r="R293" s="400"/>
      <c r="S293" s="400"/>
      <c r="T293" s="401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9" t="s">
        <v>413</v>
      </c>
      <c r="AG293" s="81"/>
      <c r="AJ293" s="87" t="s">
        <v>86</v>
      </c>
      <c r="AK293" s="87">
        <v>1</v>
      </c>
      <c r="BB293" s="310" t="s">
        <v>92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453</v>
      </c>
      <c r="B294" s="63" t="s">
        <v>454</v>
      </c>
      <c r="C294" s="36">
        <v>4301135305</v>
      </c>
      <c r="D294" s="398">
        <v>4640242181394</v>
      </c>
      <c r="E294" s="398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143</v>
      </c>
      <c r="L294" s="37" t="s">
        <v>85</v>
      </c>
      <c r="M294" s="38" t="s">
        <v>83</v>
      </c>
      <c r="N294" s="38"/>
      <c r="O294" s="37">
        <v>180</v>
      </c>
      <c r="P294" s="517" t="s">
        <v>455</v>
      </c>
      <c r="Q294" s="400"/>
      <c r="R294" s="400"/>
      <c r="S294" s="400"/>
      <c r="T294" s="401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413</v>
      </c>
      <c r="AG294" s="81"/>
      <c r="AJ294" s="87" t="s">
        <v>86</v>
      </c>
      <c r="AK294" s="87">
        <v>1</v>
      </c>
      <c r="BB294" s="312" t="s">
        <v>92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456</v>
      </c>
      <c r="B295" s="63" t="s">
        <v>457</v>
      </c>
      <c r="C295" s="36">
        <v>4301135309</v>
      </c>
      <c r="D295" s="398">
        <v>4640242181332</v>
      </c>
      <c r="E295" s="398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143</v>
      </c>
      <c r="L295" s="37" t="s">
        <v>85</v>
      </c>
      <c r="M295" s="38" t="s">
        <v>83</v>
      </c>
      <c r="N295" s="38"/>
      <c r="O295" s="37">
        <v>180</v>
      </c>
      <c r="P295" s="518" t="s">
        <v>458</v>
      </c>
      <c r="Q295" s="400"/>
      <c r="R295" s="400"/>
      <c r="S295" s="400"/>
      <c r="T295" s="401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413</v>
      </c>
      <c r="AG295" s="81"/>
      <c r="AJ295" s="87" t="s">
        <v>86</v>
      </c>
      <c r="AK295" s="87">
        <v>1</v>
      </c>
      <c r="BB295" s="314" t="s">
        <v>92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459</v>
      </c>
      <c r="B296" s="63" t="s">
        <v>460</v>
      </c>
      <c r="C296" s="36">
        <v>4301135308</v>
      </c>
      <c r="D296" s="398">
        <v>4640242181349</v>
      </c>
      <c r="E296" s="398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143</v>
      </c>
      <c r="L296" s="37" t="s">
        <v>85</v>
      </c>
      <c r="M296" s="38" t="s">
        <v>83</v>
      </c>
      <c r="N296" s="38"/>
      <c r="O296" s="37">
        <v>180</v>
      </c>
      <c r="P296" s="519" t="s">
        <v>461</v>
      </c>
      <c r="Q296" s="400"/>
      <c r="R296" s="400"/>
      <c r="S296" s="400"/>
      <c r="T296" s="401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413</v>
      </c>
      <c r="AG296" s="81"/>
      <c r="AJ296" s="87" t="s">
        <v>86</v>
      </c>
      <c r="AK296" s="87">
        <v>1</v>
      </c>
      <c r="BB296" s="316" t="s">
        <v>92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462</v>
      </c>
      <c r="B297" s="63" t="s">
        <v>463</v>
      </c>
      <c r="C297" s="36">
        <v>4301135307</v>
      </c>
      <c r="D297" s="398">
        <v>4640242181370</v>
      </c>
      <c r="E297" s="398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143</v>
      </c>
      <c r="L297" s="37" t="s">
        <v>85</v>
      </c>
      <c r="M297" s="38" t="s">
        <v>83</v>
      </c>
      <c r="N297" s="38"/>
      <c r="O297" s="37">
        <v>180</v>
      </c>
      <c r="P297" s="520" t="s">
        <v>464</v>
      </c>
      <c r="Q297" s="400"/>
      <c r="R297" s="400"/>
      <c r="S297" s="400"/>
      <c r="T297" s="401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465</v>
      </c>
      <c r="AG297" s="81"/>
      <c r="AJ297" s="87" t="s">
        <v>86</v>
      </c>
      <c r="AK297" s="87">
        <v>1</v>
      </c>
      <c r="BB297" s="318" t="s">
        <v>92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27" customHeight="1" x14ac:dyDescent="0.25">
      <c r="A298" s="63" t="s">
        <v>466</v>
      </c>
      <c r="B298" s="63" t="s">
        <v>467</v>
      </c>
      <c r="C298" s="36">
        <v>4301135318</v>
      </c>
      <c r="D298" s="398">
        <v>4607111037480</v>
      </c>
      <c r="E298" s="398"/>
      <c r="F298" s="62">
        <v>1</v>
      </c>
      <c r="G298" s="37">
        <v>4</v>
      </c>
      <c r="H298" s="62">
        <v>4</v>
      </c>
      <c r="I298" s="62">
        <v>4.2724000000000002</v>
      </c>
      <c r="J298" s="37">
        <v>84</v>
      </c>
      <c r="K298" s="37" t="s">
        <v>84</v>
      </c>
      <c r="L298" s="37" t="s">
        <v>85</v>
      </c>
      <c r="M298" s="38" t="s">
        <v>83</v>
      </c>
      <c r="N298" s="38"/>
      <c r="O298" s="37">
        <v>180</v>
      </c>
      <c r="P298" s="521" t="s">
        <v>468</v>
      </c>
      <c r="Q298" s="400"/>
      <c r="R298" s="400"/>
      <c r="S298" s="400"/>
      <c r="T298" s="401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19" t="s">
        <v>469</v>
      </c>
      <c r="AG298" s="81"/>
      <c r="AJ298" s="87" t="s">
        <v>86</v>
      </c>
      <c r="AK298" s="87">
        <v>1</v>
      </c>
      <c r="BB298" s="320" t="s">
        <v>92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ht="27" customHeight="1" x14ac:dyDescent="0.25">
      <c r="A299" s="63" t="s">
        <v>470</v>
      </c>
      <c r="B299" s="63" t="s">
        <v>471</v>
      </c>
      <c r="C299" s="36">
        <v>4301135319</v>
      </c>
      <c r="D299" s="398">
        <v>4607111037473</v>
      </c>
      <c r="E299" s="398"/>
      <c r="F299" s="62">
        <v>1</v>
      </c>
      <c r="G299" s="37">
        <v>4</v>
      </c>
      <c r="H299" s="62">
        <v>4</v>
      </c>
      <c r="I299" s="62">
        <v>4.2300000000000004</v>
      </c>
      <c r="J299" s="37">
        <v>84</v>
      </c>
      <c r="K299" s="37" t="s">
        <v>84</v>
      </c>
      <c r="L299" s="37" t="s">
        <v>85</v>
      </c>
      <c r="M299" s="38" t="s">
        <v>83</v>
      </c>
      <c r="N299" s="38"/>
      <c r="O299" s="37">
        <v>180</v>
      </c>
      <c r="P299" s="522" t="s">
        <v>472</v>
      </c>
      <c r="Q299" s="400"/>
      <c r="R299" s="400"/>
      <c r="S299" s="400"/>
      <c r="T299" s="401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18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473</v>
      </c>
      <c r="AG299" s="81"/>
      <c r="AJ299" s="87" t="s">
        <v>86</v>
      </c>
      <c r="AK299" s="87">
        <v>1</v>
      </c>
      <c r="BB299" s="322" t="s">
        <v>92</v>
      </c>
      <c r="BM299" s="81">
        <f t="shared" si="19"/>
        <v>0</v>
      </c>
      <c r="BN299" s="81">
        <f t="shared" si="20"/>
        <v>0</v>
      </c>
      <c r="BO299" s="81">
        <f t="shared" si="21"/>
        <v>0</v>
      </c>
      <c r="BP299" s="81">
        <f t="shared" si="22"/>
        <v>0</v>
      </c>
    </row>
    <row r="300" spans="1:68" ht="27" customHeight="1" x14ac:dyDescent="0.25">
      <c r="A300" s="63" t="s">
        <v>474</v>
      </c>
      <c r="B300" s="63" t="s">
        <v>475</v>
      </c>
      <c r="C300" s="36">
        <v>4301135198</v>
      </c>
      <c r="D300" s="398">
        <v>4640242180663</v>
      </c>
      <c r="E300" s="398"/>
      <c r="F300" s="62">
        <v>0.9</v>
      </c>
      <c r="G300" s="37">
        <v>4</v>
      </c>
      <c r="H300" s="62">
        <v>3.6</v>
      </c>
      <c r="I300" s="62">
        <v>3.83</v>
      </c>
      <c r="J300" s="37">
        <v>84</v>
      </c>
      <c r="K300" s="37" t="s">
        <v>84</v>
      </c>
      <c r="L300" s="37" t="s">
        <v>85</v>
      </c>
      <c r="M300" s="38" t="s">
        <v>83</v>
      </c>
      <c r="N300" s="38"/>
      <c r="O300" s="37">
        <v>180</v>
      </c>
      <c r="P300" s="523" t="s">
        <v>476</v>
      </c>
      <c r="Q300" s="400"/>
      <c r="R300" s="400"/>
      <c r="S300" s="400"/>
      <c r="T300" s="401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18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477</v>
      </c>
      <c r="AG300" s="81"/>
      <c r="AJ300" s="87" t="s">
        <v>86</v>
      </c>
      <c r="AK300" s="87">
        <v>1</v>
      </c>
      <c r="BB300" s="324" t="s">
        <v>92</v>
      </c>
      <c r="BM300" s="81">
        <f t="shared" si="19"/>
        <v>0</v>
      </c>
      <c r="BN300" s="81">
        <f t="shared" si="20"/>
        <v>0</v>
      </c>
      <c r="BO300" s="81">
        <f t="shared" si="21"/>
        <v>0</v>
      </c>
      <c r="BP300" s="81">
        <f t="shared" si="22"/>
        <v>0</v>
      </c>
    </row>
    <row r="301" spans="1:68" ht="27" customHeight="1" x14ac:dyDescent="0.25">
      <c r="A301" s="63" t="s">
        <v>478</v>
      </c>
      <c r="B301" s="63" t="s">
        <v>479</v>
      </c>
      <c r="C301" s="36">
        <v>4301135723</v>
      </c>
      <c r="D301" s="398">
        <v>4640242181783</v>
      </c>
      <c r="E301" s="398"/>
      <c r="F301" s="62">
        <v>0.3</v>
      </c>
      <c r="G301" s="37">
        <v>9</v>
      </c>
      <c r="H301" s="62">
        <v>2.7</v>
      </c>
      <c r="I301" s="62">
        <v>2.988</v>
      </c>
      <c r="J301" s="37">
        <v>126</v>
      </c>
      <c r="K301" s="37" t="s">
        <v>93</v>
      </c>
      <c r="L301" s="37" t="s">
        <v>85</v>
      </c>
      <c r="M301" s="38" t="s">
        <v>83</v>
      </c>
      <c r="N301" s="38"/>
      <c r="O301" s="37">
        <v>180</v>
      </c>
      <c r="P301" s="524" t="s">
        <v>480</v>
      </c>
      <c r="Q301" s="400"/>
      <c r="R301" s="400"/>
      <c r="S301" s="400"/>
      <c r="T301" s="401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18"/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25" t="s">
        <v>481</v>
      </c>
      <c r="AG301" s="81"/>
      <c r="AJ301" s="87" t="s">
        <v>86</v>
      </c>
      <c r="AK301" s="87">
        <v>1</v>
      </c>
      <c r="BB301" s="326" t="s">
        <v>92</v>
      </c>
      <c r="BM301" s="81">
        <f t="shared" si="19"/>
        <v>0</v>
      </c>
      <c r="BN301" s="81">
        <f t="shared" si="20"/>
        <v>0</v>
      </c>
      <c r="BO301" s="81">
        <f t="shared" si="21"/>
        <v>0</v>
      </c>
      <c r="BP301" s="81">
        <f t="shared" si="22"/>
        <v>0</v>
      </c>
    </row>
    <row r="302" spans="1:68" x14ac:dyDescent="0.2">
      <c r="A302" s="405"/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6"/>
      <c r="P302" s="402" t="s">
        <v>40</v>
      </c>
      <c r="Q302" s="403"/>
      <c r="R302" s="403"/>
      <c r="S302" s="403"/>
      <c r="T302" s="403"/>
      <c r="U302" s="403"/>
      <c r="V302" s="404"/>
      <c r="W302" s="42" t="s">
        <v>39</v>
      </c>
      <c r="X302" s="43">
        <f>IFERROR(SUM(X281:X301),"0")</f>
        <v>0</v>
      </c>
      <c r="Y302" s="43">
        <f>IFERROR(SUM(Y281:Y301),"0")</f>
        <v>0</v>
      </c>
      <c r="Z302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405"/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6"/>
      <c r="P303" s="402" t="s">
        <v>40</v>
      </c>
      <c r="Q303" s="403"/>
      <c r="R303" s="403"/>
      <c r="S303" s="403"/>
      <c r="T303" s="403"/>
      <c r="U303" s="403"/>
      <c r="V303" s="404"/>
      <c r="W303" s="42" t="s">
        <v>0</v>
      </c>
      <c r="X303" s="43">
        <f>IFERROR(SUMPRODUCT(X281:X301*H281:H301),"0")</f>
        <v>0</v>
      </c>
      <c r="Y303" s="43">
        <f>IFERROR(SUMPRODUCT(Y281:Y301*H281:H301),"0")</f>
        <v>0</v>
      </c>
      <c r="Z303" s="42"/>
      <c r="AA303" s="67"/>
      <c r="AB303" s="67"/>
      <c r="AC303" s="67"/>
    </row>
    <row r="304" spans="1:68" ht="15" customHeight="1" x14ac:dyDescent="0.2">
      <c r="A304" s="405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05"/>
      <c r="O304" s="528"/>
      <c r="P304" s="525" t="s">
        <v>33</v>
      </c>
      <c r="Q304" s="526"/>
      <c r="R304" s="526"/>
      <c r="S304" s="526"/>
      <c r="T304" s="526"/>
      <c r="U304" s="526"/>
      <c r="V304" s="527"/>
      <c r="W304" s="42" t="s">
        <v>0</v>
      </c>
      <c r="X304" s="43">
        <f>IFERROR(X24+X33+X38+X43+X59+X65+X70+X76+X86+X91+X98+X107+X113+X120+X126+X131+X136+X142+X147+X153+X161+X166+X174+X178+X187+X194+X204+X212+X217+X222+X228+X234+X241+X246+X252+X256+X264+X268+X273+X279+X303,"0")</f>
        <v>0</v>
      </c>
      <c r="Y304" s="43">
        <f>IFERROR(Y24+Y33+Y38+Y43+Y59+Y65+Y70+Y76+Y86+Y91+Y98+Y107+Y113+Y120+Y126+Y131+Y136+Y142+Y147+Y153+Y161+Y166+Y174+Y178+Y187+Y194+Y204+Y212+Y217+Y222+Y228+Y234+Y241+Y246+Y252+Y256+Y264+Y268+Y273+Y279+Y303,"0")</f>
        <v>0</v>
      </c>
      <c r="Z304" s="42"/>
      <c r="AA304" s="67"/>
      <c r="AB304" s="67"/>
      <c r="AC304" s="67"/>
    </row>
    <row r="305" spans="1:36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528"/>
      <c r="P305" s="525" t="s">
        <v>34</v>
      </c>
      <c r="Q305" s="526"/>
      <c r="R305" s="526"/>
      <c r="S305" s="526"/>
      <c r="T305" s="526"/>
      <c r="U305" s="526"/>
      <c r="V305" s="527"/>
      <c r="W305" s="42" t="s">
        <v>0</v>
      </c>
      <c r="X305" s="43">
        <f>IFERROR(SUM(BM22:BM301),"0")</f>
        <v>0</v>
      </c>
      <c r="Y305" s="43">
        <f>IFERROR(SUM(BN22:BN301),"0")</f>
        <v>0</v>
      </c>
      <c r="Z305" s="42"/>
      <c r="AA305" s="67"/>
      <c r="AB305" s="67"/>
      <c r="AC305" s="67"/>
    </row>
    <row r="306" spans="1:36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528"/>
      <c r="P306" s="525" t="s">
        <v>35</v>
      </c>
      <c r="Q306" s="526"/>
      <c r="R306" s="526"/>
      <c r="S306" s="526"/>
      <c r="T306" s="526"/>
      <c r="U306" s="526"/>
      <c r="V306" s="527"/>
      <c r="W306" s="42" t="s">
        <v>20</v>
      </c>
      <c r="X306" s="44">
        <f>ROUNDUP(SUM(BO22:BO301),0)</f>
        <v>0</v>
      </c>
      <c r="Y306" s="44">
        <f>ROUNDUP(SUM(BP22:BP301),0)</f>
        <v>0</v>
      </c>
      <c r="Z306" s="42"/>
      <c r="AA306" s="67"/>
      <c r="AB306" s="67"/>
      <c r="AC306" s="67"/>
    </row>
    <row r="307" spans="1:36" x14ac:dyDescent="0.2">
      <c r="A307" s="405"/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528"/>
      <c r="P307" s="525" t="s">
        <v>36</v>
      </c>
      <c r="Q307" s="526"/>
      <c r="R307" s="526"/>
      <c r="S307" s="526"/>
      <c r="T307" s="526"/>
      <c r="U307" s="526"/>
      <c r="V307" s="527"/>
      <c r="W307" s="42" t="s">
        <v>0</v>
      </c>
      <c r="X307" s="43">
        <f>GrossWeightTotal+PalletQtyTotal*25</f>
        <v>0</v>
      </c>
      <c r="Y307" s="43">
        <f>GrossWeightTotalR+PalletQtyTotalR*25</f>
        <v>0</v>
      </c>
      <c r="Z307" s="42"/>
      <c r="AA307" s="67"/>
      <c r="AB307" s="67"/>
      <c r="AC307" s="67"/>
    </row>
    <row r="308" spans="1:36" x14ac:dyDescent="0.2">
      <c r="A308" s="405"/>
      <c r="B308" s="405"/>
      <c r="C308" s="405"/>
      <c r="D308" s="405"/>
      <c r="E308" s="405"/>
      <c r="F308" s="405"/>
      <c r="G308" s="405"/>
      <c r="H308" s="405"/>
      <c r="I308" s="405"/>
      <c r="J308" s="405"/>
      <c r="K308" s="405"/>
      <c r="L308" s="405"/>
      <c r="M308" s="405"/>
      <c r="N308" s="405"/>
      <c r="O308" s="528"/>
      <c r="P308" s="525" t="s">
        <v>37</v>
      </c>
      <c r="Q308" s="526"/>
      <c r="R308" s="526"/>
      <c r="S308" s="526"/>
      <c r="T308" s="526"/>
      <c r="U308" s="526"/>
      <c r="V308" s="527"/>
      <c r="W308" s="42" t="s">
        <v>20</v>
      </c>
      <c r="X308" s="43">
        <f>IFERROR(X23+X32+X37+X42+X58+X64+X69+X75+X85+X90+X97+X106+X112+X119+X125+X130+X135+X141+X146+X152+X160+X165+X173+X177+X186+X193+X203+X211+X216+X221+X227+X233+X240+X245+X251+X255+X263+X267+X272+X278+X302,"0")</f>
        <v>0</v>
      </c>
      <c r="Y308" s="43">
        <f>IFERROR(Y23+Y32+Y37+Y42+Y58+Y64+Y69+Y75+Y85+Y90+Y97+Y106+Y112+Y119+Y125+Y130+Y135+Y141+Y146+Y152+Y160+Y165+Y173+Y177+Y186+Y193+Y203+Y211+Y216+Y221+Y227+Y233+Y240+Y245+Y251+Y255+Y263+Y267+Y272+Y278+Y302,"0")</f>
        <v>0</v>
      </c>
      <c r="Z308" s="42"/>
      <c r="AA308" s="67"/>
      <c r="AB308" s="67"/>
      <c r="AC308" s="67"/>
    </row>
    <row r="309" spans="1:36" ht="14.25" x14ac:dyDescent="0.2">
      <c r="A309" s="405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05"/>
      <c r="O309" s="528"/>
      <c r="P309" s="525" t="s">
        <v>38</v>
      </c>
      <c r="Q309" s="526"/>
      <c r="R309" s="526"/>
      <c r="S309" s="526"/>
      <c r="T309" s="526"/>
      <c r="U309" s="526"/>
      <c r="V309" s="527"/>
      <c r="W309" s="45" t="s">
        <v>52</v>
      </c>
      <c r="X309" s="42"/>
      <c r="Y309" s="42"/>
      <c r="Z309" s="42">
        <f>IFERROR(Z23+Z32+Z37+Z42+Z58+Z64+Z69+Z75+Z85+Z90+Z97+Z106+Z112+Z119+Z125+Z130+Z135+Z141+Z146+Z152+Z160+Z165+Z173+Z177+Z186+Z193+Z203+Z211+Z216+Z221+Z227+Z233+Z240+Z245+Z251+Z255+Z263+Z267+Z272+Z278+Z302,"0")</f>
        <v>0</v>
      </c>
      <c r="AA309" s="67"/>
      <c r="AB309" s="67"/>
      <c r="AC309" s="67"/>
    </row>
    <row r="310" spans="1:36" ht="13.5" thickBot="1" x14ac:dyDescent="0.25"/>
    <row r="311" spans="1:36" ht="27" thickTop="1" thickBot="1" x14ac:dyDescent="0.25">
      <c r="A311" s="46" t="s">
        <v>9</v>
      </c>
      <c r="B311" s="88" t="s">
        <v>78</v>
      </c>
      <c r="C311" s="529" t="s">
        <v>45</v>
      </c>
      <c r="D311" s="529" t="s">
        <v>45</v>
      </c>
      <c r="E311" s="529" t="s">
        <v>45</v>
      </c>
      <c r="F311" s="529" t="s">
        <v>45</v>
      </c>
      <c r="G311" s="529" t="s">
        <v>45</v>
      </c>
      <c r="H311" s="529" t="s">
        <v>45</v>
      </c>
      <c r="I311" s="529" t="s">
        <v>45</v>
      </c>
      <c r="J311" s="529" t="s">
        <v>45</v>
      </c>
      <c r="K311" s="529" t="s">
        <v>45</v>
      </c>
      <c r="L311" s="529" t="s">
        <v>45</v>
      </c>
      <c r="M311" s="529" t="s">
        <v>45</v>
      </c>
      <c r="N311" s="530"/>
      <c r="O311" s="529" t="s">
        <v>45</v>
      </c>
      <c r="P311" s="529" t="s">
        <v>45</v>
      </c>
      <c r="Q311" s="529" t="s">
        <v>45</v>
      </c>
      <c r="R311" s="529" t="s">
        <v>45</v>
      </c>
      <c r="S311" s="529" t="s">
        <v>45</v>
      </c>
      <c r="T311" s="529" t="s">
        <v>45</v>
      </c>
      <c r="U311" s="529" t="s">
        <v>45</v>
      </c>
      <c r="V311" s="529" t="s">
        <v>246</v>
      </c>
      <c r="W311" s="529" t="s">
        <v>246</v>
      </c>
      <c r="X311" s="88" t="s">
        <v>272</v>
      </c>
      <c r="Y311" s="529" t="s">
        <v>291</v>
      </c>
      <c r="Z311" s="529" t="s">
        <v>291</v>
      </c>
      <c r="AA311" s="529" t="s">
        <v>291</v>
      </c>
      <c r="AB311" s="529" t="s">
        <v>291</v>
      </c>
      <c r="AC311" s="529" t="s">
        <v>291</v>
      </c>
      <c r="AD311" s="529" t="s">
        <v>291</v>
      </c>
      <c r="AE311" s="529" t="s">
        <v>291</v>
      </c>
      <c r="AF311" s="88" t="s">
        <v>355</v>
      </c>
      <c r="AG311" s="529" t="s">
        <v>360</v>
      </c>
      <c r="AH311" s="529" t="s">
        <v>360</v>
      </c>
      <c r="AI311" s="88" t="s">
        <v>370</v>
      </c>
      <c r="AJ311" s="88" t="s">
        <v>247</v>
      </c>
    </row>
    <row r="312" spans="1:36" ht="14.25" customHeight="1" thickTop="1" x14ac:dyDescent="0.2">
      <c r="A312" s="531" t="s">
        <v>10</v>
      </c>
      <c r="B312" s="529" t="s">
        <v>78</v>
      </c>
      <c r="C312" s="529" t="s">
        <v>87</v>
      </c>
      <c r="D312" s="529" t="s">
        <v>102</v>
      </c>
      <c r="E312" s="529" t="s">
        <v>106</v>
      </c>
      <c r="F312" s="529" t="s">
        <v>112</v>
      </c>
      <c r="G312" s="529" t="s">
        <v>139</v>
      </c>
      <c r="H312" s="529" t="s">
        <v>146</v>
      </c>
      <c r="I312" s="529" t="s">
        <v>152</v>
      </c>
      <c r="J312" s="529" t="s">
        <v>160</v>
      </c>
      <c r="K312" s="529" t="s">
        <v>177</v>
      </c>
      <c r="L312" s="529" t="s">
        <v>182</v>
      </c>
      <c r="M312" s="529" t="s">
        <v>193</v>
      </c>
      <c r="N312" s="1"/>
      <c r="O312" s="529" t="s">
        <v>204</v>
      </c>
      <c r="P312" s="529" t="s">
        <v>210</v>
      </c>
      <c r="Q312" s="529" t="s">
        <v>219</v>
      </c>
      <c r="R312" s="529" t="s">
        <v>225</v>
      </c>
      <c r="S312" s="529" t="s">
        <v>230</v>
      </c>
      <c r="T312" s="529" t="s">
        <v>234</v>
      </c>
      <c r="U312" s="529" t="s">
        <v>242</v>
      </c>
      <c r="V312" s="529" t="s">
        <v>247</v>
      </c>
      <c r="W312" s="529" t="s">
        <v>251</v>
      </c>
      <c r="X312" s="529" t="s">
        <v>273</v>
      </c>
      <c r="Y312" s="529" t="s">
        <v>292</v>
      </c>
      <c r="Z312" s="529" t="s">
        <v>305</v>
      </c>
      <c r="AA312" s="529" t="s">
        <v>315</v>
      </c>
      <c r="AB312" s="529" t="s">
        <v>330</v>
      </c>
      <c r="AC312" s="529" t="s">
        <v>341</v>
      </c>
      <c r="AD312" s="529" t="s">
        <v>345</v>
      </c>
      <c r="AE312" s="529" t="s">
        <v>349</v>
      </c>
      <c r="AF312" s="529" t="s">
        <v>356</v>
      </c>
      <c r="AG312" s="529" t="s">
        <v>361</v>
      </c>
      <c r="AH312" s="529" t="s">
        <v>367</v>
      </c>
      <c r="AI312" s="529" t="s">
        <v>371</v>
      </c>
      <c r="AJ312" s="529" t="s">
        <v>247</v>
      </c>
    </row>
    <row r="313" spans="1:36" ht="13.5" thickBot="1" x14ac:dyDescent="0.25">
      <c r="A313" s="532"/>
      <c r="B313" s="529"/>
      <c r="C313" s="529"/>
      <c r="D313" s="529"/>
      <c r="E313" s="529"/>
      <c r="F313" s="529"/>
      <c r="G313" s="529"/>
      <c r="H313" s="529"/>
      <c r="I313" s="529"/>
      <c r="J313" s="529"/>
      <c r="K313" s="529"/>
      <c r="L313" s="529"/>
      <c r="M313" s="529"/>
      <c r="N313" s="1"/>
      <c r="O313" s="529"/>
      <c r="P313" s="529"/>
      <c r="Q313" s="529"/>
      <c r="R313" s="529"/>
      <c r="S313" s="529"/>
      <c r="T313" s="529"/>
      <c r="U313" s="529"/>
      <c r="V313" s="529"/>
      <c r="W313" s="529"/>
      <c r="X313" s="529"/>
      <c r="Y313" s="529"/>
      <c r="Z313" s="529"/>
      <c r="AA313" s="529"/>
      <c r="AB313" s="529"/>
      <c r="AC313" s="529"/>
      <c r="AD313" s="529"/>
      <c r="AE313" s="529"/>
      <c r="AF313" s="529"/>
      <c r="AG313" s="529"/>
      <c r="AH313" s="529"/>
      <c r="AI313" s="529"/>
      <c r="AJ313" s="529"/>
    </row>
    <row r="314" spans="1:36" ht="18" thickTop="1" thickBot="1" x14ac:dyDescent="0.25">
      <c r="A314" s="46" t="s">
        <v>13</v>
      </c>
      <c r="B314" s="52">
        <f>IFERROR(X22*H22,"0")</f>
        <v>0</v>
      </c>
      <c r="C314" s="52">
        <f>IFERROR(X28*H28,"0")+IFERROR(X29*H29,"0")+IFERROR(X30*H30,"0")+IFERROR(X31*H31,"0")</f>
        <v>0</v>
      </c>
      <c r="D314" s="52">
        <f>IFERROR(X36*H36,"0")</f>
        <v>0</v>
      </c>
      <c r="E314" s="52">
        <f>IFERROR(X41*H41,"0")</f>
        <v>0</v>
      </c>
      <c r="F314" s="52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0</v>
      </c>
      <c r="G314" s="52">
        <f>IFERROR(X62*H62,"0")+IFERROR(X63*H63,"0")</f>
        <v>0</v>
      </c>
      <c r="H314" s="52">
        <f>IFERROR(X68*H68,"0")</f>
        <v>0</v>
      </c>
      <c r="I314" s="52">
        <f>IFERROR(X73*H73,"0")+IFERROR(X74*H74,"0")</f>
        <v>0</v>
      </c>
      <c r="J314" s="52">
        <f>IFERROR(X79*H79,"0")+IFERROR(X80*H80,"0")+IFERROR(X81*H81,"0")+IFERROR(X82*H82,"0")+IFERROR(X83*H83,"0")+IFERROR(X84*H84,"0")</f>
        <v>0</v>
      </c>
      <c r="K314" s="52">
        <f>IFERROR(X89*H89,"0")</f>
        <v>0</v>
      </c>
      <c r="L314" s="52">
        <f>IFERROR(X94*H94,"0")+IFERROR(X95*H95,"0")+IFERROR(X96*H96,"0")</f>
        <v>0</v>
      </c>
      <c r="M314" s="52">
        <f>IFERROR(X101*H101,"0")+IFERROR(X102*H102,"0")+IFERROR(X103*H103,"0")+IFERROR(X104*H104,"0")+IFERROR(X105*H105,"0")</f>
        <v>0</v>
      </c>
      <c r="N314" s="1"/>
      <c r="O314" s="52">
        <f>IFERROR(X110*H110,"0")+IFERROR(X111*H111,"0")</f>
        <v>0</v>
      </c>
      <c r="P314" s="52">
        <f>IFERROR(X116*H116,"0")+IFERROR(X117*H117,"0")+IFERROR(X118*H118,"0")</f>
        <v>0</v>
      </c>
      <c r="Q314" s="52">
        <f>IFERROR(X123*H123,"0")+IFERROR(X124*H124,"0")</f>
        <v>0</v>
      </c>
      <c r="R314" s="52">
        <f>IFERROR(X129*H129,"0")</f>
        <v>0</v>
      </c>
      <c r="S314" s="52">
        <f>IFERROR(X134*H134,"0")</f>
        <v>0</v>
      </c>
      <c r="T314" s="52">
        <f>IFERROR(X139*H139,"0")+IFERROR(X140*H140,"0")</f>
        <v>0</v>
      </c>
      <c r="U314" s="52">
        <f>IFERROR(X145*H145,"0")</f>
        <v>0</v>
      </c>
      <c r="V314" s="52">
        <f>IFERROR(X151*H151,"0")</f>
        <v>0</v>
      </c>
      <c r="W314" s="52">
        <f>IFERROR(X156*H156,"0")+IFERROR(X157*H157,"0")+IFERROR(X158*H158,"0")+IFERROR(X159*H159,"0")+IFERROR(X163*H163,"0")+IFERROR(X164*H164,"0")</f>
        <v>0</v>
      </c>
      <c r="X314" s="52">
        <f>IFERROR(X170*H170,"0")+IFERROR(X171*H171,"0")+IFERROR(X172*H172,"0")+IFERROR(X176*H176,"0")</f>
        <v>0</v>
      </c>
      <c r="Y314" s="52">
        <f>IFERROR(X182*H182,"0")+IFERROR(X183*H183,"0")+IFERROR(X184*H184,"0")+IFERROR(X185*H185,"0")</f>
        <v>0</v>
      </c>
      <c r="Z314" s="52">
        <f>IFERROR(X190*H190,"0")+IFERROR(X191*H191,"0")+IFERROR(X192*H192,"0")</f>
        <v>0</v>
      </c>
      <c r="AA314" s="52">
        <f>IFERROR(X197*H197,"0")+IFERROR(X198*H198,"0")+IFERROR(X199*H199,"0")+IFERROR(X200*H200,"0")+IFERROR(X201*H201,"0")+IFERROR(X202*H202,"0")</f>
        <v>0</v>
      </c>
      <c r="AB314" s="52">
        <f>IFERROR(X207*H207,"0")+IFERROR(X208*H208,"0")+IFERROR(X209*H209,"0")+IFERROR(X210*H210,"0")</f>
        <v>0</v>
      </c>
      <c r="AC314" s="52">
        <f>IFERROR(X215*H215,"0")</f>
        <v>0</v>
      </c>
      <c r="AD314" s="52">
        <f>IFERROR(X220*H220,"0")</f>
        <v>0</v>
      </c>
      <c r="AE314" s="52">
        <f>IFERROR(X225*H225,"0")+IFERROR(X226*H226,"0")</f>
        <v>0</v>
      </c>
      <c r="AF314" s="52">
        <f>IFERROR(X232*H232,"0")</f>
        <v>0</v>
      </c>
      <c r="AG314" s="52">
        <f>IFERROR(X238*H238,"0")+IFERROR(X239*H239,"0")</f>
        <v>0</v>
      </c>
      <c r="AH314" s="52">
        <f>IFERROR(X244*H244,"0")</f>
        <v>0</v>
      </c>
      <c r="AI314" s="52">
        <f>IFERROR(X250*H250,"0")+IFERROR(X254*H254,"0")</f>
        <v>0</v>
      </c>
      <c r="AJ314" s="52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thickTop="1" x14ac:dyDescent="0.2">
      <c r="C315" s="1"/>
    </row>
    <row r="316" spans="1:36" ht="19.5" customHeight="1" x14ac:dyDescent="0.2">
      <c r="A316" s="70" t="s">
        <v>62</v>
      </c>
      <c r="B316" s="70" t="s">
        <v>63</v>
      </c>
      <c r="C316" s="70" t="s">
        <v>65</v>
      </c>
    </row>
    <row r="317" spans="1:36" x14ac:dyDescent="0.2">
      <c r="A317" s="71">
        <f>SUMPRODUCT(--(BB:BB="ЗПФ"),--(W:W="кор"),H:H,Y:Y)+SUMPRODUCT(--(BB:BB="ЗПФ"),--(W:W="кг"),Y:Y)</f>
        <v>0</v>
      </c>
      <c r="B317" s="72">
        <f>SUMPRODUCT(--(BB:BB="ПГП"),--(W:W="кор"),H:H,Y:Y)+SUMPRODUCT(--(BB:BB="ПГП"),--(W:W="кг"),Y:Y)</f>
        <v>0</v>
      </c>
      <c r="C317" s="72">
        <f>SUMPRODUCT(--(BB:BB="КИЗ"),--(W:W="кор"),H:H,Y:Y)+SUMPRODUCT(--(BB:BB="КИЗ"),--(W:W="кг"),Y:Y)</f>
        <v>0</v>
      </c>
    </row>
  </sheetData>
  <sheetProtection algorithmName="SHA-512" hashValue="IuBUUOv4ENjntDulb5Xu5gBDVz3pdCplq11wuzUTQTk29QvF1zB0BsLjagae75KHh16PPzDW7PyuwWkmIRIBHw==" saltValue="8Ufc0DuRKUdb4PjTI0oY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7">
    <mergeCell ref="AE312:AE313"/>
    <mergeCell ref="AF312:AF313"/>
    <mergeCell ref="AG312:AG313"/>
    <mergeCell ref="AH312:AH313"/>
    <mergeCell ref="AI312:AI313"/>
    <mergeCell ref="AJ312:AJ313"/>
    <mergeCell ref="V312:V313"/>
    <mergeCell ref="W312:W313"/>
    <mergeCell ref="X312:X313"/>
    <mergeCell ref="Y312:Y313"/>
    <mergeCell ref="Z312:Z313"/>
    <mergeCell ref="AA312:AA313"/>
    <mergeCell ref="AB312:AB313"/>
    <mergeCell ref="AC312:AC313"/>
    <mergeCell ref="AD312:AD313"/>
    <mergeCell ref="C311:U311"/>
    <mergeCell ref="V311:W311"/>
    <mergeCell ref="Y311:AE311"/>
    <mergeCell ref="AG311:AH311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J312:J313"/>
    <mergeCell ref="K312:K313"/>
    <mergeCell ref="L312:L313"/>
    <mergeCell ref="M312:M313"/>
    <mergeCell ref="O312:O313"/>
    <mergeCell ref="P312:P313"/>
    <mergeCell ref="Q312:Q313"/>
    <mergeCell ref="R312:R313"/>
    <mergeCell ref="S312:S313"/>
    <mergeCell ref="T312:T313"/>
    <mergeCell ref="U312:U313"/>
    <mergeCell ref="D300:E300"/>
    <mergeCell ref="P300:T300"/>
    <mergeCell ref="D301:E301"/>
    <mergeCell ref="P301:T301"/>
    <mergeCell ref="P302:V302"/>
    <mergeCell ref="A302:O303"/>
    <mergeCell ref="P303:V303"/>
    <mergeCell ref="P304:V304"/>
    <mergeCell ref="A304:O309"/>
    <mergeCell ref="P305:V305"/>
    <mergeCell ref="P306:V306"/>
    <mergeCell ref="P307:V307"/>
    <mergeCell ref="P308:V308"/>
    <mergeCell ref="P309:V309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A274:Z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P267:V267"/>
    <mergeCell ref="A267:O268"/>
    <mergeCell ref="P268:V268"/>
    <mergeCell ref="A269:Z269"/>
    <mergeCell ref="D270:E270"/>
    <mergeCell ref="P270:T270"/>
    <mergeCell ref="D271:E271"/>
    <mergeCell ref="P271:T271"/>
    <mergeCell ref="P272:V272"/>
    <mergeCell ref="A272:O273"/>
    <mergeCell ref="P273:V273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54:E254"/>
    <mergeCell ref="P254:T254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A247:Z247"/>
    <mergeCell ref="A248:Z248"/>
    <mergeCell ref="A249:Z249"/>
    <mergeCell ref="D250:E250"/>
    <mergeCell ref="P250:T250"/>
    <mergeCell ref="P251:V251"/>
    <mergeCell ref="A251:O252"/>
    <mergeCell ref="P252:V252"/>
    <mergeCell ref="A253:Z253"/>
    <mergeCell ref="P240:V240"/>
    <mergeCell ref="A240:O241"/>
    <mergeCell ref="P241:V241"/>
    <mergeCell ref="A242:Z242"/>
    <mergeCell ref="A243:Z243"/>
    <mergeCell ref="D244:E244"/>
    <mergeCell ref="P244:T244"/>
    <mergeCell ref="P245:V245"/>
    <mergeCell ref="A245:O246"/>
    <mergeCell ref="P246:V246"/>
    <mergeCell ref="P233:V233"/>
    <mergeCell ref="A233:O234"/>
    <mergeCell ref="P234:V234"/>
    <mergeCell ref="A235:Z235"/>
    <mergeCell ref="A236:Z236"/>
    <mergeCell ref="A237:Z237"/>
    <mergeCell ref="D238:E238"/>
    <mergeCell ref="P238:T238"/>
    <mergeCell ref="D239:E239"/>
    <mergeCell ref="P239:T239"/>
    <mergeCell ref="D226:E226"/>
    <mergeCell ref="P226:T226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67:Z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A148:Z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P85:V85"/>
    <mergeCell ref="A85:O86"/>
    <mergeCell ref="P86:V86"/>
    <mergeCell ref="A87:Z87"/>
    <mergeCell ref="A88:Z88"/>
    <mergeCell ref="D89:E89"/>
    <mergeCell ref="P89:T89"/>
    <mergeCell ref="P90:V90"/>
    <mergeCell ref="A90:O91"/>
    <mergeCell ref="P91:V91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A39:Z39"/>
    <mergeCell ref="A40:Z40"/>
    <mergeCell ref="D41:E41"/>
    <mergeCell ref="P41:T41"/>
    <mergeCell ref="P42:V42"/>
    <mergeCell ref="A42:O43"/>
    <mergeCell ref="P43:V43"/>
    <mergeCell ref="A44:Z44"/>
    <mergeCell ref="A45:Z45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1:X301 X275:X277 X270:X271 X266 X260:X262 X254 X250 X244 X238:X239 X232 X225:X226 X220 X215 X207:X210 X197:X202 X190:X192 X182:X185 X176 X170:X172 X163:X164 X156:X159 X151 X145 X139:X140 X134 X129 X123:X124 X116:X118 X110:X111 X101:X105 X94:X96 X89 X79:X84 X73:X74 X68 X62:X63 X46:X57 X41 X36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9"/>
    </row>
    <row r="3" spans="2:8" x14ac:dyDescent="0.2">
      <c r="B3" s="53" t="s">
        <v>483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485</v>
      </c>
      <c r="C6" s="53" t="s">
        <v>486</v>
      </c>
      <c r="D6" s="53" t="s">
        <v>487</v>
      </c>
      <c r="E6" s="53" t="s">
        <v>46</v>
      </c>
    </row>
    <row r="7" spans="2:8" x14ac:dyDescent="0.2">
      <c r="B7" s="53" t="s">
        <v>488</v>
      </c>
      <c r="C7" s="53" t="s">
        <v>489</v>
      </c>
      <c r="D7" s="53" t="s">
        <v>490</v>
      </c>
      <c r="E7" s="53" t="s">
        <v>46</v>
      </c>
    </row>
    <row r="8" spans="2:8" x14ac:dyDescent="0.2">
      <c r="B8" s="53" t="s">
        <v>491</v>
      </c>
      <c r="C8" s="53" t="s">
        <v>492</v>
      </c>
      <c r="D8" s="53" t="s">
        <v>493</v>
      </c>
      <c r="E8" s="53" t="s">
        <v>46</v>
      </c>
    </row>
    <row r="9" spans="2:8" x14ac:dyDescent="0.2">
      <c r="B9" s="53" t="s">
        <v>494</v>
      </c>
      <c r="C9" s="53" t="s">
        <v>495</v>
      </c>
      <c r="D9" s="53" t="s">
        <v>496</v>
      </c>
      <c r="E9" s="53" t="s">
        <v>46</v>
      </c>
    </row>
    <row r="10" spans="2:8" x14ac:dyDescent="0.2">
      <c r="B10" s="53" t="s">
        <v>497</v>
      </c>
      <c r="C10" s="53" t="s">
        <v>498</v>
      </c>
      <c r="D10" s="53" t="s">
        <v>499</v>
      </c>
      <c r="E10" s="53" t="s">
        <v>46</v>
      </c>
    </row>
    <row r="11" spans="2:8" x14ac:dyDescent="0.2">
      <c r="B11" s="53" t="s">
        <v>500</v>
      </c>
      <c r="C11" s="53" t="s">
        <v>501</v>
      </c>
      <c r="D11" s="53" t="s">
        <v>239</v>
      </c>
      <c r="E11" s="53" t="s">
        <v>46</v>
      </c>
    </row>
    <row r="13" spans="2:8" x14ac:dyDescent="0.2">
      <c r="B13" s="53" t="s">
        <v>502</v>
      </c>
      <c r="C13" s="53" t="s">
        <v>486</v>
      </c>
      <c r="D13" s="53" t="s">
        <v>46</v>
      </c>
      <c r="E13" s="53" t="s">
        <v>46</v>
      </c>
    </row>
    <row r="15" spans="2:8" x14ac:dyDescent="0.2">
      <c r="B15" s="53" t="s">
        <v>503</v>
      </c>
      <c r="C15" s="53" t="s">
        <v>489</v>
      </c>
      <c r="D15" s="53" t="s">
        <v>46</v>
      </c>
      <c r="E15" s="53" t="s">
        <v>46</v>
      </c>
    </row>
    <row r="17" spans="2:5" x14ac:dyDescent="0.2">
      <c r="B17" s="53" t="s">
        <v>504</v>
      </c>
      <c r="C17" s="53" t="s">
        <v>492</v>
      </c>
      <c r="D17" s="53" t="s">
        <v>46</v>
      </c>
      <c r="E17" s="53" t="s">
        <v>46</v>
      </c>
    </row>
    <row r="19" spans="2:5" x14ac:dyDescent="0.2">
      <c r="B19" s="53" t="s">
        <v>505</v>
      </c>
      <c r="C19" s="53" t="s">
        <v>495</v>
      </c>
      <c r="D19" s="53" t="s">
        <v>46</v>
      </c>
      <c r="E19" s="53" t="s">
        <v>46</v>
      </c>
    </row>
    <row r="21" spans="2:5" x14ac:dyDescent="0.2">
      <c r="B21" s="53" t="s">
        <v>506</v>
      </c>
      <c r="C21" s="53" t="s">
        <v>498</v>
      </c>
      <c r="D21" s="53" t="s">
        <v>46</v>
      </c>
      <c r="E21" s="53" t="s">
        <v>46</v>
      </c>
    </row>
    <row r="23" spans="2:5" x14ac:dyDescent="0.2">
      <c r="B23" s="53" t="s">
        <v>507</v>
      </c>
      <c r="C23" s="53" t="s">
        <v>501</v>
      </c>
      <c r="D23" s="53" t="s">
        <v>46</v>
      </c>
      <c r="E23" s="53" t="s">
        <v>46</v>
      </c>
    </row>
    <row r="25" spans="2:5" x14ac:dyDescent="0.2">
      <c r="B25" s="53" t="s">
        <v>508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509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510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511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512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513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514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515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516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517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518</v>
      </c>
      <c r="C35" s="53" t="s">
        <v>46</v>
      </c>
      <c r="D35" s="53" t="s">
        <v>46</v>
      </c>
      <c r="E35" s="53" t="s">
        <v>46</v>
      </c>
    </row>
  </sheetData>
  <sheetProtection algorithmName="SHA-512" hashValue="7Y9Qod7YFEvY5cnjuCRVsO1tjw6dPYacXT9hsD9Tz/xJV8xflSIFm4j2mxqst6Axc/pjDZsMd3N2DaqbAVMY/w==" saltValue="dqH0Lx4QZwZn+EoxxUV1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528</vt:i4>
      </vt:variant>
    </vt:vector>
  </HeadingPairs>
  <TitlesOfParts>
    <vt:vector size="5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2025-01-09T14:22:05Z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