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287" i="2" l="1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V279" i="2"/>
  <c r="V278" i="2"/>
  <c r="V280" i="2" s="1"/>
  <c r="V276" i="2"/>
  <c r="X275" i="2"/>
  <c r="V275" i="2"/>
  <c r="X274" i="2"/>
  <c r="W274" i="2"/>
  <c r="X273" i="2"/>
  <c r="W273" i="2"/>
  <c r="N273" i="2"/>
  <c r="X272" i="2"/>
  <c r="W272" i="2"/>
  <c r="N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W276" i="2" s="1"/>
  <c r="X264" i="2"/>
  <c r="W264" i="2"/>
  <c r="X263" i="2"/>
  <c r="W263" i="2"/>
  <c r="X262" i="2"/>
  <c r="W262" i="2"/>
  <c r="W275" i="2" s="1"/>
  <c r="V260" i="2"/>
  <c r="W259" i="2"/>
  <c r="V259" i="2"/>
  <c r="X258" i="2"/>
  <c r="W258" i="2"/>
  <c r="X257" i="2"/>
  <c r="W257" i="2"/>
  <c r="X256" i="2"/>
  <c r="W256" i="2"/>
  <c r="X255" i="2"/>
  <c r="X259" i="2" s="1"/>
  <c r="W255" i="2"/>
  <c r="W260" i="2" s="1"/>
  <c r="W253" i="2"/>
  <c r="V253" i="2"/>
  <c r="X252" i="2"/>
  <c r="W252" i="2"/>
  <c r="V252" i="2"/>
  <c r="X251" i="2"/>
  <c r="W251" i="2"/>
  <c r="W249" i="2"/>
  <c r="V249" i="2"/>
  <c r="V248" i="2"/>
  <c r="X247" i="2"/>
  <c r="X248" i="2" s="1"/>
  <c r="W247" i="2"/>
  <c r="W248" i="2" s="1"/>
  <c r="W243" i="2"/>
  <c r="V243" i="2"/>
  <c r="X242" i="2"/>
  <c r="V242" i="2"/>
  <c r="X241" i="2"/>
  <c r="W241" i="2"/>
  <c r="W242" i="2" s="1"/>
  <c r="N241" i="2"/>
  <c r="V238" i="2"/>
  <c r="V237" i="2"/>
  <c r="X236" i="2"/>
  <c r="X237" i="2" s="1"/>
  <c r="W236" i="2"/>
  <c r="W238" i="2" s="1"/>
  <c r="N236" i="2"/>
  <c r="V232" i="2"/>
  <c r="V231" i="2"/>
  <c r="X230" i="2"/>
  <c r="X231" i="2" s="1"/>
  <c r="W230" i="2"/>
  <c r="W232" i="2" s="1"/>
  <c r="N230" i="2"/>
  <c r="W226" i="2"/>
  <c r="V226" i="2"/>
  <c r="X225" i="2"/>
  <c r="V225" i="2"/>
  <c r="X224" i="2"/>
  <c r="W224" i="2"/>
  <c r="N224" i="2"/>
  <c r="X223" i="2"/>
  <c r="W223" i="2"/>
  <c r="X222" i="2"/>
  <c r="W222" i="2"/>
  <c r="W225" i="2" s="1"/>
  <c r="N222" i="2"/>
  <c r="W219" i="2"/>
  <c r="V219" i="2"/>
  <c r="V218" i="2"/>
  <c r="X217" i="2"/>
  <c r="X218" i="2" s="1"/>
  <c r="W217" i="2"/>
  <c r="W218" i="2" s="1"/>
  <c r="N217" i="2"/>
  <c r="V214" i="2"/>
  <c r="V213" i="2"/>
  <c r="X212" i="2"/>
  <c r="W212" i="2"/>
  <c r="N212" i="2"/>
  <c r="X211" i="2"/>
  <c r="W211" i="2"/>
  <c r="N211" i="2"/>
  <c r="X210" i="2"/>
  <c r="W210" i="2"/>
  <c r="N210" i="2"/>
  <c r="X209" i="2"/>
  <c r="X213" i="2" s="1"/>
  <c r="W209" i="2"/>
  <c r="W214" i="2" s="1"/>
  <c r="N209" i="2"/>
  <c r="W206" i="2"/>
  <c r="V206" i="2"/>
  <c r="V205" i="2"/>
  <c r="X204" i="2"/>
  <c r="W204" i="2"/>
  <c r="X203" i="2"/>
  <c r="W203" i="2"/>
  <c r="X202" i="2"/>
  <c r="W202" i="2"/>
  <c r="X201" i="2"/>
  <c r="W201" i="2"/>
  <c r="W205" i="2" s="1"/>
  <c r="X200" i="2"/>
  <c r="W200" i="2"/>
  <c r="X199" i="2"/>
  <c r="X205" i="2" s="1"/>
  <c r="W199" i="2"/>
  <c r="V196" i="2"/>
  <c r="V195" i="2"/>
  <c r="X194" i="2"/>
  <c r="X195" i="2" s="1"/>
  <c r="W194" i="2"/>
  <c r="W195" i="2" s="1"/>
  <c r="N194" i="2"/>
  <c r="X193" i="2"/>
  <c r="W193" i="2"/>
  <c r="N193" i="2"/>
  <c r="X192" i="2"/>
  <c r="W192" i="2"/>
  <c r="W196" i="2" s="1"/>
  <c r="N192" i="2"/>
  <c r="W189" i="2"/>
  <c r="V189" i="2"/>
  <c r="W188" i="2"/>
  <c r="V188" i="2"/>
  <c r="X187" i="2"/>
  <c r="X188" i="2" s="1"/>
  <c r="W187" i="2"/>
  <c r="N187" i="2"/>
  <c r="X186" i="2"/>
  <c r="W186" i="2"/>
  <c r="N186" i="2"/>
  <c r="V182" i="2"/>
  <c r="V181" i="2"/>
  <c r="X180" i="2"/>
  <c r="X181" i="2" s="1"/>
  <c r="W180" i="2"/>
  <c r="W181" i="2" s="1"/>
  <c r="N180" i="2"/>
  <c r="X179" i="2"/>
  <c r="W179" i="2"/>
  <c r="W182" i="2" s="1"/>
  <c r="N179" i="2"/>
  <c r="V176" i="2"/>
  <c r="V175" i="2"/>
  <c r="X174" i="2"/>
  <c r="X175" i="2" s="1"/>
  <c r="W174" i="2"/>
  <c r="W175" i="2" s="1"/>
  <c r="N174" i="2"/>
  <c r="V171" i="2"/>
  <c r="X170" i="2"/>
  <c r="V170" i="2"/>
  <c r="X169" i="2"/>
  <c r="W169" i="2"/>
  <c r="W171" i="2" s="1"/>
  <c r="N169" i="2"/>
  <c r="W166" i="2"/>
  <c r="V166" i="2"/>
  <c r="X165" i="2"/>
  <c r="W165" i="2"/>
  <c r="V165" i="2"/>
  <c r="X164" i="2"/>
  <c r="W164" i="2"/>
  <c r="N164" i="2"/>
  <c r="X163" i="2"/>
  <c r="W163" i="2"/>
  <c r="N163" i="2"/>
  <c r="W159" i="2"/>
  <c r="V159" i="2"/>
  <c r="X158" i="2"/>
  <c r="W158" i="2"/>
  <c r="V158" i="2"/>
  <c r="X157" i="2"/>
  <c r="W157" i="2"/>
  <c r="N157" i="2"/>
  <c r="X156" i="2"/>
  <c r="W156" i="2"/>
  <c r="N156" i="2"/>
  <c r="V154" i="2"/>
  <c r="W153" i="2"/>
  <c r="V153" i="2"/>
  <c r="X152" i="2"/>
  <c r="X153" i="2" s="1"/>
  <c r="W152" i="2"/>
  <c r="X151" i="2"/>
  <c r="W151" i="2"/>
  <c r="N151" i="2"/>
  <c r="X150" i="2"/>
  <c r="W150" i="2"/>
  <c r="X149" i="2"/>
  <c r="W149" i="2"/>
  <c r="W154" i="2" s="1"/>
  <c r="W146" i="2"/>
  <c r="V146" i="2"/>
  <c r="X145" i="2"/>
  <c r="W145" i="2"/>
  <c r="V145" i="2"/>
  <c r="X144" i="2"/>
  <c r="W144" i="2"/>
  <c r="N144" i="2"/>
  <c r="V141" i="2"/>
  <c r="V140" i="2"/>
  <c r="X139" i="2"/>
  <c r="X140" i="2" s="1"/>
  <c r="W139" i="2"/>
  <c r="W141" i="2" s="1"/>
  <c r="W135" i="2"/>
  <c r="V135" i="2"/>
  <c r="W134" i="2"/>
  <c r="V134" i="2"/>
  <c r="X133" i="2"/>
  <c r="X134" i="2" s="1"/>
  <c r="W133" i="2"/>
  <c r="N133" i="2"/>
  <c r="W130" i="2"/>
  <c r="V130" i="2"/>
  <c r="X129" i="2"/>
  <c r="W129" i="2"/>
  <c r="V129" i="2"/>
  <c r="X128" i="2"/>
  <c r="W128" i="2"/>
  <c r="N128" i="2"/>
  <c r="X127" i="2"/>
  <c r="W127" i="2"/>
  <c r="N127" i="2"/>
  <c r="W124" i="2"/>
  <c r="V124" i="2"/>
  <c r="W123" i="2"/>
  <c r="V123" i="2"/>
  <c r="X122" i="2"/>
  <c r="X123" i="2" s="1"/>
  <c r="W122" i="2"/>
  <c r="N122" i="2"/>
  <c r="V119" i="2"/>
  <c r="V118" i="2"/>
  <c r="X117" i="2"/>
  <c r="W117" i="2"/>
  <c r="N117" i="2"/>
  <c r="X116" i="2"/>
  <c r="W116" i="2"/>
  <c r="W119" i="2" s="1"/>
  <c r="N116" i="2"/>
  <c r="X115" i="2"/>
  <c r="W115" i="2"/>
  <c r="N115" i="2"/>
  <c r="X114" i="2"/>
  <c r="X118" i="2" s="1"/>
  <c r="W114" i="2"/>
  <c r="W118" i="2" s="1"/>
  <c r="N114" i="2"/>
  <c r="W111" i="2"/>
  <c r="V111" i="2"/>
  <c r="X110" i="2"/>
  <c r="W110" i="2"/>
  <c r="V110" i="2"/>
  <c r="X109" i="2"/>
  <c r="W109" i="2"/>
  <c r="N109" i="2"/>
  <c r="V106" i="2"/>
  <c r="V105" i="2"/>
  <c r="X104" i="2"/>
  <c r="W104" i="2"/>
  <c r="W105" i="2" s="1"/>
  <c r="N104" i="2"/>
  <c r="X103" i="2"/>
  <c r="X105" i="2" s="1"/>
  <c r="W103" i="2"/>
  <c r="W106" i="2" s="1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N95" i="2"/>
  <c r="X94" i="2"/>
  <c r="X99" i="2" s="1"/>
  <c r="W94" i="2"/>
  <c r="W100" i="2" s="1"/>
  <c r="N94" i="2"/>
  <c r="W91" i="2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W74" i="2"/>
  <c r="V74" i="2"/>
  <c r="V73" i="2"/>
  <c r="X72" i="2"/>
  <c r="W72" i="2"/>
  <c r="N72" i="2"/>
  <c r="X71" i="2"/>
  <c r="X73" i="2" s="1"/>
  <c r="W71" i="2"/>
  <c r="W73" i="2" s="1"/>
  <c r="N71" i="2"/>
  <c r="W68" i="2"/>
  <c r="V68" i="2"/>
  <c r="X67" i="2"/>
  <c r="V67" i="2"/>
  <c r="X66" i="2"/>
  <c r="W66" i="2"/>
  <c r="W67" i="2" s="1"/>
  <c r="N66" i="2"/>
  <c r="W63" i="2"/>
  <c r="V63" i="2"/>
  <c r="W62" i="2"/>
  <c r="V62" i="2"/>
  <c r="X61" i="2"/>
  <c r="X62" i="2" s="1"/>
  <c r="W61" i="2"/>
  <c r="N61" i="2"/>
  <c r="X60" i="2"/>
  <c r="W60" i="2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X56" i="2" s="1"/>
  <c r="W51" i="2"/>
  <c r="W56" i="2" s="1"/>
  <c r="N51" i="2"/>
  <c r="X50" i="2"/>
  <c r="W50" i="2"/>
  <c r="W57" i="2" s="1"/>
  <c r="N50" i="2"/>
  <c r="V47" i="2"/>
  <c r="V46" i="2"/>
  <c r="X45" i="2"/>
  <c r="X46" i="2" s="1"/>
  <c r="W45" i="2"/>
  <c r="W46" i="2" s="1"/>
  <c r="N45" i="2"/>
  <c r="X44" i="2"/>
  <c r="W44" i="2"/>
  <c r="N44" i="2"/>
  <c r="V41" i="2"/>
  <c r="V40" i="2"/>
  <c r="X39" i="2"/>
  <c r="W39" i="2"/>
  <c r="W40" i="2" s="1"/>
  <c r="N39" i="2"/>
  <c r="X38" i="2"/>
  <c r="W38" i="2"/>
  <c r="N38" i="2"/>
  <c r="X37" i="2"/>
  <c r="W37" i="2"/>
  <c r="X36" i="2"/>
  <c r="X40" i="2" s="1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77" i="2" s="1"/>
  <c r="X23" i="2"/>
  <c r="V23" i="2"/>
  <c r="V281" i="2" s="1"/>
  <c r="X22" i="2"/>
  <c r="W22" i="2"/>
  <c r="W24" i="2" s="1"/>
  <c r="N22" i="2"/>
  <c r="H10" i="2"/>
  <c r="F10" i="2"/>
  <c r="A10" i="2"/>
  <c r="J9" i="2"/>
  <c r="A9" i="2"/>
  <c r="H9" i="2" s="1"/>
  <c r="D7" i="2"/>
  <c r="O6" i="2"/>
  <c r="N2" i="2"/>
  <c r="X282" i="2" l="1"/>
  <c r="W237" i="2"/>
  <c r="W213" i="2"/>
  <c r="W140" i="2"/>
  <c r="W32" i="2"/>
  <c r="W99" i="2"/>
  <c r="W278" i="2"/>
  <c r="W280" i="2" s="1"/>
  <c r="W23" i="2"/>
  <c r="W281" i="2" s="1"/>
  <c r="W83" i="2"/>
  <c r="W170" i="2"/>
  <c r="W279" i="2"/>
  <c r="W47" i="2"/>
  <c r="W277" i="2" s="1"/>
  <c r="W176" i="2"/>
  <c r="W231" i="2"/>
  <c r="F9" i="2"/>
  <c r="C290" i="2" l="1"/>
  <c r="B290" i="2"/>
  <c r="A290" i="2"/>
</calcChain>
</file>

<file path=xl/sharedStrings.xml><?xml version="1.0" encoding="utf-8"?>
<sst xmlns="http://schemas.openxmlformats.org/spreadsheetml/2006/main" count="1494" uniqueCount="389">
  <si>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</si>
  <si>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</si>
  <si>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</si>
  <si>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</si>
  <si>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</si>
  <si>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</si>
  <si>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</si>
  <si>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</si>
  <si>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</si>
  <si>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</si>
  <si>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</si>
  <si>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</si>
  <si>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</si>
  <si>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</si>
  <si>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</si>
  <si>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</si>
  <si>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</si>
  <si>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</si>
  <si>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</si>
  <si>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</si>
  <si>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</si>
  <si>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</si>
  <si>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</si>
  <si>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</si>
  <si>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</si>
  <si>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</si>
  <si>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</si>
  <si>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</si>
  <si>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</si>
  <si>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</si>
  <si>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</si>
  <si>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</si>
  <si>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</si>
  <si>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</si>
  <si>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</si>
  <si>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</si>
  <si>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</si>
  <si>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</si>
  <si>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</si>
  <si>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</si>
  <si>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</si>
  <si>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</si>
  <si>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</si>
  <si>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</si>
  <si>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</si>
  <si>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</si>
  <si>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</si>
  <si>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</si>
  <si>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</si>
  <si>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</si>
  <si>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</si>
  <si>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</si>
  <si>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</si>
  <si>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</si>
  <si>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</si>
  <si>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</si>
  <si>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</si>
  <si>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</si>
  <si>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</si>
  <si>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</si>
  <si>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</si>
  <si>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</si>
  <si>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</si>
  <si>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</si>
  <si>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</si>
  <si>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</si>
  <si>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</si>
  <si>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</si>
  <si>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</si>
  <si>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</si>
  <si>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</si>
  <si>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01.04.2024</t>
  </si>
  <si>
    <t>29.03.2024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</si>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</sst>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5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9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70</v>
      </c>
      <c r="H1" s="346" t="s">
        <v>50</v>
      </c>
      <c r="I1" s="346"/>
      <c r="J1" s="346"/>
      <c r="K1" s="346"/>
      <c r="L1" s="346"/>
      <c r="M1" s="346"/>
      <c r="N1" s="346"/>
      <c r="O1" s="346"/>
      <c r="P1" s="347" t="s">
        <v>71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8" t="s">
        <v>8</v>
      </c>
      <c r="B5" s="328"/>
      <c r="C5" s="328"/>
      <c r="D5" s="350"/>
      <c r="E5" s="350"/>
      <c r="F5" s="351" t="s">
        <v>14</v>
      </c>
      <c r="G5" s="351"/>
      <c r="H5" s="350"/>
      <c r="I5" s="350"/>
      <c r="J5" s="350"/>
      <c r="K5" s="350"/>
      <c r="L5" s="350"/>
      <c r="N5" s="27" t="s">
        <v>4</v>
      </c>
      <c r="O5" s="345">
        <v>45383</v>
      </c>
      <c r="P5" s="345"/>
      <c r="R5" s="352" t="s">
        <v>3</v>
      </c>
      <c r="S5" s="353"/>
      <c r="T5" s="354" t="s">
        <v>375</v>
      </c>
      <c r="U5" s="355"/>
      <c r="Z5" s="60"/>
      <c r="AA5" s="60"/>
      <c r="AB5" s="60"/>
    </row>
    <row r="6" spans="1:29" s="17" customFormat="1" ht="24" customHeight="1" x14ac:dyDescent="0.2">
      <c r="A6" s="328" t="s">
        <v>1</v>
      </c>
      <c r="B6" s="328"/>
      <c r="C6" s="328"/>
      <c r="D6" s="329" t="s">
        <v>79</v>
      </c>
      <c r="E6" s="329"/>
      <c r="F6" s="329"/>
      <c r="G6" s="329"/>
      <c r="H6" s="329"/>
      <c r="I6" s="329"/>
      <c r="J6" s="329"/>
      <c r="K6" s="329"/>
      <c r="L6" s="329"/>
      <c r="N6" s="27" t="s">
        <v>30</v>
      </c>
      <c r="O6" s="330" t="str">
        <f>IF(O5=0," ",CHOOSE(WEEKDAY(O5,2),"Понедельник","Вторник","Среда","Четверг","Пятница","Суббота","Воскресенье"))</f>
        <v>Понедельник</v>
      </c>
      <c r="P6" s="330"/>
      <c r="R6" s="331" t="s">
        <v>5</v>
      </c>
      <c r="S6" s="332"/>
      <c r="T6" s="333" t="s">
        <v>73</v>
      </c>
      <c r="U6" s="3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0"/>
      <c r="L7" s="341"/>
      <c r="N7" s="29"/>
      <c r="O7" s="49"/>
      <c r="P7" s="49"/>
      <c r="R7" s="331"/>
      <c r="S7" s="332"/>
      <c r="T7" s="335"/>
      <c r="U7" s="336"/>
      <c r="Z7" s="60"/>
      <c r="AA7" s="60"/>
      <c r="AB7" s="60"/>
    </row>
    <row r="8" spans="1:29" s="17" customFormat="1" ht="25.5" customHeight="1" x14ac:dyDescent="0.2">
      <c r="A8" s="342" t="s">
        <v>61</v>
      </c>
      <c r="B8" s="342"/>
      <c r="C8" s="342"/>
      <c r="D8" s="343" t="s">
        <v>80</v>
      </c>
      <c r="E8" s="343"/>
      <c r="F8" s="343"/>
      <c r="G8" s="343"/>
      <c r="H8" s="343"/>
      <c r="I8" s="343"/>
      <c r="J8" s="343"/>
      <c r="K8" s="343"/>
      <c r="L8" s="343"/>
      <c r="N8" s="27" t="s">
        <v>11</v>
      </c>
      <c r="O8" s="323">
        <v>0.375</v>
      </c>
      <c r="P8" s="323"/>
      <c r="R8" s="331"/>
      <c r="S8" s="332"/>
      <c r="T8" s="335"/>
      <c r="U8" s="336"/>
      <c r="Z8" s="60"/>
      <c r="AA8" s="60"/>
      <c r="AB8" s="60"/>
    </row>
    <row r="9" spans="1:29" s="17" customFormat="1" ht="39.950000000000003" customHeight="1" x14ac:dyDescent="0.2">
      <c r="A9" s="3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20" t="s">
        <v>49</v>
      </c>
      <c r="E9" s="321"/>
      <c r="F9" s="3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31" t="s">
        <v>15</v>
      </c>
      <c r="O9" s="345"/>
      <c r="P9" s="345"/>
      <c r="R9" s="331"/>
      <c r="S9" s="332"/>
      <c r="T9" s="337"/>
      <c r="U9" s="3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20"/>
      <c r="E10" s="321"/>
      <c r="F10" s="3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22" t="str">
        <f>IFERROR(VLOOKUP($D$10,Proxy,2,FALSE),"")</f>
        <v/>
      </c>
      <c r="I10" s="322"/>
      <c r="J10" s="322"/>
      <c r="K10" s="322"/>
      <c r="L10" s="322"/>
      <c r="N10" s="31" t="s">
        <v>35</v>
      </c>
      <c r="O10" s="323"/>
      <c r="P10" s="323"/>
      <c r="S10" s="29" t="s">
        <v>12</v>
      </c>
      <c r="T10" s="324" t="s">
        <v>74</v>
      </c>
      <c r="U10" s="3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23"/>
      <c r="P11" s="323"/>
      <c r="S11" s="29" t="s">
        <v>31</v>
      </c>
      <c r="T11" s="311" t="s">
        <v>58</v>
      </c>
      <c r="U11" s="3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10" t="s">
        <v>75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N12" s="27" t="s">
        <v>33</v>
      </c>
      <c r="O12" s="326"/>
      <c r="P12" s="326"/>
      <c r="Q12" s="28"/>
      <c r="R12"/>
      <c r="S12" s="29" t="s">
        <v>49</v>
      </c>
      <c r="T12" s="327"/>
      <c r="U12" s="327"/>
      <c r="V12"/>
      <c r="Z12" s="60"/>
      <c r="AA12" s="60"/>
      <c r="AB12" s="60"/>
    </row>
    <row r="13" spans="1:29" s="17" customFormat="1" ht="23.25" customHeight="1" x14ac:dyDescent="0.2">
      <c r="A13" s="310" t="s">
        <v>76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"/>
      <c r="N13" s="31" t="s">
        <v>34</v>
      </c>
      <c r="O13" s="311"/>
      <c r="P13" s="3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10" t="s">
        <v>77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12" t="s">
        <v>78</v>
      </c>
      <c r="B15" s="312"/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/>
      <c r="N15" s="313" t="s">
        <v>64</v>
      </c>
      <c r="O15" s="313"/>
      <c r="P15" s="313"/>
      <c r="Q15" s="313"/>
      <c r="R15" s="3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14"/>
      <c r="O16" s="314"/>
      <c r="P16" s="314"/>
      <c r="Q16" s="314"/>
      <c r="R16" s="3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98" t="s">
        <v>62</v>
      </c>
      <c r="B17" s="298" t="s">
        <v>52</v>
      </c>
      <c r="C17" s="316" t="s">
        <v>51</v>
      </c>
      <c r="D17" s="298" t="s">
        <v>53</v>
      </c>
      <c r="E17" s="298"/>
      <c r="F17" s="298" t="s">
        <v>24</v>
      </c>
      <c r="G17" s="298" t="s">
        <v>27</v>
      </c>
      <c r="H17" s="298" t="s">
        <v>25</v>
      </c>
      <c r="I17" s="298" t="s">
        <v>26</v>
      </c>
      <c r="J17" s="317" t="s">
        <v>16</v>
      </c>
      <c r="K17" s="317" t="s">
        <v>69</v>
      </c>
      <c r="L17" s="317" t="s">
        <v>2</v>
      </c>
      <c r="M17" s="298" t="s">
        <v>28</v>
      </c>
      <c r="N17" s="298" t="s">
        <v>17</v>
      </c>
      <c r="O17" s="298"/>
      <c r="P17" s="298"/>
      <c r="Q17" s="298"/>
      <c r="R17" s="298"/>
      <c r="S17" s="315" t="s">
        <v>59</v>
      </c>
      <c r="T17" s="298"/>
      <c r="U17" s="298" t="s">
        <v>6</v>
      </c>
      <c r="V17" s="298" t="s">
        <v>44</v>
      </c>
      <c r="W17" s="299" t="s">
        <v>57</v>
      </c>
      <c r="X17" s="298" t="s">
        <v>18</v>
      </c>
      <c r="Y17" s="301" t="s">
        <v>63</v>
      </c>
      <c r="Z17" s="301" t="s">
        <v>19</v>
      </c>
      <c r="AA17" s="302" t="s">
        <v>60</v>
      </c>
      <c r="AB17" s="303"/>
      <c r="AC17" s="304"/>
      <c r="AD17" s="308"/>
      <c r="BA17" s="309" t="s">
        <v>67</v>
      </c>
    </row>
    <row r="18" spans="1:53" ht="14.25" customHeight="1" x14ac:dyDescent="0.2">
      <c r="A18" s="298"/>
      <c r="B18" s="298"/>
      <c r="C18" s="316"/>
      <c r="D18" s="298"/>
      <c r="E18" s="298"/>
      <c r="F18" s="298" t="s">
        <v>20</v>
      </c>
      <c r="G18" s="298" t="s">
        <v>21</v>
      </c>
      <c r="H18" s="298" t="s">
        <v>22</v>
      </c>
      <c r="I18" s="298" t="s">
        <v>22</v>
      </c>
      <c r="J18" s="318"/>
      <c r="K18" s="318"/>
      <c r="L18" s="318"/>
      <c r="M18" s="298"/>
      <c r="N18" s="298"/>
      <c r="O18" s="298"/>
      <c r="P18" s="298"/>
      <c r="Q18" s="298"/>
      <c r="R18" s="298"/>
      <c r="S18" s="36" t="s">
        <v>47</v>
      </c>
      <c r="T18" s="36" t="s">
        <v>46</v>
      </c>
      <c r="U18" s="298"/>
      <c r="V18" s="298"/>
      <c r="W18" s="300"/>
      <c r="X18" s="298"/>
      <c r="Y18" s="301"/>
      <c r="Z18" s="301"/>
      <c r="AA18" s="305"/>
      <c r="AB18" s="306"/>
      <c r="AC18" s="307"/>
      <c r="AD18" s="308"/>
      <c r="BA18" s="309"/>
    </row>
    <row r="19" spans="1:53" ht="27.75" customHeight="1" x14ac:dyDescent="0.2">
      <c r="A19" s="213" t="s">
        <v>81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55"/>
      <c r="Z19" s="55"/>
    </row>
    <row r="20" spans="1:53" ht="16.5" customHeight="1" x14ac:dyDescent="0.25">
      <c r="A20" s="214" t="s">
        <v>81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66"/>
      <c r="Z20" s="66"/>
    </row>
    <row r="21" spans="1:53" ht="14.25" customHeight="1" x14ac:dyDescent="0.25">
      <c r="A21" s="203" t="s">
        <v>82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90">
        <v>4607111035752</v>
      </c>
      <c r="E22" s="19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2"/>
      <c r="P22" s="192"/>
      <c r="Q22" s="192"/>
      <c r="R22" s="193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84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5"/>
      <c r="N23" s="181" t="s">
        <v>43</v>
      </c>
      <c r="O23" s="182"/>
      <c r="P23" s="182"/>
      <c r="Q23" s="182"/>
      <c r="R23" s="182"/>
      <c r="S23" s="182"/>
      <c r="T23" s="18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5"/>
      <c r="N24" s="181" t="s">
        <v>43</v>
      </c>
      <c r="O24" s="182"/>
      <c r="P24" s="182"/>
      <c r="Q24" s="182"/>
      <c r="R24" s="182"/>
      <c r="S24" s="182"/>
      <c r="T24" s="18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13" t="s">
        <v>48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55"/>
      <c r="Z25" s="55"/>
    </row>
    <row r="26" spans="1:53" ht="16.5" customHeight="1" x14ac:dyDescent="0.25">
      <c r="A26" s="214" t="s">
        <v>87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66"/>
      <c r="Z26" s="66"/>
    </row>
    <row r="27" spans="1:53" ht="14.25" customHeight="1" x14ac:dyDescent="0.25">
      <c r="A27" s="203" t="s">
        <v>88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90">
        <v>4607111036520</v>
      </c>
      <c r="E28" s="19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2"/>
      <c r="P28" s="192"/>
      <c r="Q28" s="192"/>
      <c r="R28" s="193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90">
        <v>4607111036605</v>
      </c>
      <c r="E29" s="19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9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2"/>
      <c r="P29" s="192"/>
      <c r="Q29" s="192"/>
      <c r="R29" s="193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90">
        <v>4607111036537</v>
      </c>
      <c r="E30" s="19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2"/>
      <c r="P30" s="192"/>
      <c r="Q30" s="192"/>
      <c r="R30" s="193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90">
        <v>4607111036599</v>
      </c>
      <c r="E31" s="19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9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2"/>
      <c r="P31" s="192"/>
      <c r="Q31" s="192"/>
      <c r="R31" s="193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5"/>
      <c r="N32" s="181" t="s">
        <v>43</v>
      </c>
      <c r="O32" s="182"/>
      <c r="P32" s="182"/>
      <c r="Q32" s="182"/>
      <c r="R32" s="182"/>
      <c r="S32" s="182"/>
      <c r="T32" s="18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5"/>
      <c r="N33" s="181" t="s">
        <v>43</v>
      </c>
      <c r="O33" s="182"/>
      <c r="P33" s="182"/>
      <c r="Q33" s="182"/>
      <c r="R33" s="182"/>
      <c r="S33" s="182"/>
      <c r="T33" s="18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14" t="s">
        <v>99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66"/>
      <c r="Z34" s="66"/>
    </row>
    <row r="35" spans="1:53" ht="14.25" customHeight="1" x14ac:dyDescent="0.25">
      <c r="A35" s="203" t="s">
        <v>82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90">
        <v>4607111036285</v>
      </c>
      <c r="E36" s="19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9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2"/>
      <c r="P36" s="192"/>
      <c r="Q36" s="192"/>
      <c r="R36" s="193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90">
        <v>4607111036308</v>
      </c>
      <c r="E37" s="19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92" t="s">
        <v>104</v>
      </c>
      <c r="O37" s="192"/>
      <c r="P37" s="192"/>
      <c r="Q37" s="192"/>
      <c r="R37" s="193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90">
        <v>4607111036315</v>
      </c>
      <c r="E38" s="19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2"/>
      <c r="P38" s="192"/>
      <c r="Q38" s="192"/>
      <c r="R38" s="193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90">
        <v>4607111036292</v>
      </c>
      <c r="E39" s="19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2"/>
      <c r="P39" s="192"/>
      <c r="Q39" s="192"/>
      <c r="R39" s="193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181" t="s">
        <v>43</v>
      </c>
      <c r="O40" s="182"/>
      <c r="P40" s="182"/>
      <c r="Q40" s="182"/>
      <c r="R40" s="182"/>
      <c r="S40" s="182"/>
      <c r="T40" s="18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181" t="s">
        <v>43</v>
      </c>
      <c r="O41" s="182"/>
      <c r="P41" s="182"/>
      <c r="Q41" s="182"/>
      <c r="R41" s="182"/>
      <c r="S41" s="182"/>
      <c r="T41" s="18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14" t="s">
        <v>109</v>
      </c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66"/>
      <c r="Z42" s="66"/>
    </row>
    <row r="43" spans="1:53" ht="14.25" customHeight="1" x14ac:dyDescent="0.25">
      <c r="A43" s="203" t="s">
        <v>110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90">
        <v>4607111037053</v>
      </c>
      <c r="E44" s="19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2"/>
      <c r="P44" s="192"/>
      <c r="Q44" s="192"/>
      <c r="R44" s="193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90">
        <v>4607111037060</v>
      </c>
      <c r="E45" s="19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2"/>
      <c r="P45" s="192"/>
      <c r="Q45" s="192"/>
      <c r="R45" s="193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5"/>
      <c r="N46" s="181" t="s">
        <v>43</v>
      </c>
      <c r="O46" s="182"/>
      <c r="P46" s="182"/>
      <c r="Q46" s="182"/>
      <c r="R46" s="182"/>
      <c r="S46" s="182"/>
      <c r="T46" s="18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5"/>
      <c r="N47" s="181" t="s">
        <v>43</v>
      </c>
      <c r="O47" s="182"/>
      <c r="P47" s="182"/>
      <c r="Q47" s="182"/>
      <c r="R47" s="182"/>
      <c r="S47" s="182"/>
      <c r="T47" s="18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14" t="s">
        <v>116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66"/>
      <c r="Z48" s="66"/>
    </row>
    <row r="49" spans="1:53" ht="14.25" customHeight="1" x14ac:dyDescent="0.25">
      <c r="A49" s="203" t="s">
        <v>82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90">
        <v>4607111037190</v>
      </c>
      <c r="E50" s="190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2"/>
      <c r="P50" s="192"/>
      <c r="Q50" s="192"/>
      <c r="R50" s="193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90">
        <v>4607111037183</v>
      </c>
      <c r="E51" s="190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8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2"/>
      <c r="P51" s="192"/>
      <c r="Q51" s="192"/>
      <c r="R51" s="193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90">
        <v>4607111037091</v>
      </c>
      <c r="E52" s="190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2"/>
      <c r="P52" s="192"/>
      <c r="Q52" s="192"/>
      <c r="R52" s="193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90">
        <v>4607111036902</v>
      </c>
      <c r="E53" s="190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2"/>
      <c r="P53" s="192"/>
      <c r="Q53" s="192"/>
      <c r="R53" s="193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90">
        <v>4607111036858</v>
      </c>
      <c r="E54" s="19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2"/>
      <c r="P54" s="192"/>
      <c r="Q54" s="192"/>
      <c r="R54" s="193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90">
        <v>4607111036889</v>
      </c>
      <c r="E55" s="19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8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2"/>
      <c r="P55" s="192"/>
      <c r="Q55" s="192"/>
      <c r="R55" s="193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5"/>
      <c r="N56" s="181" t="s">
        <v>43</v>
      </c>
      <c r="O56" s="182"/>
      <c r="P56" s="182"/>
      <c r="Q56" s="182"/>
      <c r="R56" s="182"/>
      <c r="S56" s="182"/>
      <c r="T56" s="18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5"/>
      <c r="N57" s="181" t="s">
        <v>43</v>
      </c>
      <c r="O57" s="182"/>
      <c r="P57" s="182"/>
      <c r="Q57" s="182"/>
      <c r="R57" s="182"/>
      <c r="S57" s="182"/>
      <c r="T57" s="18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14" t="s">
        <v>129</v>
      </c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66"/>
      <c r="Z58" s="66"/>
    </row>
    <row r="59" spans="1:53" ht="14.25" customHeight="1" x14ac:dyDescent="0.25">
      <c r="A59" s="203" t="s">
        <v>82</v>
      </c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90">
        <v>4607111037411</v>
      </c>
      <c r="E60" s="190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2"/>
      <c r="P60" s="192"/>
      <c r="Q60" s="192"/>
      <c r="R60" s="193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90">
        <v>4607111036728</v>
      </c>
      <c r="E61" s="190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2"/>
      <c r="P61" s="192"/>
      <c r="Q61" s="192"/>
      <c r="R61" s="193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5"/>
      <c r="N62" s="181" t="s">
        <v>43</v>
      </c>
      <c r="O62" s="182"/>
      <c r="P62" s="182"/>
      <c r="Q62" s="182"/>
      <c r="R62" s="182"/>
      <c r="S62" s="182"/>
      <c r="T62" s="18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5"/>
      <c r="N63" s="181" t="s">
        <v>43</v>
      </c>
      <c r="O63" s="182"/>
      <c r="P63" s="182"/>
      <c r="Q63" s="182"/>
      <c r="R63" s="182"/>
      <c r="S63" s="182"/>
      <c r="T63" s="18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14" t="s">
        <v>135</v>
      </c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66"/>
      <c r="Z64" s="66"/>
    </row>
    <row r="65" spans="1:53" ht="14.25" customHeight="1" x14ac:dyDescent="0.25">
      <c r="A65" s="203" t="s">
        <v>136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90">
        <v>4607111033659</v>
      </c>
      <c r="E66" s="190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7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2"/>
      <c r="P66" s="192"/>
      <c r="Q66" s="192"/>
      <c r="R66" s="193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5"/>
      <c r="N67" s="181" t="s">
        <v>43</v>
      </c>
      <c r="O67" s="182"/>
      <c r="P67" s="182"/>
      <c r="Q67" s="182"/>
      <c r="R67" s="182"/>
      <c r="S67" s="182"/>
      <c r="T67" s="18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5"/>
      <c r="N68" s="181" t="s">
        <v>43</v>
      </c>
      <c r="O68" s="182"/>
      <c r="P68" s="182"/>
      <c r="Q68" s="182"/>
      <c r="R68" s="182"/>
      <c r="S68" s="182"/>
      <c r="T68" s="18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14" t="s">
        <v>139</v>
      </c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66"/>
      <c r="Z69" s="66"/>
    </row>
    <row r="70" spans="1:53" ht="14.25" customHeight="1" x14ac:dyDescent="0.25">
      <c r="A70" s="203" t="s">
        <v>140</v>
      </c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90">
        <v>4607111034137</v>
      </c>
      <c r="E71" s="190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7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2"/>
      <c r="P71" s="192"/>
      <c r="Q71" s="192"/>
      <c r="R71" s="193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90">
        <v>4607111034120</v>
      </c>
      <c r="E72" s="19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7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2"/>
      <c r="P72" s="192"/>
      <c r="Q72" s="192"/>
      <c r="R72" s="193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5"/>
      <c r="N73" s="181" t="s">
        <v>43</v>
      </c>
      <c r="O73" s="182"/>
      <c r="P73" s="182"/>
      <c r="Q73" s="182"/>
      <c r="R73" s="182"/>
      <c r="S73" s="182"/>
      <c r="T73" s="18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5"/>
      <c r="N74" s="181" t="s">
        <v>43</v>
      </c>
      <c r="O74" s="182"/>
      <c r="P74" s="182"/>
      <c r="Q74" s="182"/>
      <c r="R74" s="182"/>
      <c r="S74" s="182"/>
      <c r="T74" s="18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14" t="s">
        <v>145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66"/>
      <c r="Z75" s="66"/>
    </row>
    <row r="76" spans="1:53" ht="14.25" customHeight="1" x14ac:dyDescent="0.25">
      <c r="A76" s="203" t="s">
        <v>136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90">
        <v>4607111036407</v>
      </c>
      <c r="E77" s="190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2"/>
      <c r="P77" s="192"/>
      <c r="Q77" s="192"/>
      <c r="R77" s="193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90">
        <v>4607111033628</v>
      </c>
      <c r="E78" s="19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7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2"/>
      <c r="P78" s="192"/>
      <c r="Q78" s="192"/>
      <c r="R78" s="193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90">
        <v>4607111033451</v>
      </c>
      <c r="E79" s="19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7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2"/>
      <c r="P79" s="192"/>
      <c r="Q79" s="192"/>
      <c r="R79" s="193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90">
        <v>4607111035141</v>
      </c>
      <c r="E80" s="19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7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2"/>
      <c r="P80" s="192"/>
      <c r="Q80" s="192"/>
      <c r="R80" s="193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90">
        <v>4607111035028</v>
      </c>
      <c r="E81" s="190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7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2"/>
      <c r="P81" s="192"/>
      <c r="Q81" s="192"/>
      <c r="R81" s="193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90">
        <v>4607111033444</v>
      </c>
      <c r="E82" s="19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2"/>
      <c r="P82" s="192"/>
      <c r="Q82" s="192"/>
      <c r="R82" s="193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181" t="s">
        <v>43</v>
      </c>
      <c r="O83" s="182"/>
      <c r="P83" s="182"/>
      <c r="Q83" s="182"/>
      <c r="R83" s="182"/>
      <c r="S83" s="182"/>
      <c r="T83" s="183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5"/>
      <c r="N84" s="181" t="s">
        <v>43</v>
      </c>
      <c r="O84" s="182"/>
      <c r="P84" s="182"/>
      <c r="Q84" s="182"/>
      <c r="R84" s="182"/>
      <c r="S84" s="182"/>
      <c r="T84" s="183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14" t="s">
        <v>158</v>
      </c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66"/>
      <c r="Z85" s="66"/>
    </row>
    <row r="86" spans="1:53" ht="14.25" customHeight="1" x14ac:dyDescent="0.25">
      <c r="A86" s="203" t="s">
        <v>158</v>
      </c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90">
        <v>4607025784012</v>
      </c>
      <c r="E87" s="190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2"/>
      <c r="P87" s="192"/>
      <c r="Q87" s="192"/>
      <c r="R87" s="193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90">
        <v>4607025784319</v>
      </c>
      <c r="E88" s="190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2"/>
      <c r="P88" s="192"/>
      <c r="Q88" s="192"/>
      <c r="R88" s="193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90">
        <v>4607111035370</v>
      </c>
      <c r="E89" s="190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2"/>
      <c r="P89" s="192"/>
      <c r="Q89" s="192"/>
      <c r="R89" s="193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5"/>
      <c r="N90" s="181" t="s">
        <v>43</v>
      </c>
      <c r="O90" s="182"/>
      <c r="P90" s="182"/>
      <c r="Q90" s="182"/>
      <c r="R90" s="182"/>
      <c r="S90" s="182"/>
      <c r="T90" s="18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5"/>
      <c r="N91" s="181" t="s">
        <v>43</v>
      </c>
      <c r="O91" s="182"/>
      <c r="P91" s="182"/>
      <c r="Q91" s="182"/>
      <c r="R91" s="182"/>
      <c r="S91" s="182"/>
      <c r="T91" s="18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14" t="s">
        <v>165</v>
      </c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66"/>
      <c r="Z92" s="66"/>
    </row>
    <row r="93" spans="1:53" ht="14.25" customHeight="1" x14ac:dyDescent="0.25">
      <c r="A93" s="203" t="s">
        <v>82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90">
        <v>4607111033970</v>
      </c>
      <c r="E94" s="190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2"/>
      <c r="P94" s="192"/>
      <c r="Q94" s="192"/>
      <c r="R94" s="193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90">
        <v>4607111034144</v>
      </c>
      <c r="E95" s="190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2"/>
      <c r="P95" s="192"/>
      <c r="Q95" s="192"/>
      <c r="R95" s="193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90">
        <v>4607111033987</v>
      </c>
      <c r="E96" s="190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6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2"/>
      <c r="P96" s="192"/>
      <c r="Q96" s="192"/>
      <c r="R96" s="193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90">
        <v>4607111034151</v>
      </c>
      <c r="E97" s="190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2"/>
      <c r="P97" s="192"/>
      <c r="Q97" s="192"/>
      <c r="R97" s="193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90">
        <v>4607111038098</v>
      </c>
      <c r="E98" s="190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2"/>
      <c r="P98" s="192"/>
      <c r="Q98" s="192"/>
      <c r="R98" s="193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5"/>
      <c r="N99" s="181" t="s">
        <v>43</v>
      </c>
      <c r="O99" s="182"/>
      <c r="P99" s="182"/>
      <c r="Q99" s="182"/>
      <c r="R99" s="182"/>
      <c r="S99" s="182"/>
      <c r="T99" s="183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5"/>
      <c r="N100" s="181" t="s">
        <v>43</v>
      </c>
      <c r="O100" s="182"/>
      <c r="P100" s="182"/>
      <c r="Q100" s="182"/>
      <c r="R100" s="182"/>
      <c r="S100" s="182"/>
      <c r="T100" s="183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14" t="s">
        <v>176</v>
      </c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66"/>
      <c r="Z101" s="66"/>
    </row>
    <row r="102" spans="1:53" ht="14.25" customHeight="1" x14ac:dyDescent="0.25">
      <c r="A102" s="203" t="s">
        <v>136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90">
        <v>4607111034014</v>
      </c>
      <c r="E103" s="190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2"/>
      <c r="P103" s="192"/>
      <c r="Q103" s="192"/>
      <c r="R103" s="193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90">
        <v>4607111033994</v>
      </c>
      <c r="E104" s="190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5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2"/>
      <c r="P104" s="192"/>
      <c r="Q104" s="192"/>
      <c r="R104" s="193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5"/>
      <c r="N105" s="181" t="s">
        <v>43</v>
      </c>
      <c r="O105" s="182"/>
      <c r="P105" s="182"/>
      <c r="Q105" s="182"/>
      <c r="R105" s="182"/>
      <c r="S105" s="182"/>
      <c r="T105" s="183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5"/>
      <c r="N106" s="181" t="s">
        <v>43</v>
      </c>
      <c r="O106" s="182"/>
      <c r="P106" s="182"/>
      <c r="Q106" s="182"/>
      <c r="R106" s="182"/>
      <c r="S106" s="182"/>
      <c r="T106" s="183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14" t="s">
        <v>181</v>
      </c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66"/>
      <c r="Z107" s="66"/>
    </row>
    <row r="108" spans="1:53" ht="14.25" customHeight="1" x14ac:dyDescent="0.25">
      <c r="A108" s="203" t="s">
        <v>136</v>
      </c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90">
        <v>4607111034199</v>
      </c>
      <c r="E109" s="190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6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2"/>
      <c r="P109" s="192"/>
      <c r="Q109" s="192"/>
      <c r="R109" s="193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5"/>
      <c r="N110" s="181" t="s">
        <v>43</v>
      </c>
      <c r="O110" s="182"/>
      <c r="P110" s="182"/>
      <c r="Q110" s="182"/>
      <c r="R110" s="182"/>
      <c r="S110" s="182"/>
      <c r="T110" s="183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5"/>
      <c r="N111" s="181" t="s">
        <v>43</v>
      </c>
      <c r="O111" s="182"/>
      <c r="P111" s="182"/>
      <c r="Q111" s="182"/>
      <c r="R111" s="182"/>
      <c r="S111" s="182"/>
      <c r="T111" s="183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14" t="s">
        <v>184</v>
      </c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66"/>
      <c r="Z112" s="66"/>
    </row>
    <row r="113" spans="1:53" ht="14.25" customHeight="1" x14ac:dyDescent="0.25">
      <c r="A113" s="203" t="s">
        <v>136</v>
      </c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90">
        <v>4607111034670</v>
      </c>
      <c r="E114" s="190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5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2"/>
      <c r="P114" s="192"/>
      <c r="Q114" s="192"/>
      <c r="R114" s="193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90">
        <v>4607111034687</v>
      </c>
      <c r="E115" s="190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5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2"/>
      <c r="P115" s="192"/>
      <c r="Q115" s="192"/>
      <c r="R115" s="193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90">
        <v>4607111034380</v>
      </c>
      <c r="E116" s="190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5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2"/>
      <c r="P116" s="192"/>
      <c r="Q116" s="192"/>
      <c r="R116" s="193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4301135180</v>
      </c>
      <c r="D117" s="190">
        <v>4607111034397</v>
      </c>
      <c r="E117" s="190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92</v>
      </c>
      <c r="L117" s="39" t="s">
        <v>85</v>
      </c>
      <c r="M117" s="38">
        <v>180</v>
      </c>
      <c r="N117" s="25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2"/>
      <c r="P117" s="192"/>
      <c r="Q117" s="192"/>
      <c r="R117" s="193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5"/>
      <c r="N118" s="181" t="s">
        <v>43</v>
      </c>
      <c r="O118" s="182"/>
      <c r="P118" s="182"/>
      <c r="Q118" s="182"/>
      <c r="R118" s="182"/>
      <c r="S118" s="182"/>
      <c r="T118" s="183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5"/>
      <c r="N119" s="181" t="s">
        <v>43</v>
      </c>
      <c r="O119" s="182"/>
      <c r="P119" s="182"/>
      <c r="Q119" s="182"/>
      <c r="R119" s="182"/>
      <c r="S119" s="182"/>
      <c r="T119" s="183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14" t="s">
        <v>194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66"/>
      <c r="Z120" s="66"/>
    </row>
    <row r="121" spans="1:53" ht="14.25" customHeight="1" x14ac:dyDescent="0.25">
      <c r="A121" s="203" t="s">
        <v>136</v>
      </c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90">
        <v>4607111035806</v>
      </c>
      <c r="E122" s="190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5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2"/>
      <c r="P122" s="192"/>
      <c r="Q122" s="192"/>
      <c r="R122" s="193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5"/>
      <c r="N123" s="181" t="s">
        <v>43</v>
      </c>
      <c r="O123" s="182"/>
      <c r="P123" s="182"/>
      <c r="Q123" s="182"/>
      <c r="R123" s="182"/>
      <c r="S123" s="182"/>
      <c r="T123" s="183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5"/>
      <c r="N124" s="181" t="s">
        <v>43</v>
      </c>
      <c r="O124" s="182"/>
      <c r="P124" s="182"/>
      <c r="Q124" s="182"/>
      <c r="R124" s="182"/>
      <c r="S124" s="182"/>
      <c r="T124" s="183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14" t="s">
        <v>197</v>
      </c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66"/>
      <c r="Z125" s="66"/>
    </row>
    <row r="126" spans="1:53" ht="14.25" customHeight="1" x14ac:dyDescent="0.25">
      <c r="A126" s="203" t="s">
        <v>198</v>
      </c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90">
        <v>4607111035639</v>
      </c>
      <c r="E127" s="190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2"/>
      <c r="P127" s="192"/>
      <c r="Q127" s="192"/>
      <c r="R127" s="193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90">
        <v>4607111035646</v>
      </c>
      <c r="E128" s="190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5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2"/>
      <c r="P128" s="192"/>
      <c r="Q128" s="192"/>
      <c r="R128" s="193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5"/>
      <c r="N129" s="181" t="s">
        <v>43</v>
      </c>
      <c r="O129" s="182"/>
      <c r="P129" s="182"/>
      <c r="Q129" s="182"/>
      <c r="R129" s="182"/>
      <c r="S129" s="182"/>
      <c r="T129" s="183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5"/>
      <c r="N130" s="181" t="s">
        <v>43</v>
      </c>
      <c r="O130" s="182"/>
      <c r="P130" s="182"/>
      <c r="Q130" s="182"/>
      <c r="R130" s="182"/>
      <c r="S130" s="182"/>
      <c r="T130" s="183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14" t="s">
        <v>205</v>
      </c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66"/>
      <c r="Z131" s="66"/>
    </row>
    <row r="132" spans="1:53" ht="14.25" customHeight="1" x14ac:dyDescent="0.25">
      <c r="A132" s="203" t="s">
        <v>136</v>
      </c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90">
        <v>4607111036568</v>
      </c>
      <c r="E133" s="190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5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2"/>
      <c r="P133" s="192"/>
      <c r="Q133" s="192"/>
      <c r="R133" s="193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5"/>
      <c r="N134" s="181" t="s">
        <v>43</v>
      </c>
      <c r="O134" s="182"/>
      <c r="P134" s="182"/>
      <c r="Q134" s="182"/>
      <c r="R134" s="182"/>
      <c r="S134" s="182"/>
      <c r="T134" s="183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5"/>
      <c r="N135" s="181" t="s">
        <v>43</v>
      </c>
      <c r="O135" s="182"/>
      <c r="P135" s="182"/>
      <c r="Q135" s="182"/>
      <c r="R135" s="182"/>
      <c r="S135" s="182"/>
      <c r="T135" s="183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13" t="s">
        <v>208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55"/>
      <c r="Z136" s="55"/>
    </row>
    <row r="137" spans="1:53" ht="16.5" customHeight="1" x14ac:dyDescent="0.25">
      <c r="A137" s="214" t="s">
        <v>209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66"/>
      <c r="Z137" s="66"/>
    </row>
    <row r="138" spans="1:53" ht="14.25" customHeight="1" x14ac:dyDescent="0.25">
      <c r="A138" s="203" t="s">
        <v>136</v>
      </c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4301135317</v>
      </c>
      <c r="D139" s="190">
        <v>4607111039057</v>
      </c>
      <c r="E139" s="190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132</v>
      </c>
      <c r="L139" s="39" t="s">
        <v>85</v>
      </c>
      <c r="M139" s="38">
        <v>180</v>
      </c>
      <c r="N139" s="250" t="s">
        <v>212</v>
      </c>
      <c r="O139" s="192"/>
      <c r="P139" s="192"/>
      <c r="Q139" s="192"/>
      <c r="R139" s="193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5"/>
      <c r="N140" s="181" t="s">
        <v>43</v>
      </c>
      <c r="O140" s="182"/>
      <c r="P140" s="182"/>
      <c r="Q140" s="182"/>
      <c r="R140" s="182"/>
      <c r="S140" s="182"/>
      <c r="T140" s="183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5"/>
      <c r="N141" s="181" t="s">
        <v>43</v>
      </c>
      <c r="O141" s="182"/>
      <c r="P141" s="182"/>
      <c r="Q141" s="182"/>
      <c r="R141" s="182"/>
      <c r="S141" s="182"/>
      <c r="T141" s="183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14" t="s">
        <v>213</v>
      </c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66"/>
      <c r="Z142" s="66"/>
    </row>
    <row r="143" spans="1:53" ht="14.25" customHeight="1" x14ac:dyDescent="0.25">
      <c r="A143" s="203" t="s">
        <v>198</v>
      </c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67"/>
      <c r="Z143" s="67"/>
    </row>
    <row r="144" spans="1:53" ht="16.5" customHeight="1" x14ac:dyDescent="0.25">
      <c r="A144" s="64" t="s">
        <v>214</v>
      </c>
      <c r="B144" s="64" t="s">
        <v>215</v>
      </c>
      <c r="C144" s="37">
        <v>4301071010</v>
      </c>
      <c r="D144" s="190">
        <v>4607111037701</v>
      </c>
      <c r="E144" s="190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86</v>
      </c>
      <c r="L144" s="39" t="s">
        <v>85</v>
      </c>
      <c r="M144" s="38">
        <v>180</v>
      </c>
      <c r="N144" s="2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2"/>
      <c r="P144" s="192"/>
      <c r="Q144" s="192"/>
      <c r="R144" s="193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91</v>
      </c>
    </row>
    <row r="145" spans="1:53" x14ac:dyDescent="0.2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5"/>
      <c r="N145" s="181" t="s">
        <v>43</v>
      </c>
      <c r="O145" s="182"/>
      <c r="P145" s="182"/>
      <c r="Q145" s="182"/>
      <c r="R145" s="182"/>
      <c r="S145" s="182"/>
      <c r="T145" s="183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5"/>
      <c r="N146" s="181" t="s">
        <v>43</v>
      </c>
      <c r="O146" s="182"/>
      <c r="P146" s="182"/>
      <c r="Q146" s="182"/>
      <c r="R146" s="182"/>
      <c r="S146" s="182"/>
      <c r="T146" s="183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14" t="s">
        <v>216</v>
      </c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66"/>
      <c r="Z147" s="66"/>
    </row>
    <row r="148" spans="1:53" ht="14.25" customHeight="1" x14ac:dyDescent="0.25">
      <c r="A148" s="203" t="s">
        <v>82</v>
      </c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67"/>
      <c r="Z148" s="67"/>
    </row>
    <row r="149" spans="1:53" ht="16.5" customHeight="1" x14ac:dyDescent="0.25">
      <c r="A149" s="64" t="s">
        <v>217</v>
      </c>
      <c r="B149" s="64" t="s">
        <v>218</v>
      </c>
      <c r="C149" s="37">
        <v>4301071026</v>
      </c>
      <c r="D149" s="190">
        <v>4607111036384</v>
      </c>
      <c r="E149" s="190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86</v>
      </c>
      <c r="L149" s="39" t="s">
        <v>85</v>
      </c>
      <c r="M149" s="38">
        <v>180</v>
      </c>
      <c r="N149" s="245" t="s">
        <v>219</v>
      </c>
      <c r="O149" s="192"/>
      <c r="P149" s="192"/>
      <c r="Q149" s="192"/>
      <c r="R149" s="193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220</v>
      </c>
      <c r="B150" s="64" t="s">
        <v>221</v>
      </c>
      <c r="C150" s="37">
        <v>4301070956</v>
      </c>
      <c r="D150" s="190">
        <v>4640242180250</v>
      </c>
      <c r="E150" s="190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86</v>
      </c>
      <c r="L150" s="39" t="s">
        <v>85</v>
      </c>
      <c r="M150" s="38">
        <v>180</v>
      </c>
      <c r="N150" s="246" t="s">
        <v>222</v>
      </c>
      <c r="O150" s="192"/>
      <c r="P150" s="192"/>
      <c r="Q150" s="192"/>
      <c r="R150" s="193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4301071028</v>
      </c>
      <c r="D151" s="190">
        <v>4607111036216</v>
      </c>
      <c r="E151" s="190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86</v>
      </c>
      <c r="L151" s="39" t="s">
        <v>85</v>
      </c>
      <c r="M151" s="38">
        <v>180</v>
      </c>
      <c r="N151" s="2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2"/>
      <c r="P151" s="192"/>
      <c r="Q151" s="192"/>
      <c r="R151" s="193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ht="27" customHeight="1" x14ac:dyDescent="0.25">
      <c r="A152" s="64" t="s">
        <v>225</v>
      </c>
      <c r="B152" s="64" t="s">
        <v>226</v>
      </c>
      <c r="C152" s="37">
        <v>4301071027</v>
      </c>
      <c r="D152" s="190">
        <v>4607111036278</v>
      </c>
      <c r="E152" s="190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86</v>
      </c>
      <c r="L152" s="39" t="s">
        <v>85</v>
      </c>
      <c r="M152" s="38">
        <v>180</v>
      </c>
      <c r="N152" s="248" t="s">
        <v>227</v>
      </c>
      <c r="O152" s="192"/>
      <c r="P152" s="192"/>
      <c r="Q152" s="192"/>
      <c r="R152" s="193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IFERROR(IF(V152="","",V152*0.0155),"")</f>
        <v>0</v>
      </c>
      <c r="Y152" s="69" t="s">
        <v>49</v>
      </c>
      <c r="Z152" s="70" t="s">
        <v>49</v>
      </c>
      <c r="AD152" s="74"/>
      <c r="BA152" s="128" t="s">
        <v>70</v>
      </c>
    </row>
    <row r="153" spans="1:53" x14ac:dyDescent="0.2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5"/>
      <c r="N153" s="181" t="s">
        <v>43</v>
      </c>
      <c r="O153" s="182"/>
      <c r="P153" s="182"/>
      <c r="Q153" s="182"/>
      <c r="R153" s="182"/>
      <c r="S153" s="182"/>
      <c r="T153" s="183"/>
      <c r="U153" s="43" t="s">
        <v>42</v>
      </c>
      <c r="V153" s="44">
        <f>IFERROR(SUM(V149:V152),"0")</f>
        <v>0</v>
      </c>
      <c r="W153" s="44">
        <f>IFERROR(SUM(W149:W152),"0")</f>
        <v>0</v>
      </c>
      <c r="X153" s="44">
        <f>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5"/>
      <c r="N154" s="181" t="s">
        <v>43</v>
      </c>
      <c r="O154" s="182"/>
      <c r="P154" s="182"/>
      <c r="Q154" s="182"/>
      <c r="R154" s="182"/>
      <c r="S154" s="182"/>
      <c r="T154" s="183"/>
      <c r="U154" s="43" t="s">
        <v>0</v>
      </c>
      <c r="V154" s="44">
        <f>IFERROR(SUMPRODUCT(V149:V152*H149:H152),"0")</f>
        <v>0</v>
      </c>
      <c r="W154" s="44">
        <f>IFERROR(SUMPRODUCT(W149:W152*H149:H152),"0")</f>
        <v>0</v>
      </c>
      <c r="X154" s="43"/>
      <c r="Y154" s="68"/>
      <c r="Z154" s="68"/>
    </row>
    <row r="155" spans="1:53" ht="14.25" customHeight="1" x14ac:dyDescent="0.25">
      <c r="A155" s="203" t="s">
        <v>228</v>
      </c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67"/>
      <c r="Z155" s="67"/>
    </row>
    <row r="156" spans="1:53" ht="27" customHeight="1" x14ac:dyDescent="0.25">
      <c r="A156" s="64" t="s">
        <v>229</v>
      </c>
      <c r="B156" s="64" t="s">
        <v>230</v>
      </c>
      <c r="C156" s="37">
        <v>4301080153</v>
      </c>
      <c r="D156" s="190">
        <v>4607111036827</v>
      </c>
      <c r="E156" s="190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86</v>
      </c>
      <c r="L156" s="39" t="s">
        <v>85</v>
      </c>
      <c r="M156" s="38">
        <v>90</v>
      </c>
      <c r="N156" s="2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2"/>
      <c r="P156" s="192"/>
      <c r="Q156" s="192"/>
      <c r="R156" s="193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231</v>
      </c>
      <c r="B157" s="64" t="s">
        <v>232</v>
      </c>
      <c r="C157" s="37">
        <v>4301080154</v>
      </c>
      <c r="D157" s="190">
        <v>4607111036834</v>
      </c>
      <c r="E157" s="190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86</v>
      </c>
      <c r="L157" s="39" t="s">
        <v>85</v>
      </c>
      <c r="M157" s="38">
        <v>90</v>
      </c>
      <c r="N157" s="2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2"/>
      <c r="P157" s="192"/>
      <c r="Q157" s="192"/>
      <c r="R157" s="193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5"/>
      <c r="N158" s="181" t="s">
        <v>43</v>
      </c>
      <c r="O158" s="182"/>
      <c r="P158" s="182"/>
      <c r="Q158" s="182"/>
      <c r="R158" s="182"/>
      <c r="S158" s="182"/>
      <c r="T158" s="183"/>
      <c r="U158" s="43" t="s">
        <v>42</v>
      </c>
      <c r="V158" s="44">
        <f>IFERROR(SUM(V156:V157),"0")</f>
        <v>0</v>
      </c>
      <c r="W158" s="44">
        <f>IFERROR(SUM(W156:W157),"0")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5"/>
      <c r="N159" s="181" t="s">
        <v>43</v>
      </c>
      <c r="O159" s="182"/>
      <c r="P159" s="182"/>
      <c r="Q159" s="182"/>
      <c r="R159" s="182"/>
      <c r="S159" s="182"/>
      <c r="T159" s="183"/>
      <c r="U159" s="43" t="s">
        <v>0</v>
      </c>
      <c r="V159" s="44">
        <f>IFERROR(SUMPRODUCT(V156:V157*H156:H157),"0")</f>
        <v>0</v>
      </c>
      <c r="W159" s="44">
        <f>IFERROR(SUMPRODUCT(W156:W157*H156:H157),"0")</f>
        <v>0</v>
      </c>
      <c r="X159" s="43"/>
      <c r="Y159" s="68"/>
      <c r="Z159" s="68"/>
    </row>
    <row r="160" spans="1:53" ht="27.75" customHeight="1" x14ac:dyDescent="0.2">
      <c r="A160" s="213" t="s">
        <v>233</v>
      </c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  <c r="Q160" s="213"/>
      <c r="R160" s="213"/>
      <c r="S160" s="213"/>
      <c r="T160" s="213"/>
      <c r="U160" s="213"/>
      <c r="V160" s="213"/>
      <c r="W160" s="213"/>
      <c r="X160" s="213"/>
      <c r="Y160" s="55"/>
      <c r="Z160" s="55"/>
    </row>
    <row r="161" spans="1:53" ht="16.5" customHeight="1" x14ac:dyDescent="0.25">
      <c r="A161" s="214" t="s">
        <v>234</v>
      </c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66"/>
      <c r="Z161" s="66"/>
    </row>
    <row r="162" spans="1:53" ht="14.25" customHeight="1" x14ac:dyDescent="0.25">
      <c r="A162" s="203" t="s">
        <v>88</v>
      </c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67"/>
      <c r="Z162" s="67"/>
    </row>
    <row r="163" spans="1:53" ht="16.5" customHeight="1" x14ac:dyDescent="0.25">
      <c r="A163" s="64" t="s">
        <v>235</v>
      </c>
      <c r="B163" s="64" t="s">
        <v>236</v>
      </c>
      <c r="C163" s="37">
        <v>4301132048</v>
      </c>
      <c r="D163" s="190">
        <v>4607111035721</v>
      </c>
      <c r="E163" s="190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92</v>
      </c>
      <c r="L163" s="39" t="s">
        <v>85</v>
      </c>
      <c r="M163" s="38">
        <v>180</v>
      </c>
      <c r="N163" s="24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2"/>
      <c r="P163" s="192"/>
      <c r="Q163" s="192"/>
      <c r="R163" s="193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91</v>
      </c>
    </row>
    <row r="164" spans="1:53" ht="27" customHeight="1" x14ac:dyDescent="0.25">
      <c r="A164" s="64" t="s">
        <v>237</v>
      </c>
      <c r="B164" s="64" t="s">
        <v>238</v>
      </c>
      <c r="C164" s="37">
        <v>4301132046</v>
      </c>
      <c r="D164" s="190">
        <v>4607111035691</v>
      </c>
      <c r="E164" s="190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92</v>
      </c>
      <c r="L164" s="39" t="s">
        <v>85</v>
      </c>
      <c r="M164" s="38">
        <v>180</v>
      </c>
      <c r="N164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2"/>
      <c r="P164" s="192"/>
      <c r="Q164" s="192"/>
      <c r="R164" s="193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IFERROR(IF(V164="","",V164*0.01788),"")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5"/>
      <c r="N165" s="181" t="s">
        <v>43</v>
      </c>
      <c r="O165" s="182"/>
      <c r="P165" s="182"/>
      <c r="Q165" s="182"/>
      <c r="R165" s="182"/>
      <c r="S165" s="182"/>
      <c r="T165" s="183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5"/>
      <c r="N166" s="181" t="s">
        <v>43</v>
      </c>
      <c r="O166" s="182"/>
      <c r="P166" s="182"/>
      <c r="Q166" s="182"/>
      <c r="R166" s="182"/>
      <c r="S166" s="182"/>
      <c r="T166" s="183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16.5" customHeight="1" x14ac:dyDescent="0.25">
      <c r="A167" s="214" t="s">
        <v>239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66"/>
      <c r="Z167" s="66"/>
    </row>
    <row r="168" spans="1:53" ht="14.25" customHeight="1" x14ac:dyDescent="0.25">
      <c r="A168" s="203" t="s">
        <v>239</v>
      </c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67"/>
      <c r="Z168" s="67"/>
    </row>
    <row r="169" spans="1:53" ht="27" customHeight="1" x14ac:dyDescent="0.25">
      <c r="A169" s="64" t="s">
        <v>240</v>
      </c>
      <c r="B169" s="64" t="s">
        <v>241</v>
      </c>
      <c r="C169" s="37">
        <v>4301133002</v>
      </c>
      <c r="D169" s="190">
        <v>4607111035783</v>
      </c>
      <c r="E169" s="190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204</v>
      </c>
      <c r="L169" s="39" t="s">
        <v>85</v>
      </c>
      <c r="M169" s="38">
        <v>180</v>
      </c>
      <c r="N169" s="24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2"/>
      <c r="P169" s="192"/>
      <c r="Q169" s="192"/>
      <c r="R169" s="193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IFERROR(IF(V169="","",V169*0.01157),"")</f>
        <v>0</v>
      </c>
      <c r="Y169" s="69" t="s">
        <v>49</v>
      </c>
      <c r="Z169" s="70" t="s">
        <v>49</v>
      </c>
      <c r="AD169" s="74"/>
      <c r="BA169" s="133" t="s">
        <v>91</v>
      </c>
    </row>
    <row r="170" spans="1:53" x14ac:dyDescent="0.2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5"/>
      <c r="N170" s="181" t="s">
        <v>43</v>
      </c>
      <c r="O170" s="182"/>
      <c r="P170" s="182"/>
      <c r="Q170" s="182"/>
      <c r="R170" s="182"/>
      <c r="S170" s="182"/>
      <c r="T170" s="183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5"/>
      <c r="N171" s="181" t="s">
        <v>43</v>
      </c>
      <c r="O171" s="182"/>
      <c r="P171" s="182"/>
      <c r="Q171" s="182"/>
      <c r="R171" s="182"/>
      <c r="S171" s="182"/>
      <c r="T171" s="183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14" t="s">
        <v>233</v>
      </c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66"/>
      <c r="Z172" s="66"/>
    </row>
    <row r="173" spans="1:53" ht="14.25" customHeight="1" x14ac:dyDescent="0.25">
      <c r="A173" s="203" t="s">
        <v>242</v>
      </c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67"/>
      <c r="Z173" s="67"/>
    </row>
    <row r="174" spans="1:53" ht="27" customHeight="1" x14ac:dyDescent="0.25">
      <c r="A174" s="64" t="s">
        <v>243</v>
      </c>
      <c r="B174" s="64" t="s">
        <v>244</v>
      </c>
      <c r="C174" s="37">
        <v>4301051319</v>
      </c>
      <c r="D174" s="190">
        <v>4680115881204</v>
      </c>
      <c r="E174" s="190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86</v>
      </c>
      <c r="L174" s="39" t="s">
        <v>246</v>
      </c>
      <c r="M174" s="38">
        <v>365</v>
      </c>
      <c r="N174" s="23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2"/>
      <c r="P174" s="192"/>
      <c r="Q174" s="192"/>
      <c r="R174" s="193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IFERROR(IF(V174="","",V174*0.00753),"")</f>
        <v>0</v>
      </c>
      <c r="Y174" s="69" t="s">
        <v>49</v>
      </c>
      <c r="Z174" s="70" t="s">
        <v>49</v>
      </c>
      <c r="AD174" s="74"/>
      <c r="BA174" s="134" t="s">
        <v>245</v>
      </c>
    </row>
    <row r="175" spans="1:53" x14ac:dyDescent="0.2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5"/>
      <c r="N175" s="181" t="s">
        <v>43</v>
      </c>
      <c r="O175" s="182"/>
      <c r="P175" s="182"/>
      <c r="Q175" s="182"/>
      <c r="R175" s="182"/>
      <c r="S175" s="182"/>
      <c r="T175" s="183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5"/>
      <c r="N176" s="181" t="s">
        <v>43</v>
      </c>
      <c r="O176" s="182"/>
      <c r="P176" s="182"/>
      <c r="Q176" s="182"/>
      <c r="R176" s="182"/>
      <c r="S176" s="182"/>
      <c r="T176" s="183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14" t="s">
        <v>247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66"/>
      <c r="Z177" s="66"/>
    </row>
    <row r="178" spans="1:53" ht="14.25" customHeight="1" x14ac:dyDescent="0.25">
      <c r="A178" s="203" t="s">
        <v>88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67"/>
      <c r="Z178" s="67"/>
    </row>
    <row r="179" spans="1:53" ht="16.5" customHeight="1" x14ac:dyDescent="0.25">
      <c r="A179" s="64" t="s">
        <v>248</v>
      </c>
      <c r="B179" s="64" t="s">
        <v>249</v>
      </c>
      <c r="C179" s="37">
        <v>4301132076</v>
      </c>
      <c r="D179" s="190">
        <v>4607111035721</v>
      </c>
      <c r="E179" s="190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92</v>
      </c>
      <c r="L179" s="39" t="s">
        <v>85</v>
      </c>
      <c r="M179" s="38">
        <v>180</v>
      </c>
      <c r="N179" s="23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2"/>
      <c r="P179" s="192"/>
      <c r="Q179" s="192"/>
      <c r="R179" s="193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91</v>
      </c>
    </row>
    <row r="180" spans="1:53" ht="27" customHeight="1" x14ac:dyDescent="0.25">
      <c r="A180" s="64" t="s">
        <v>250</v>
      </c>
      <c r="B180" s="64" t="s">
        <v>251</v>
      </c>
      <c r="C180" s="37">
        <v>4301132079</v>
      </c>
      <c r="D180" s="190">
        <v>4607111038487</v>
      </c>
      <c r="E180" s="190"/>
      <c r="F180" s="63">
        <v>0.25</v>
      </c>
      <c r="G180" s="38">
        <v>12</v>
      </c>
      <c r="H180" s="63">
        <v>3</v>
      </c>
      <c r="I180" s="63">
        <v>3.7360000000000002</v>
      </c>
      <c r="J180" s="38">
        <v>70</v>
      </c>
      <c r="K180" s="38" t="s">
        <v>92</v>
      </c>
      <c r="L180" s="39" t="s">
        <v>85</v>
      </c>
      <c r="M180" s="38">
        <v>180</v>
      </c>
      <c r="N180" s="23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92"/>
      <c r="P180" s="192"/>
      <c r="Q180" s="192"/>
      <c r="R180" s="193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91</v>
      </c>
    </row>
    <row r="181" spans="1:53" x14ac:dyDescent="0.2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5"/>
      <c r="N181" s="181" t="s">
        <v>43</v>
      </c>
      <c r="O181" s="182"/>
      <c r="P181" s="182"/>
      <c r="Q181" s="182"/>
      <c r="R181" s="182"/>
      <c r="S181" s="182"/>
      <c r="T181" s="183"/>
      <c r="U181" s="43" t="s">
        <v>42</v>
      </c>
      <c r="V181" s="44">
        <f>IFERROR(SUM(V179:V180),"0")</f>
        <v>0</v>
      </c>
      <c r="W181" s="44">
        <f>IFERROR(SUM(W179:W180),"0")</f>
        <v>0</v>
      </c>
      <c r="X181" s="44">
        <f>IFERROR(IF(X179="",0,X179),"0")+IFERROR(IF(X180="",0,X180),"0")</f>
        <v>0</v>
      </c>
      <c r="Y181" s="68"/>
      <c r="Z181" s="68"/>
    </row>
    <row r="182" spans="1:53" x14ac:dyDescent="0.2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5"/>
      <c r="N182" s="181" t="s">
        <v>43</v>
      </c>
      <c r="O182" s="182"/>
      <c r="P182" s="182"/>
      <c r="Q182" s="182"/>
      <c r="R182" s="182"/>
      <c r="S182" s="182"/>
      <c r="T182" s="183"/>
      <c r="U182" s="43" t="s">
        <v>0</v>
      </c>
      <c r="V182" s="44">
        <f>IFERROR(SUMPRODUCT(V179:V180*H179:H180),"0")</f>
        <v>0</v>
      </c>
      <c r="W182" s="44">
        <f>IFERROR(SUMPRODUCT(W179:W180*H179:H180),"0")</f>
        <v>0</v>
      </c>
      <c r="X182" s="43"/>
      <c r="Y182" s="68"/>
      <c r="Z182" s="68"/>
    </row>
    <row r="183" spans="1:53" ht="27.75" customHeight="1" x14ac:dyDescent="0.2">
      <c r="A183" s="213" t="s">
        <v>252</v>
      </c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55"/>
      <c r="Z183" s="55"/>
    </row>
    <row r="184" spans="1:53" ht="16.5" customHeight="1" x14ac:dyDescent="0.25">
      <c r="A184" s="214" t="s">
        <v>253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66"/>
      <c r="Z184" s="66"/>
    </row>
    <row r="185" spans="1:53" ht="14.25" customHeight="1" x14ac:dyDescent="0.25">
      <c r="A185" s="203" t="s">
        <v>82</v>
      </c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67"/>
      <c r="Z185" s="67"/>
    </row>
    <row r="186" spans="1:53" ht="16.5" customHeight="1" x14ac:dyDescent="0.25">
      <c r="A186" s="64" t="s">
        <v>254</v>
      </c>
      <c r="B186" s="64" t="s">
        <v>255</v>
      </c>
      <c r="C186" s="37">
        <v>4301070913</v>
      </c>
      <c r="D186" s="190">
        <v>4607111036957</v>
      </c>
      <c r="E186" s="190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86</v>
      </c>
      <c r="L186" s="39" t="s">
        <v>85</v>
      </c>
      <c r="M186" s="38">
        <v>180</v>
      </c>
      <c r="N186" s="23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92"/>
      <c r="P186" s="192"/>
      <c r="Q186" s="192"/>
      <c r="R186" s="193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IFERROR(IF(V186="","",V186*0.00866),"")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16.5" customHeight="1" x14ac:dyDescent="0.25">
      <c r="A187" s="64" t="s">
        <v>256</v>
      </c>
      <c r="B187" s="64" t="s">
        <v>257</v>
      </c>
      <c r="C187" s="37">
        <v>4301070912</v>
      </c>
      <c r="D187" s="190">
        <v>4607111037213</v>
      </c>
      <c r="E187" s="190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86</v>
      </c>
      <c r="L187" s="39" t="s">
        <v>85</v>
      </c>
      <c r="M187" s="38">
        <v>180</v>
      </c>
      <c r="N187" s="23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92"/>
      <c r="P187" s="192"/>
      <c r="Q187" s="192"/>
      <c r="R187" s="193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x14ac:dyDescent="0.2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5"/>
      <c r="N188" s="181" t="s">
        <v>43</v>
      </c>
      <c r="O188" s="182"/>
      <c r="P188" s="182"/>
      <c r="Q188" s="182"/>
      <c r="R188" s="182"/>
      <c r="S188" s="182"/>
      <c r="T188" s="183"/>
      <c r="U188" s="43" t="s">
        <v>42</v>
      </c>
      <c r="V188" s="44">
        <f>IFERROR(SUM(V186:V187),"0")</f>
        <v>0</v>
      </c>
      <c r="W188" s="44">
        <f>IFERROR(SUM(W186:W187),"0")</f>
        <v>0</v>
      </c>
      <c r="X188" s="44">
        <f>IFERROR(IF(X186="",0,X186),"0")+IFERROR(IF(X187="",0,X187),"0")</f>
        <v>0</v>
      </c>
      <c r="Y188" s="68"/>
      <c r="Z188" s="68"/>
    </row>
    <row r="189" spans="1:53" x14ac:dyDescent="0.2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5"/>
      <c r="N189" s="181" t="s">
        <v>43</v>
      </c>
      <c r="O189" s="182"/>
      <c r="P189" s="182"/>
      <c r="Q189" s="182"/>
      <c r="R189" s="182"/>
      <c r="S189" s="182"/>
      <c r="T189" s="183"/>
      <c r="U189" s="43" t="s">
        <v>0</v>
      </c>
      <c r="V189" s="44">
        <f>IFERROR(SUMPRODUCT(V186:V187*H186:H187),"0")</f>
        <v>0</v>
      </c>
      <c r="W189" s="44">
        <f>IFERROR(SUMPRODUCT(W186:W187*H186:H187),"0")</f>
        <v>0</v>
      </c>
      <c r="X189" s="43"/>
      <c r="Y189" s="68"/>
      <c r="Z189" s="68"/>
    </row>
    <row r="190" spans="1:53" ht="16.5" customHeight="1" x14ac:dyDescent="0.25">
      <c r="A190" s="214" t="s">
        <v>258</v>
      </c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66"/>
      <c r="Z190" s="66"/>
    </row>
    <row r="191" spans="1:53" ht="14.25" customHeight="1" x14ac:dyDescent="0.25">
      <c r="A191" s="203" t="s">
        <v>82</v>
      </c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67"/>
      <c r="Z191" s="67"/>
    </row>
    <row r="192" spans="1:53" ht="16.5" customHeight="1" x14ac:dyDescent="0.25">
      <c r="A192" s="64" t="s">
        <v>259</v>
      </c>
      <c r="B192" s="64" t="s">
        <v>260</v>
      </c>
      <c r="C192" s="37">
        <v>4301070948</v>
      </c>
      <c r="D192" s="190">
        <v>4607111037022</v>
      </c>
      <c r="E192" s="190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86</v>
      </c>
      <c r="L192" s="39" t="s">
        <v>85</v>
      </c>
      <c r="M192" s="38">
        <v>180</v>
      </c>
      <c r="N192" s="2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92"/>
      <c r="P192" s="192"/>
      <c r="Q192" s="192"/>
      <c r="R192" s="193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261</v>
      </c>
      <c r="B193" s="64" t="s">
        <v>262</v>
      </c>
      <c r="C193" s="37">
        <v>4301070990</v>
      </c>
      <c r="D193" s="190">
        <v>4607111038494</v>
      </c>
      <c r="E193" s="190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86</v>
      </c>
      <c r="L193" s="39" t="s">
        <v>85</v>
      </c>
      <c r="M193" s="38">
        <v>180</v>
      </c>
      <c r="N193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92"/>
      <c r="P193" s="192"/>
      <c r="Q193" s="192"/>
      <c r="R193" s="193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263</v>
      </c>
      <c r="B194" s="64" t="s">
        <v>264</v>
      </c>
      <c r="C194" s="37">
        <v>4301070966</v>
      </c>
      <c r="D194" s="190">
        <v>4607111038135</v>
      </c>
      <c r="E194" s="190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86</v>
      </c>
      <c r="L194" s="39" t="s">
        <v>85</v>
      </c>
      <c r="M194" s="38">
        <v>180</v>
      </c>
      <c r="N194" s="2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92"/>
      <c r="P194" s="192"/>
      <c r="Q194" s="192"/>
      <c r="R194" s="193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5"/>
      <c r="N195" s="181" t="s">
        <v>43</v>
      </c>
      <c r="O195" s="182"/>
      <c r="P195" s="182"/>
      <c r="Q195" s="182"/>
      <c r="R195" s="182"/>
      <c r="S195" s="182"/>
      <c r="T195" s="183"/>
      <c r="U195" s="43" t="s">
        <v>42</v>
      </c>
      <c r="V195" s="44">
        <f>IFERROR(SUM(V192:V194),"0")</f>
        <v>0</v>
      </c>
      <c r="W195" s="44">
        <f>IFERROR(SUM(W192:W194),"0")</f>
        <v>0</v>
      </c>
      <c r="X195" s="44">
        <f>IFERROR(IF(X192="",0,X192),"0")+IFERROR(IF(X193="",0,X193),"0")+IFERROR(IF(X194="",0,X194),"0")</f>
        <v>0</v>
      </c>
      <c r="Y195" s="68"/>
      <c r="Z195" s="68"/>
    </row>
    <row r="196" spans="1:53" x14ac:dyDescent="0.2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5"/>
      <c r="N196" s="181" t="s">
        <v>43</v>
      </c>
      <c r="O196" s="182"/>
      <c r="P196" s="182"/>
      <c r="Q196" s="182"/>
      <c r="R196" s="182"/>
      <c r="S196" s="182"/>
      <c r="T196" s="183"/>
      <c r="U196" s="43" t="s">
        <v>0</v>
      </c>
      <c r="V196" s="44">
        <f>IFERROR(SUMPRODUCT(V192:V194*H192:H194),"0")</f>
        <v>0</v>
      </c>
      <c r="W196" s="44">
        <f>IFERROR(SUMPRODUCT(W192:W194*H192:H194),"0")</f>
        <v>0</v>
      </c>
      <c r="X196" s="43"/>
      <c r="Y196" s="68"/>
      <c r="Z196" s="68"/>
    </row>
    <row r="197" spans="1:53" ht="16.5" customHeight="1" x14ac:dyDescent="0.25">
      <c r="A197" s="214" t="s">
        <v>265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66"/>
      <c r="Z197" s="66"/>
    </row>
    <row r="198" spans="1:53" ht="14.25" customHeight="1" x14ac:dyDescent="0.25">
      <c r="A198" s="203" t="s">
        <v>82</v>
      </c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67"/>
      <c r="Z198" s="67"/>
    </row>
    <row r="199" spans="1:53" ht="27" customHeight="1" x14ac:dyDescent="0.25">
      <c r="A199" s="64" t="s">
        <v>266</v>
      </c>
      <c r="B199" s="64" t="s">
        <v>267</v>
      </c>
      <c r="C199" s="37">
        <v>4301070996</v>
      </c>
      <c r="D199" s="190">
        <v>4607111038654</v>
      </c>
      <c r="E199" s="190"/>
      <c r="F199" s="63">
        <v>0.4</v>
      </c>
      <c r="G199" s="38">
        <v>16</v>
      </c>
      <c r="H199" s="63">
        <v>6.4</v>
      </c>
      <c r="I199" s="63">
        <v>6.63</v>
      </c>
      <c r="J199" s="38">
        <v>84</v>
      </c>
      <c r="K199" s="38" t="s">
        <v>86</v>
      </c>
      <c r="L199" s="39" t="s">
        <v>85</v>
      </c>
      <c r="M199" s="38">
        <v>180</v>
      </c>
      <c r="N199" s="227" t="s">
        <v>268</v>
      </c>
      <c r="O199" s="192"/>
      <c r="P199" s="192"/>
      <c r="Q199" s="192"/>
      <c r="R199" s="193"/>
      <c r="S199" s="40" t="s">
        <v>49</v>
      </c>
      <c r="T199" s="40" t="s">
        <v>49</v>
      </c>
      <c r="U199" s="41" t="s">
        <v>42</v>
      </c>
      <c r="V199" s="59">
        <v>0</v>
      </c>
      <c r="W199" s="56">
        <f t="shared" ref="W199:W204" si="4">IFERROR(IF(V199="","",V199),"")</f>
        <v>0</v>
      </c>
      <c r="X199" s="42">
        <f t="shared" ref="X199:X204" si="5">IFERROR(IF(V199="","",V199*0.0155),"")</f>
        <v>0</v>
      </c>
      <c r="Y199" s="69" t="s">
        <v>49</v>
      </c>
      <c r="Z199" s="70" t="s">
        <v>269</v>
      </c>
      <c r="AD199" s="74"/>
      <c r="BA199" s="142" t="s">
        <v>70</v>
      </c>
    </row>
    <row r="200" spans="1:53" ht="27" customHeight="1" x14ac:dyDescent="0.25">
      <c r="A200" s="64" t="s">
        <v>270</v>
      </c>
      <c r="B200" s="64" t="s">
        <v>271</v>
      </c>
      <c r="C200" s="37">
        <v>4301070997</v>
      </c>
      <c r="D200" s="190">
        <v>4607111038586</v>
      </c>
      <c r="E200" s="190"/>
      <c r="F200" s="63">
        <v>0.7</v>
      </c>
      <c r="G200" s="38">
        <v>8</v>
      </c>
      <c r="H200" s="63">
        <v>5.6</v>
      </c>
      <c r="I200" s="63">
        <v>5.83</v>
      </c>
      <c r="J200" s="38">
        <v>84</v>
      </c>
      <c r="K200" s="38" t="s">
        <v>86</v>
      </c>
      <c r="L200" s="39" t="s">
        <v>85</v>
      </c>
      <c r="M200" s="38">
        <v>180</v>
      </c>
      <c r="N200" s="228" t="s">
        <v>272</v>
      </c>
      <c r="O200" s="192"/>
      <c r="P200" s="192"/>
      <c r="Q200" s="192"/>
      <c r="R200" s="193"/>
      <c r="S200" s="40" t="s">
        <v>49</v>
      </c>
      <c r="T200" s="40" t="s">
        <v>49</v>
      </c>
      <c r="U200" s="41" t="s">
        <v>42</v>
      </c>
      <c r="V200" s="59">
        <v>0</v>
      </c>
      <c r="W200" s="56">
        <f t="shared" si="4"/>
        <v>0</v>
      </c>
      <c r="X200" s="42">
        <f t="shared" si="5"/>
        <v>0</v>
      </c>
      <c r="Y200" s="69" t="s">
        <v>49</v>
      </c>
      <c r="Z200" s="70" t="s">
        <v>269</v>
      </c>
      <c r="AD200" s="74"/>
      <c r="BA200" s="143" t="s">
        <v>70</v>
      </c>
    </row>
    <row r="201" spans="1:53" ht="27" customHeight="1" x14ac:dyDescent="0.25">
      <c r="A201" s="64" t="s">
        <v>273</v>
      </c>
      <c r="B201" s="64" t="s">
        <v>274</v>
      </c>
      <c r="C201" s="37">
        <v>4301070962</v>
      </c>
      <c r="D201" s="190">
        <v>4607111038609</v>
      </c>
      <c r="E201" s="190"/>
      <c r="F201" s="63">
        <v>0.4</v>
      </c>
      <c r="G201" s="38">
        <v>16</v>
      </c>
      <c r="H201" s="63">
        <v>6.4</v>
      </c>
      <c r="I201" s="63">
        <v>6.71</v>
      </c>
      <c r="J201" s="38">
        <v>84</v>
      </c>
      <c r="K201" s="38" t="s">
        <v>86</v>
      </c>
      <c r="L201" s="39" t="s">
        <v>85</v>
      </c>
      <c r="M201" s="38">
        <v>180</v>
      </c>
      <c r="N201" s="229" t="s">
        <v>275</v>
      </c>
      <c r="O201" s="192"/>
      <c r="P201" s="192"/>
      <c r="Q201" s="192"/>
      <c r="R201" s="193"/>
      <c r="S201" s="40" t="s">
        <v>49</v>
      </c>
      <c r="T201" s="40" t="s">
        <v>49</v>
      </c>
      <c r="U201" s="41" t="s">
        <v>42</v>
      </c>
      <c r="V201" s="59">
        <v>0</v>
      </c>
      <c r="W201" s="56">
        <f t="shared" si="4"/>
        <v>0</v>
      </c>
      <c r="X201" s="42">
        <f t="shared" si="5"/>
        <v>0</v>
      </c>
      <c r="Y201" s="69" t="s">
        <v>49</v>
      </c>
      <c r="Z201" s="70" t="s">
        <v>269</v>
      </c>
      <c r="AD201" s="74"/>
      <c r="BA201" s="144" t="s">
        <v>70</v>
      </c>
    </row>
    <row r="202" spans="1:53" ht="27" customHeight="1" x14ac:dyDescent="0.25">
      <c r="A202" s="64" t="s">
        <v>276</v>
      </c>
      <c r="B202" s="64" t="s">
        <v>277</v>
      </c>
      <c r="C202" s="37">
        <v>4301070963</v>
      </c>
      <c r="D202" s="190">
        <v>4607111038630</v>
      </c>
      <c r="E202" s="190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86</v>
      </c>
      <c r="L202" s="39" t="s">
        <v>85</v>
      </c>
      <c r="M202" s="38">
        <v>180</v>
      </c>
      <c r="N202" s="230" t="s">
        <v>278</v>
      </c>
      <c r="O202" s="192"/>
      <c r="P202" s="192"/>
      <c r="Q202" s="192"/>
      <c r="R202" s="193"/>
      <c r="S202" s="40" t="s">
        <v>49</v>
      </c>
      <c r="T202" s="40" t="s">
        <v>49</v>
      </c>
      <c r="U202" s="41" t="s">
        <v>42</v>
      </c>
      <c r="V202" s="59">
        <v>0</v>
      </c>
      <c r="W202" s="56">
        <f t="shared" si="4"/>
        <v>0</v>
      </c>
      <c r="X202" s="42">
        <f t="shared" si="5"/>
        <v>0</v>
      </c>
      <c r="Y202" s="69" t="s">
        <v>49</v>
      </c>
      <c r="Z202" s="70" t="s">
        <v>269</v>
      </c>
      <c r="AD202" s="74"/>
      <c r="BA202" s="145" t="s">
        <v>70</v>
      </c>
    </row>
    <row r="203" spans="1:53" ht="27" customHeight="1" x14ac:dyDescent="0.25">
      <c r="A203" s="64" t="s">
        <v>279</v>
      </c>
      <c r="B203" s="64" t="s">
        <v>280</v>
      </c>
      <c r="C203" s="37">
        <v>4301070959</v>
      </c>
      <c r="D203" s="190">
        <v>4607111038616</v>
      </c>
      <c r="E203" s="190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86</v>
      </c>
      <c r="L203" s="39" t="s">
        <v>85</v>
      </c>
      <c r="M203" s="38">
        <v>180</v>
      </c>
      <c r="N203" s="231" t="s">
        <v>281</v>
      </c>
      <c r="O203" s="192"/>
      <c r="P203" s="192"/>
      <c r="Q203" s="192"/>
      <c r="R203" s="193"/>
      <c r="S203" s="40" t="s">
        <v>49</v>
      </c>
      <c r="T203" s="40" t="s">
        <v>49</v>
      </c>
      <c r="U203" s="41" t="s">
        <v>42</v>
      </c>
      <c r="V203" s="59">
        <v>0</v>
      </c>
      <c r="W203" s="56">
        <f t="shared" si="4"/>
        <v>0</v>
      </c>
      <c r="X203" s="42">
        <f t="shared" si="5"/>
        <v>0</v>
      </c>
      <c r="Y203" s="69" t="s">
        <v>49</v>
      </c>
      <c r="Z203" s="70" t="s">
        <v>269</v>
      </c>
      <c r="AD203" s="74"/>
      <c r="BA203" s="146" t="s">
        <v>70</v>
      </c>
    </row>
    <row r="204" spans="1:53" ht="27" customHeight="1" x14ac:dyDescent="0.25">
      <c r="A204" s="64" t="s">
        <v>282</v>
      </c>
      <c r="B204" s="64" t="s">
        <v>283</v>
      </c>
      <c r="C204" s="37">
        <v>4301070960</v>
      </c>
      <c r="D204" s="190">
        <v>4607111038623</v>
      </c>
      <c r="E204" s="190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86</v>
      </c>
      <c r="L204" s="39" t="s">
        <v>85</v>
      </c>
      <c r="M204" s="38">
        <v>180</v>
      </c>
      <c r="N204" s="225" t="s">
        <v>284</v>
      </c>
      <c r="O204" s="192"/>
      <c r="P204" s="192"/>
      <c r="Q204" s="192"/>
      <c r="R204" s="193"/>
      <c r="S204" s="40" t="s">
        <v>49</v>
      </c>
      <c r="T204" s="40" t="s">
        <v>49</v>
      </c>
      <c r="U204" s="41" t="s">
        <v>42</v>
      </c>
      <c r="V204" s="59">
        <v>0</v>
      </c>
      <c r="W204" s="56">
        <f t="shared" si="4"/>
        <v>0</v>
      </c>
      <c r="X204" s="42">
        <f t="shared" si="5"/>
        <v>0</v>
      </c>
      <c r="Y204" s="69" t="s">
        <v>49</v>
      </c>
      <c r="Z204" s="70" t="s">
        <v>269</v>
      </c>
      <c r="AD204" s="74"/>
      <c r="BA204" s="147" t="s">
        <v>70</v>
      </c>
    </row>
    <row r="205" spans="1:53" x14ac:dyDescent="0.2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5"/>
      <c r="N205" s="181" t="s">
        <v>43</v>
      </c>
      <c r="O205" s="182"/>
      <c r="P205" s="182"/>
      <c r="Q205" s="182"/>
      <c r="R205" s="182"/>
      <c r="S205" s="182"/>
      <c r="T205" s="183"/>
      <c r="U205" s="43" t="s">
        <v>42</v>
      </c>
      <c r="V205" s="44">
        <f>IFERROR(SUM(V199:V204),"0")</f>
        <v>0</v>
      </c>
      <c r="W205" s="44">
        <f>IFERROR(SUM(W199:W204),"0")</f>
        <v>0</v>
      </c>
      <c r="X205" s="44">
        <f>IFERROR(IF(X199="",0,X199),"0")+IFERROR(IF(X200="",0,X200),"0")+IFERROR(IF(X201="",0,X201),"0")+IFERROR(IF(X202="",0,X202),"0")+IFERROR(IF(X203="",0,X203),"0")+IFERROR(IF(X204="",0,X204),"0")</f>
        <v>0</v>
      </c>
      <c r="Y205" s="68"/>
      <c r="Z205" s="68"/>
    </row>
    <row r="206" spans="1:53" x14ac:dyDescent="0.2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5"/>
      <c r="N206" s="181" t="s">
        <v>43</v>
      </c>
      <c r="O206" s="182"/>
      <c r="P206" s="182"/>
      <c r="Q206" s="182"/>
      <c r="R206" s="182"/>
      <c r="S206" s="182"/>
      <c r="T206" s="183"/>
      <c r="U206" s="43" t="s">
        <v>0</v>
      </c>
      <c r="V206" s="44">
        <f>IFERROR(SUMPRODUCT(V199:V204*H199:H204),"0")</f>
        <v>0</v>
      </c>
      <c r="W206" s="44">
        <f>IFERROR(SUMPRODUCT(W199:W204*H199:H204),"0")</f>
        <v>0</v>
      </c>
      <c r="X206" s="43"/>
      <c r="Y206" s="68"/>
      <c r="Z206" s="68"/>
    </row>
    <row r="207" spans="1:53" ht="16.5" customHeight="1" x14ac:dyDescent="0.25">
      <c r="A207" s="214" t="s">
        <v>285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66"/>
      <c r="Z207" s="66"/>
    </row>
    <row r="208" spans="1:53" ht="14.25" customHeight="1" x14ac:dyDescent="0.25">
      <c r="A208" s="203" t="s">
        <v>82</v>
      </c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67"/>
      <c r="Z208" s="67"/>
    </row>
    <row r="209" spans="1:53" ht="27" customHeight="1" x14ac:dyDescent="0.25">
      <c r="A209" s="64" t="s">
        <v>286</v>
      </c>
      <c r="B209" s="64" t="s">
        <v>287</v>
      </c>
      <c r="C209" s="37">
        <v>4301070915</v>
      </c>
      <c r="D209" s="190">
        <v>4607111035882</v>
      </c>
      <c r="E209" s="190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8" t="s">
        <v>86</v>
      </c>
      <c r="L209" s="39" t="s">
        <v>85</v>
      </c>
      <c r="M209" s="38">
        <v>180</v>
      </c>
      <c r="N209" s="2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92"/>
      <c r="P209" s="192"/>
      <c r="Q209" s="192"/>
      <c r="R209" s="193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ht="27" customHeight="1" x14ac:dyDescent="0.25">
      <c r="A210" s="64" t="s">
        <v>288</v>
      </c>
      <c r="B210" s="64" t="s">
        <v>289</v>
      </c>
      <c r="C210" s="37">
        <v>4301070921</v>
      </c>
      <c r="D210" s="190">
        <v>4607111035905</v>
      </c>
      <c r="E210" s="190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8" t="s">
        <v>86</v>
      </c>
      <c r="L210" s="39" t="s">
        <v>85</v>
      </c>
      <c r="M210" s="38">
        <v>180</v>
      </c>
      <c r="N210" s="2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92"/>
      <c r="P210" s="192"/>
      <c r="Q210" s="192"/>
      <c r="R210" s="193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9" t="s">
        <v>70</v>
      </c>
    </row>
    <row r="211" spans="1:53" ht="27" customHeight="1" x14ac:dyDescent="0.25">
      <c r="A211" s="64" t="s">
        <v>290</v>
      </c>
      <c r="B211" s="64" t="s">
        <v>291</v>
      </c>
      <c r="C211" s="37">
        <v>4301070917</v>
      </c>
      <c r="D211" s="190">
        <v>4607111035912</v>
      </c>
      <c r="E211" s="190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86</v>
      </c>
      <c r="L211" s="39" t="s">
        <v>85</v>
      </c>
      <c r="M211" s="38">
        <v>180</v>
      </c>
      <c r="N211" s="2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92"/>
      <c r="P211" s="192"/>
      <c r="Q211" s="192"/>
      <c r="R211" s="193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50" t="s">
        <v>70</v>
      </c>
    </row>
    <row r="212" spans="1:53" ht="27" customHeight="1" x14ac:dyDescent="0.25">
      <c r="A212" s="64" t="s">
        <v>292</v>
      </c>
      <c r="B212" s="64" t="s">
        <v>293</v>
      </c>
      <c r="C212" s="37">
        <v>4301070920</v>
      </c>
      <c r="D212" s="190">
        <v>4607111035929</v>
      </c>
      <c r="E212" s="190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86</v>
      </c>
      <c r="L212" s="39" t="s">
        <v>85</v>
      </c>
      <c r="M212" s="38">
        <v>180</v>
      </c>
      <c r="N212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92"/>
      <c r="P212" s="192"/>
      <c r="Q212" s="192"/>
      <c r="R212" s="193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51" t="s">
        <v>70</v>
      </c>
    </row>
    <row r="213" spans="1:53" x14ac:dyDescent="0.2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5"/>
      <c r="N213" s="181" t="s">
        <v>43</v>
      </c>
      <c r="O213" s="182"/>
      <c r="P213" s="182"/>
      <c r="Q213" s="182"/>
      <c r="R213" s="182"/>
      <c r="S213" s="182"/>
      <c r="T213" s="183"/>
      <c r="U213" s="43" t="s">
        <v>42</v>
      </c>
      <c r="V213" s="44">
        <f>IFERROR(SUM(V209:V212),"0")</f>
        <v>0</v>
      </c>
      <c r="W213" s="44">
        <f>IFERROR(SUM(W209:W212),"0")</f>
        <v>0</v>
      </c>
      <c r="X213" s="44">
        <f>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5"/>
      <c r="N214" s="181" t="s">
        <v>43</v>
      </c>
      <c r="O214" s="182"/>
      <c r="P214" s="182"/>
      <c r="Q214" s="182"/>
      <c r="R214" s="182"/>
      <c r="S214" s="182"/>
      <c r="T214" s="183"/>
      <c r="U214" s="43" t="s">
        <v>0</v>
      </c>
      <c r="V214" s="44">
        <f>IFERROR(SUMPRODUCT(V209:V212*H209:H212),"0")</f>
        <v>0</v>
      </c>
      <c r="W214" s="44">
        <f>IFERROR(SUMPRODUCT(W209:W212*H209:H212),"0")</f>
        <v>0</v>
      </c>
      <c r="X214" s="43"/>
      <c r="Y214" s="68"/>
      <c r="Z214" s="68"/>
    </row>
    <row r="215" spans="1:53" ht="16.5" customHeight="1" x14ac:dyDescent="0.25">
      <c r="A215" s="214" t="s">
        <v>294</v>
      </c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66"/>
      <c r="Z215" s="66"/>
    </row>
    <row r="216" spans="1:53" ht="14.25" customHeight="1" x14ac:dyDescent="0.25">
      <c r="A216" s="203" t="s">
        <v>242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67"/>
      <c r="Z216" s="67"/>
    </row>
    <row r="217" spans="1:53" ht="27" customHeight="1" x14ac:dyDescent="0.25">
      <c r="A217" s="64" t="s">
        <v>295</v>
      </c>
      <c r="B217" s="64" t="s">
        <v>296</v>
      </c>
      <c r="C217" s="37">
        <v>4301051320</v>
      </c>
      <c r="D217" s="190">
        <v>4680115881334</v>
      </c>
      <c r="E217" s="190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8" t="s">
        <v>86</v>
      </c>
      <c r="L217" s="39" t="s">
        <v>246</v>
      </c>
      <c r="M217" s="38">
        <v>365</v>
      </c>
      <c r="N217" s="2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92"/>
      <c r="P217" s="192"/>
      <c r="Q217" s="192"/>
      <c r="R217" s="193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IFERROR(IF(V217="","",V217*0.00753),"")</f>
        <v>0</v>
      </c>
      <c r="Y217" s="69" t="s">
        <v>49</v>
      </c>
      <c r="Z217" s="70" t="s">
        <v>49</v>
      </c>
      <c r="AD217" s="74"/>
      <c r="BA217" s="152" t="s">
        <v>245</v>
      </c>
    </row>
    <row r="218" spans="1:53" x14ac:dyDescent="0.2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5"/>
      <c r="N218" s="181" t="s">
        <v>43</v>
      </c>
      <c r="O218" s="182"/>
      <c r="P218" s="182"/>
      <c r="Q218" s="182"/>
      <c r="R218" s="182"/>
      <c r="S218" s="182"/>
      <c r="T218" s="183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5"/>
      <c r="N219" s="181" t="s">
        <v>43</v>
      </c>
      <c r="O219" s="182"/>
      <c r="P219" s="182"/>
      <c r="Q219" s="182"/>
      <c r="R219" s="182"/>
      <c r="S219" s="182"/>
      <c r="T219" s="183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214" t="s">
        <v>297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66"/>
      <c r="Z220" s="66"/>
    </row>
    <row r="221" spans="1:53" ht="14.25" customHeight="1" x14ac:dyDescent="0.25">
      <c r="A221" s="203" t="s">
        <v>82</v>
      </c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67"/>
      <c r="Z221" s="67"/>
    </row>
    <row r="222" spans="1:53" ht="16.5" customHeight="1" x14ac:dyDescent="0.25">
      <c r="A222" s="64" t="s">
        <v>298</v>
      </c>
      <c r="B222" s="64" t="s">
        <v>299</v>
      </c>
      <c r="C222" s="37">
        <v>4301070874</v>
      </c>
      <c r="D222" s="190">
        <v>4607111035332</v>
      </c>
      <c r="E222" s="190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8" t="s">
        <v>86</v>
      </c>
      <c r="L222" s="39" t="s">
        <v>85</v>
      </c>
      <c r="M222" s="38">
        <v>180</v>
      </c>
      <c r="N222" s="21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92"/>
      <c r="P222" s="192"/>
      <c r="Q222" s="192"/>
      <c r="R222" s="193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53" t="s">
        <v>70</v>
      </c>
    </row>
    <row r="223" spans="1:53" ht="16.5" customHeight="1" x14ac:dyDescent="0.25">
      <c r="A223" s="64" t="s">
        <v>300</v>
      </c>
      <c r="B223" s="64" t="s">
        <v>301</v>
      </c>
      <c r="C223" s="37">
        <v>4301071000</v>
      </c>
      <c r="D223" s="190">
        <v>4607111038708</v>
      </c>
      <c r="E223" s="190"/>
      <c r="F223" s="63">
        <v>0.8</v>
      </c>
      <c r="G223" s="38">
        <v>8</v>
      </c>
      <c r="H223" s="63">
        <v>6.4</v>
      </c>
      <c r="I223" s="63">
        <v>6.67</v>
      </c>
      <c r="J223" s="38">
        <v>84</v>
      </c>
      <c r="K223" s="38" t="s">
        <v>86</v>
      </c>
      <c r="L223" s="39" t="s">
        <v>85</v>
      </c>
      <c r="M223" s="38">
        <v>180</v>
      </c>
      <c r="N223" s="219" t="s">
        <v>302</v>
      </c>
      <c r="O223" s="192"/>
      <c r="P223" s="192"/>
      <c r="Q223" s="192"/>
      <c r="R223" s="193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IFERROR(IF(V223="","",V223*0.0155),"")</f>
        <v>0</v>
      </c>
      <c r="Y223" s="69" t="s">
        <v>49</v>
      </c>
      <c r="Z223" s="70" t="s">
        <v>49</v>
      </c>
      <c r="AD223" s="74"/>
      <c r="BA223" s="154" t="s">
        <v>70</v>
      </c>
    </row>
    <row r="224" spans="1:53" ht="16.5" customHeight="1" x14ac:dyDescent="0.25">
      <c r="A224" s="64" t="s">
        <v>303</v>
      </c>
      <c r="B224" s="64" t="s">
        <v>304</v>
      </c>
      <c r="C224" s="37">
        <v>4301070873</v>
      </c>
      <c r="D224" s="190">
        <v>4607111035080</v>
      </c>
      <c r="E224" s="190"/>
      <c r="F224" s="63">
        <v>0.9</v>
      </c>
      <c r="G224" s="38">
        <v>8</v>
      </c>
      <c r="H224" s="63">
        <v>7.2</v>
      </c>
      <c r="I224" s="63">
        <v>7.47</v>
      </c>
      <c r="J224" s="38">
        <v>84</v>
      </c>
      <c r="K224" s="38" t="s">
        <v>86</v>
      </c>
      <c r="L224" s="39" t="s">
        <v>85</v>
      </c>
      <c r="M224" s="38">
        <v>180</v>
      </c>
      <c r="N224" s="2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92"/>
      <c r="P224" s="192"/>
      <c r="Q224" s="192"/>
      <c r="R224" s="193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IFERROR(IF(V224="","",V224*0.0155),"")</f>
        <v>0</v>
      </c>
      <c r="Y224" s="69" t="s">
        <v>49</v>
      </c>
      <c r="Z224" s="70" t="s">
        <v>49</v>
      </c>
      <c r="AD224" s="74"/>
      <c r="BA224" s="155" t="s">
        <v>70</v>
      </c>
    </row>
    <row r="225" spans="1:53" x14ac:dyDescent="0.2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5"/>
      <c r="N225" s="181" t="s">
        <v>43</v>
      </c>
      <c r="O225" s="182"/>
      <c r="P225" s="182"/>
      <c r="Q225" s="182"/>
      <c r="R225" s="182"/>
      <c r="S225" s="182"/>
      <c r="T225" s="183"/>
      <c r="U225" s="43" t="s">
        <v>42</v>
      </c>
      <c r="V225" s="44">
        <f>IFERROR(SUM(V222:V224),"0")</f>
        <v>0</v>
      </c>
      <c r="W225" s="44">
        <f>IFERROR(SUM(W222:W224),"0")</f>
        <v>0</v>
      </c>
      <c r="X225" s="44">
        <f>IFERROR(IF(X222="",0,X222),"0")+IFERROR(IF(X223="",0,X223),"0")+IFERROR(IF(X224="",0,X224),"0")</f>
        <v>0</v>
      </c>
      <c r="Y225" s="68"/>
      <c r="Z225" s="68"/>
    </row>
    <row r="226" spans="1:53" x14ac:dyDescent="0.2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5"/>
      <c r="N226" s="181" t="s">
        <v>43</v>
      </c>
      <c r="O226" s="182"/>
      <c r="P226" s="182"/>
      <c r="Q226" s="182"/>
      <c r="R226" s="182"/>
      <c r="S226" s="182"/>
      <c r="T226" s="183"/>
      <c r="U226" s="43" t="s">
        <v>0</v>
      </c>
      <c r="V226" s="44">
        <f>IFERROR(SUMPRODUCT(V222:V224*H222:H224),"0")</f>
        <v>0</v>
      </c>
      <c r="W226" s="44">
        <f>IFERROR(SUMPRODUCT(W222:W224*H222:H224),"0")</f>
        <v>0</v>
      </c>
      <c r="X226" s="43"/>
      <c r="Y226" s="68"/>
      <c r="Z226" s="68"/>
    </row>
    <row r="227" spans="1:53" ht="27.75" customHeight="1" x14ac:dyDescent="0.2">
      <c r="A227" s="213" t="s">
        <v>305</v>
      </c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55"/>
      <c r="Z227" s="55"/>
    </row>
    <row r="228" spans="1:53" ht="16.5" customHeight="1" x14ac:dyDescent="0.25">
      <c r="A228" s="214" t="s">
        <v>306</v>
      </c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66"/>
      <c r="Z228" s="66"/>
    </row>
    <row r="229" spans="1:53" ht="14.25" customHeight="1" x14ac:dyDescent="0.25">
      <c r="A229" s="203" t="s">
        <v>82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67"/>
      <c r="Z229" s="67"/>
    </row>
    <row r="230" spans="1:53" ht="27" customHeight="1" x14ac:dyDescent="0.25">
      <c r="A230" s="64" t="s">
        <v>307</v>
      </c>
      <c r="B230" s="64" t="s">
        <v>308</v>
      </c>
      <c r="C230" s="37">
        <v>4301070941</v>
      </c>
      <c r="D230" s="190">
        <v>4607111036162</v>
      </c>
      <c r="E230" s="190"/>
      <c r="F230" s="63">
        <v>0.8</v>
      </c>
      <c r="G230" s="38">
        <v>8</v>
      </c>
      <c r="H230" s="63">
        <v>6.4</v>
      </c>
      <c r="I230" s="63">
        <v>6.6811999999999996</v>
      </c>
      <c r="J230" s="38">
        <v>84</v>
      </c>
      <c r="K230" s="38" t="s">
        <v>86</v>
      </c>
      <c r="L230" s="39" t="s">
        <v>85</v>
      </c>
      <c r="M230" s="38">
        <v>90</v>
      </c>
      <c r="N230" s="21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92"/>
      <c r="P230" s="192"/>
      <c r="Q230" s="192"/>
      <c r="R230" s="193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IFERROR(IF(V230="","",V230*0.0155),"")</f>
        <v>0</v>
      </c>
      <c r="Y230" s="69" t="s">
        <v>49</v>
      </c>
      <c r="Z230" s="70" t="s">
        <v>49</v>
      </c>
      <c r="AD230" s="74"/>
      <c r="BA230" s="156" t="s">
        <v>70</v>
      </c>
    </row>
    <row r="231" spans="1:53" x14ac:dyDescent="0.2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5"/>
      <c r="N231" s="181" t="s">
        <v>43</v>
      </c>
      <c r="O231" s="182"/>
      <c r="P231" s="182"/>
      <c r="Q231" s="182"/>
      <c r="R231" s="182"/>
      <c r="S231" s="182"/>
      <c r="T231" s="183"/>
      <c r="U231" s="43" t="s">
        <v>42</v>
      </c>
      <c r="V231" s="44">
        <f>IFERROR(SUM(V230:V230),"0")</f>
        <v>0</v>
      </c>
      <c r="W231" s="44">
        <f>IFERROR(SUM(W230:W230),"0")</f>
        <v>0</v>
      </c>
      <c r="X231" s="44">
        <f>IFERROR(IF(X230="",0,X230),"0")</f>
        <v>0</v>
      </c>
      <c r="Y231" s="68"/>
      <c r="Z231" s="68"/>
    </row>
    <row r="232" spans="1:53" x14ac:dyDescent="0.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5"/>
      <c r="N232" s="181" t="s">
        <v>43</v>
      </c>
      <c r="O232" s="182"/>
      <c r="P232" s="182"/>
      <c r="Q232" s="182"/>
      <c r="R232" s="182"/>
      <c r="S232" s="182"/>
      <c r="T232" s="183"/>
      <c r="U232" s="43" t="s">
        <v>0</v>
      </c>
      <c r="V232" s="44">
        <f>IFERROR(SUMPRODUCT(V230:V230*H230:H230),"0")</f>
        <v>0</v>
      </c>
      <c r="W232" s="44">
        <f>IFERROR(SUMPRODUCT(W230:W230*H230:H230),"0")</f>
        <v>0</v>
      </c>
      <c r="X232" s="43"/>
      <c r="Y232" s="68"/>
      <c r="Z232" s="68"/>
    </row>
    <row r="233" spans="1:53" ht="27.75" customHeight="1" x14ac:dyDescent="0.2">
      <c r="A233" s="213" t="s">
        <v>309</v>
      </c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55"/>
      <c r="Z233" s="55"/>
    </row>
    <row r="234" spans="1:53" ht="16.5" customHeight="1" x14ac:dyDescent="0.25">
      <c r="A234" s="214" t="s">
        <v>310</v>
      </c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66"/>
      <c r="Z234" s="66"/>
    </row>
    <row r="235" spans="1:53" ht="14.25" customHeight="1" x14ac:dyDescent="0.25">
      <c r="A235" s="203" t="s">
        <v>82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67"/>
      <c r="Z235" s="67"/>
    </row>
    <row r="236" spans="1:53" ht="27" customHeight="1" x14ac:dyDescent="0.25">
      <c r="A236" s="64" t="s">
        <v>311</v>
      </c>
      <c r="B236" s="64" t="s">
        <v>312</v>
      </c>
      <c r="C236" s="37">
        <v>4301070965</v>
      </c>
      <c r="D236" s="190">
        <v>4607111035899</v>
      </c>
      <c r="E236" s="190"/>
      <c r="F236" s="63">
        <v>1</v>
      </c>
      <c r="G236" s="38">
        <v>5</v>
      </c>
      <c r="H236" s="63">
        <v>5</v>
      </c>
      <c r="I236" s="63">
        <v>5.2619999999999996</v>
      </c>
      <c r="J236" s="38">
        <v>84</v>
      </c>
      <c r="K236" s="38" t="s">
        <v>86</v>
      </c>
      <c r="L236" s="39" t="s">
        <v>85</v>
      </c>
      <c r="M236" s="38">
        <v>180</v>
      </c>
      <c r="N236" s="21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92"/>
      <c r="P236" s="192"/>
      <c r="Q236" s="192"/>
      <c r="R236" s="193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7" t="s">
        <v>70</v>
      </c>
    </row>
    <row r="237" spans="1:53" x14ac:dyDescent="0.2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5"/>
      <c r="N237" s="181" t="s">
        <v>43</v>
      </c>
      <c r="O237" s="182"/>
      <c r="P237" s="182"/>
      <c r="Q237" s="182"/>
      <c r="R237" s="182"/>
      <c r="S237" s="182"/>
      <c r="T237" s="183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5"/>
      <c r="N238" s="181" t="s">
        <v>43</v>
      </c>
      <c r="O238" s="182"/>
      <c r="P238" s="182"/>
      <c r="Q238" s="182"/>
      <c r="R238" s="182"/>
      <c r="S238" s="182"/>
      <c r="T238" s="183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6.5" customHeight="1" x14ac:dyDescent="0.25">
      <c r="A239" s="214" t="s">
        <v>313</v>
      </c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66"/>
      <c r="Z239" s="66"/>
    </row>
    <row r="240" spans="1:53" ht="14.25" customHeight="1" x14ac:dyDescent="0.25">
      <c r="A240" s="203" t="s">
        <v>82</v>
      </c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67"/>
      <c r="Z240" s="67"/>
    </row>
    <row r="241" spans="1:53" ht="27" customHeight="1" x14ac:dyDescent="0.25">
      <c r="A241" s="64" t="s">
        <v>314</v>
      </c>
      <c r="B241" s="64" t="s">
        <v>315</v>
      </c>
      <c r="C241" s="37">
        <v>4301070870</v>
      </c>
      <c r="D241" s="190">
        <v>4607111036711</v>
      </c>
      <c r="E241" s="190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8" t="s">
        <v>86</v>
      </c>
      <c r="L241" s="39" t="s">
        <v>85</v>
      </c>
      <c r="M241" s="38">
        <v>90</v>
      </c>
      <c r="N241" s="2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92"/>
      <c r="P241" s="192"/>
      <c r="Q241" s="192"/>
      <c r="R241" s="193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8" t="s">
        <v>70</v>
      </c>
    </row>
    <row r="242" spans="1:53" x14ac:dyDescent="0.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5"/>
      <c r="N242" s="181" t="s">
        <v>43</v>
      </c>
      <c r="O242" s="182"/>
      <c r="P242" s="182"/>
      <c r="Q242" s="182"/>
      <c r="R242" s="182"/>
      <c r="S242" s="182"/>
      <c r="T242" s="183"/>
      <c r="U242" s="43" t="s">
        <v>42</v>
      </c>
      <c r="V242" s="44">
        <f>IFERROR(SUM(V241:V241),"0")</f>
        <v>0</v>
      </c>
      <c r="W242" s="44">
        <f>IFERROR(SUM(W241:W241),"0")</f>
        <v>0</v>
      </c>
      <c r="X242" s="44">
        <f>IFERROR(IF(X241="",0,X241),"0")</f>
        <v>0</v>
      </c>
      <c r="Y242" s="68"/>
      <c r="Z242" s="68"/>
    </row>
    <row r="243" spans="1:53" x14ac:dyDescent="0.2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5"/>
      <c r="N243" s="181" t="s">
        <v>43</v>
      </c>
      <c r="O243" s="182"/>
      <c r="P243" s="182"/>
      <c r="Q243" s="182"/>
      <c r="R243" s="182"/>
      <c r="S243" s="182"/>
      <c r="T243" s="183"/>
      <c r="U243" s="43" t="s">
        <v>0</v>
      </c>
      <c r="V243" s="44">
        <f>IFERROR(SUMPRODUCT(V241:V241*H241:H241),"0")</f>
        <v>0</v>
      </c>
      <c r="W243" s="44">
        <f>IFERROR(SUMPRODUCT(W241:W241*H241:H241),"0")</f>
        <v>0</v>
      </c>
      <c r="X243" s="43"/>
      <c r="Y243" s="68"/>
      <c r="Z243" s="68"/>
    </row>
    <row r="244" spans="1:53" ht="27.75" customHeight="1" x14ac:dyDescent="0.2">
      <c r="A244" s="213" t="s">
        <v>316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55"/>
      <c r="Z244" s="55"/>
    </row>
    <row r="245" spans="1:53" ht="16.5" customHeight="1" x14ac:dyDescent="0.25">
      <c r="A245" s="214" t="s">
        <v>317</v>
      </c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66"/>
      <c r="Z245" s="66"/>
    </row>
    <row r="246" spans="1:53" ht="14.25" customHeight="1" x14ac:dyDescent="0.25">
      <c r="A246" s="203" t="s">
        <v>140</v>
      </c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67"/>
      <c r="Z246" s="67"/>
    </row>
    <row r="247" spans="1:53" ht="27" customHeight="1" x14ac:dyDescent="0.25">
      <c r="A247" s="64" t="s">
        <v>318</v>
      </c>
      <c r="B247" s="64" t="s">
        <v>319</v>
      </c>
      <c r="C247" s="37">
        <v>4301131019</v>
      </c>
      <c r="D247" s="190">
        <v>4640242180427</v>
      </c>
      <c r="E247" s="190"/>
      <c r="F247" s="63">
        <v>1.8</v>
      </c>
      <c r="G247" s="38">
        <v>1</v>
      </c>
      <c r="H247" s="63">
        <v>1.8</v>
      </c>
      <c r="I247" s="63">
        <v>1.915</v>
      </c>
      <c r="J247" s="38">
        <v>234</v>
      </c>
      <c r="K247" s="38" t="s">
        <v>132</v>
      </c>
      <c r="L247" s="39" t="s">
        <v>85</v>
      </c>
      <c r="M247" s="38">
        <v>180</v>
      </c>
      <c r="N247" s="215" t="s">
        <v>320</v>
      </c>
      <c r="O247" s="192"/>
      <c r="P247" s="192"/>
      <c r="Q247" s="192"/>
      <c r="R247" s="193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59" t="s">
        <v>91</v>
      </c>
    </row>
    <row r="248" spans="1:53" x14ac:dyDescent="0.2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5"/>
      <c r="N248" s="181" t="s">
        <v>43</v>
      </c>
      <c r="O248" s="182"/>
      <c r="P248" s="182"/>
      <c r="Q248" s="182"/>
      <c r="R248" s="182"/>
      <c r="S248" s="182"/>
      <c r="T248" s="183"/>
      <c r="U248" s="43" t="s">
        <v>42</v>
      </c>
      <c r="V248" s="44">
        <f>IFERROR(SUM(V247:V247),"0")</f>
        <v>0</v>
      </c>
      <c r="W248" s="44">
        <f>IFERROR(SUM(W247:W247),"0")</f>
        <v>0</v>
      </c>
      <c r="X248" s="44">
        <f>IFERROR(IF(X247="",0,X247),"0")</f>
        <v>0</v>
      </c>
      <c r="Y248" s="68"/>
      <c r="Z248" s="68"/>
    </row>
    <row r="249" spans="1:53" x14ac:dyDescent="0.2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5"/>
      <c r="N249" s="181" t="s">
        <v>43</v>
      </c>
      <c r="O249" s="182"/>
      <c r="P249" s="182"/>
      <c r="Q249" s="182"/>
      <c r="R249" s="182"/>
      <c r="S249" s="182"/>
      <c r="T249" s="183"/>
      <c r="U249" s="43" t="s">
        <v>0</v>
      </c>
      <c r="V249" s="44">
        <f>IFERROR(SUMPRODUCT(V247:V247*H247:H247),"0")</f>
        <v>0</v>
      </c>
      <c r="W249" s="44">
        <f>IFERROR(SUMPRODUCT(W247:W247*H247:H247),"0")</f>
        <v>0</v>
      </c>
      <c r="X249" s="43"/>
      <c r="Y249" s="68"/>
      <c r="Z249" s="68"/>
    </row>
    <row r="250" spans="1:53" ht="14.25" customHeight="1" x14ac:dyDescent="0.25">
      <c r="A250" s="203" t="s">
        <v>88</v>
      </c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03"/>
      <c r="P250" s="203"/>
      <c r="Q250" s="203"/>
      <c r="R250" s="203"/>
      <c r="S250" s="203"/>
      <c r="T250" s="203"/>
      <c r="U250" s="203"/>
      <c r="V250" s="203"/>
      <c r="W250" s="203"/>
      <c r="X250" s="203"/>
      <c r="Y250" s="67"/>
      <c r="Z250" s="67"/>
    </row>
    <row r="251" spans="1:53" ht="27" customHeight="1" x14ac:dyDescent="0.25">
      <c r="A251" s="64" t="s">
        <v>321</v>
      </c>
      <c r="B251" s="64" t="s">
        <v>322</v>
      </c>
      <c r="C251" s="37">
        <v>4301132080</v>
      </c>
      <c r="D251" s="190">
        <v>4640242180397</v>
      </c>
      <c r="E251" s="190"/>
      <c r="F251" s="63">
        <v>1</v>
      </c>
      <c r="G251" s="38">
        <v>6</v>
      </c>
      <c r="H251" s="63">
        <v>6</v>
      </c>
      <c r="I251" s="63">
        <v>6.26</v>
      </c>
      <c r="J251" s="38">
        <v>84</v>
      </c>
      <c r="K251" s="38" t="s">
        <v>86</v>
      </c>
      <c r="L251" s="39" t="s">
        <v>85</v>
      </c>
      <c r="M251" s="38">
        <v>180</v>
      </c>
      <c r="N251" s="211" t="s">
        <v>323</v>
      </c>
      <c r="O251" s="192"/>
      <c r="P251" s="192"/>
      <c r="Q251" s="192"/>
      <c r="R251" s="193"/>
      <c r="S251" s="40" t="s">
        <v>49</v>
      </c>
      <c r="T251" s="40" t="s">
        <v>49</v>
      </c>
      <c r="U251" s="41" t="s">
        <v>42</v>
      </c>
      <c r="V251" s="59">
        <v>0</v>
      </c>
      <c r="W251" s="56">
        <f>IFERROR(IF(V251="","",V251),"")</f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0" t="s">
        <v>91</v>
      </c>
    </row>
    <row r="252" spans="1:53" x14ac:dyDescent="0.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5"/>
      <c r="N252" s="181" t="s">
        <v>43</v>
      </c>
      <c r="O252" s="182"/>
      <c r="P252" s="182"/>
      <c r="Q252" s="182"/>
      <c r="R252" s="182"/>
      <c r="S252" s="182"/>
      <c r="T252" s="183"/>
      <c r="U252" s="43" t="s">
        <v>42</v>
      </c>
      <c r="V252" s="44">
        <f>IFERROR(SUM(V251:V251),"0")</f>
        <v>0</v>
      </c>
      <c r="W252" s="44">
        <f>IFERROR(SUM(W251:W251),"0")</f>
        <v>0</v>
      </c>
      <c r="X252" s="44">
        <f>IFERROR(IF(X251="",0,X251),"0")</f>
        <v>0</v>
      </c>
      <c r="Y252" s="68"/>
      <c r="Z252" s="68"/>
    </row>
    <row r="253" spans="1:53" x14ac:dyDescent="0.2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5"/>
      <c r="N253" s="181" t="s">
        <v>43</v>
      </c>
      <c r="O253" s="182"/>
      <c r="P253" s="182"/>
      <c r="Q253" s="182"/>
      <c r="R253" s="182"/>
      <c r="S253" s="182"/>
      <c r="T253" s="183"/>
      <c r="U253" s="43" t="s">
        <v>0</v>
      </c>
      <c r="V253" s="44">
        <f>IFERROR(SUMPRODUCT(V251:V251*H251:H251),"0")</f>
        <v>0</v>
      </c>
      <c r="W253" s="44">
        <f>IFERROR(SUMPRODUCT(W251:W251*H251:H251),"0")</f>
        <v>0</v>
      </c>
      <c r="X253" s="43"/>
      <c r="Y253" s="68"/>
      <c r="Z253" s="68"/>
    </row>
    <row r="254" spans="1:53" ht="14.25" customHeight="1" x14ac:dyDescent="0.25">
      <c r="A254" s="203" t="s">
        <v>158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67"/>
      <c r="Z254" s="67"/>
    </row>
    <row r="255" spans="1:53" ht="27" customHeight="1" x14ac:dyDescent="0.25">
      <c r="A255" s="64" t="s">
        <v>324</v>
      </c>
      <c r="B255" s="64" t="s">
        <v>325</v>
      </c>
      <c r="C255" s="37">
        <v>4301136028</v>
      </c>
      <c r="D255" s="190">
        <v>4640242180304</v>
      </c>
      <c r="E255" s="190"/>
      <c r="F255" s="63">
        <v>2.7</v>
      </c>
      <c r="G255" s="38">
        <v>1</v>
      </c>
      <c r="H255" s="63">
        <v>2.7</v>
      </c>
      <c r="I255" s="63">
        <v>2.8906000000000001</v>
      </c>
      <c r="J255" s="38">
        <v>126</v>
      </c>
      <c r="K255" s="38" t="s">
        <v>92</v>
      </c>
      <c r="L255" s="39" t="s">
        <v>85</v>
      </c>
      <c r="M255" s="38">
        <v>180</v>
      </c>
      <c r="N255" s="207" t="s">
        <v>326</v>
      </c>
      <c r="O255" s="192"/>
      <c r="P255" s="192"/>
      <c r="Q255" s="192"/>
      <c r="R255" s="193"/>
      <c r="S255" s="40" t="s">
        <v>49</v>
      </c>
      <c r="T255" s="40" t="s">
        <v>49</v>
      </c>
      <c r="U255" s="41" t="s">
        <v>42</v>
      </c>
      <c r="V255" s="59">
        <v>0</v>
      </c>
      <c r="W255" s="56">
        <f>IFERROR(IF(V255="","",V255),"")</f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1" t="s">
        <v>91</v>
      </c>
    </row>
    <row r="256" spans="1:53" ht="37.5" customHeight="1" x14ac:dyDescent="0.25">
      <c r="A256" s="64" t="s">
        <v>327</v>
      </c>
      <c r="B256" s="64" t="s">
        <v>328</v>
      </c>
      <c r="C256" s="37">
        <v>4301136027</v>
      </c>
      <c r="D256" s="190">
        <v>4640242180298</v>
      </c>
      <c r="E256" s="190"/>
      <c r="F256" s="63">
        <v>2.7</v>
      </c>
      <c r="G256" s="38">
        <v>1</v>
      </c>
      <c r="H256" s="63">
        <v>2.7</v>
      </c>
      <c r="I256" s="63">
        <v>2.8919999999999999</v>
      </c>
      <c r="J256" s="38">
        <v>126</v>
      </c>
      <c r="K256" s="38" t="s">
        <v>92</v>
      </c>
      <c r="L256" s="39" t="s">
        <v>85</v>
      </c>
      <c r="M256" s="38">
        <v>180</v>
      </c>
      <c r="N256" s="208" t="s">
        <v>329</v>
      </c>
      <c r="O256" s="192"/>
      <c r="P256" s="192"/>
      <c r="Q256" s="192"/>
      <c r="R256" s="193"/>
      <c r="S256" s="40" t="s">
        <v>49</v>
      </c>
      <c r="T256" s="40" t="s">
        <v>49</v>
      </c>
      <c r="U256" s="41" t="s">
        <v>42</v>
      </c>
      <c r="V256" s="59">
        <v>0</v>
      </c>
      <c r="W256" s="56">
        <f>IFERROR(IF(V256="","",V256),"")</f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2" t="s">
        <v>91</v>
      </c>
    </row>
    <row r="257" spans="1:53" ht="27" customHeight="1" x14ac:dyDescent="0.25">
      <c r="A257" s="64" t="s">
        <v>330</v>
      </c>
      <c r="B257" s="64" t="s">
        <v>331</v>
      </c>
      <c r="C257" s="37">
        <v>4301136026</v>
      </c>
      <c r="D257" s="190">
        <v>4640242180236</v>
      </c>
      <c r="E257" s="190"/>
      <c r="F257" s="63">
        <v>5</v>
      </c>
      <c r="G257" s="38">
        <v>1</v>
      </c>
      <c r="H257" s="63">
        <v>5</v>
      </c>
      <c r="I257" s="63">
        <v>5.2350000000000003</v>
      </c>
      <c r="J257" s="38">
        <v>84</v>
      </c>
      <c r="K257" s="38" t="s">
        <v>86</v>
      </c>
      <c r="L257" s="39" t="s">
        <v>85</v>
      </c>
      <c r="M257" s="38">
        <v>180</v>
      </c>
      <c r="N257" s="209" t="s">
        <v>332</v>
      </c>
      <c r="O257" s="192"/>
      <c r="P257" s="192"/>
      <c r="Q257" s="192"/>
      <c r="R257" s="193"/>
      <c r="S257" s="40" t="s">
        <v>49</v>
      </c>
      <c r="T257" s="40" t="s">
        <v>49</v>
      </c>
      <c r="U257" s="41" t="s">
        <v>42</v>
      </c>
      <c r="V257" s="59">
        <v>0</v>
      </c>
      <c r="W257" s="56">
        <f>IFERROR(IF(V257="","",V257),"")</f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3" t="s">
        <v>91</v>
      </c>
    </row>
    <row r="258" spans="1:53" ht="27" customHeight="1" x14ac:dyDescent="0.25">
      <c r="A258" s="64" t="s">
        <v>333</v>
      </c>
      <c r="B258" s="64" t="s">
        <v>334</v>
      </c>
      <c r="C258" s="37">
        <v>4301136029</v>
      </c>
      <c r="D258" s="190">
        <v>4640242180410</v>
      </c>
      <c r="E258" s="190"/>
      <c r="F258" s="63">
        <v>2.2400000000000002</v>
      </c>
      <c r="G258" s="38">
        <v>1</v>
      </c>
      <c r="H258" s="63">
        <v>2.2400000000000002</v>
      </c>
      <c r="I258" s="63">
        <v>2.4319999999999999</v>
      </c>
      <c r="J258" s="38">
        <v>126</v>
      </c>
      <c r="K258" s="38" t="s">
        <v>92</v>
      </c>
      <c r="L258" s="39" t="s">
        <v>85</v>
      </c>
      <c r="M258" s="38">
        <v>180</v>
      </c>
      <c r="N258" s="210" t="s">
        <v>335</v>
      </c>
      <c r="O258" s="192"/>
      <c r="P258" s="192"/>
      <c r="Q258" s="192"/>
      <c r="R258" s="193"/>
      <c r="S258" s="40" t="s">
        <v>49</v>
      </c>
      <c r="T258" s="40" t="s">
        <v>49</v>
      </c>
      <c r="U258" s="41" t="s">
        <v>42</v>
      </c>
      <c r="V258" s="59">
        <v>0</v>
      </c>
      <c r="W258" s="56">
        <f>IFERROR(IF(V258="","",V258),"")</f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4" t="s">
        <v>91</v>
      </c>
    </row>
    <row r="259" spans="1:53" x14ac:dyDescent="0.2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5"/>
      <c r="N259" s="181" t="s">
        <v>43</v>
      </c>
      <c r="O259" s="182"/>
      <c r="P259" s="182"/>
      <c r="Q259" s="182"/>
      <c r="R259" s="182"/>
      <c r="S259" s="182"/>
      <c r="T259" s="183"/>
      <c r="U259" s="43" t="s">
        <v>42</v>
      </c>
      <c r="V259" s="44">
        <f>IFERROR(SUM(V255:V258),"0")</f>
        <v>0</v>
      </c>
      <c r="W259" s="44">
        <f>IFERROR(SUM(W255:W258),"0")</f>
        <v>0</v>
      </c>
      <c r="X259" s="44">
        <f>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5"/>
      <c r="N260" s="181" t="s">
        <v>43</v>
      </c>
      <c r="O260" s="182"/>
      <c r="P260" s="182"/>
      <c r="Q260" s="182"/>
      <c r="R260" s="182"/>
      <c r="S260" s="182"/>
      <c r="T260" s="183"/>
      <c r="U260" s="43" t="s">
        <v>0</v>
      </c>
      <c r="V260" s="44">
        <f>IFERROR(SUMPRODUCT(V255:V258*H255:H258),"0")</f>
        <v>0</v>
      </c>
      <c r="W260" s="44">
        <f>IFERROR(SUMPRODUCT(W255:W258*H255:H258),"0")</f>
        <v>0</v>
      </c>
      <c r="X260" s="43"/>
      <c r="Y260" s="68"/>
      <c r="Z260" s="68"/>
    </row>
    <row r="261" spans="1:53" ht="14.25" customHeight="1" x14ac:dyDescent="0.25">
      <c r="A261" s="203" t="s">
        <v>136</v>
      </c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67"/>
      <c r="Z261" s="67"/>
    </row>
    <row r="262" spans="1:53" ht="27" customHeight="1" x14ac:dyDescent="0.25">
      <c r="A262" s="64" t="s">
        <v>336</v>
      </c>
      <c r="B262" s="64" t="s">
        <v>337</v>
      </c>
      <c r="C262" s="37">
        <v>4301135191</v>
      </c>
      <c r="D262" s="190">
        <v>4640242180373</v>
      </c>
      <c r="E262" s="190"/>
      <c r="F262" s="63">
        <v>3</v>
      </c>
      <c r="G262" s="38">
        <v>1</v>
      </c>
      <c r="H262" s="63">
        <v>3</v>
      </c>
      <c r="I262" s="63">
        <v>3.1920000000000002</v>
      </c>
      <c r="J262" s="38">
        <v>126</v>
      </c>
      <c r="K262" s="38" t="s">
        <v>92</v>
      </c>
      <c r="L262" s="39" t="s">
        <v>85</v>
      </c>
      <c r="M262" s="38">
        <v>180</v>
      </c>
      <c r="N262" s="204" t="s">
        <v>338</v>
      </c>
      <c r="O262" s="192"/>
      <c r="P262" s="192"/>
      <c r="Q262" s="192"/>
      <c r="R262" s="193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ref="W262:W274" si="6">IFERROR(IF(V262="","",V262),"")</f>
        <v>0</v>
      </c>
      <c r="X262" s="42">
        <f t="shared" ref="X262:X267" si="7">IFERROR(IF(V262="","",V262*0.00936),"")</f>
        <v>0</v>
      </c>
      <c r="Y262" s="69" t="s">
        <v>49</v>
      </c>
      <c r="Z262" s="70" t="s">
        <v>49</v>
      </c>
      <c r="AD262" s="74"/>
      <c r="BA262" s="165" t="s">
        <v>91</v>
      </c>
    </row>
    <row r="263" spans="1:53" ht="27" customHeight="1" x14ac:dyDescent="0.25">
      <c r="A263" s="64" t="s">
        <v>339</v>
      </c>
      <c r="B263" s="64" t="s">
        <v>340</v>
      </c>
      <c r="C263" s="37">
        <v>4301135195</v>
      </c>
      <c r="D263" s="190">
        <v>4640242180366</v>
      </c>
      <c r="E263" s="190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92</v>
      </c>
      <c r="L263" s="39" t="s">
        <v>85</v>
      </c>
      <c r="M263" s="38">
        <v>180</v>
      </c>
      <c r="N263" s="205" t="s">
        <v>341</v>
      </c>
      <c r="O263" s="192"/>
      <c r="P263" s="192"/>
      <c r="Q263" s="192"/>
      <c r="R263" s="193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6"/>
        <v>0</v>
      </c>
      <c r="X263" s="42">
        <f t="shared" si="7"/>
        <v>0</v>
      </c>
      <c r="Y263" s="69" t="s">
        <v>49</v>
      </c>
      <c r="Z263" s="70" t="s">
        <v>49</v>
      </c>
      <c r="AD263" s="74"/>
      <c r="BA263" s="166" t="s">
        <v>91</v>
      </c>
    </row>
    <row r="264" spans="1:53" ht="27" customHeight="1" x14ac:dyDescent="0.25">
      <c r="A264" s="64" t="s">
        <v>342</v>
      </c>
      <c r="B264" s="64" t="s">
        <v>343</v>
      </c>
      <c r="C264" s="37">
        <v>4301135188</v>
      </c>
      <c r="D264" s="190">
        <v>4640242180335</v>
      </c>
      <c r="E264" s="190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92</v>
      </c>
      <c r="L264" s="39" t="s">
        <v>85</v>
      </c>
      <c r="M264" s="38">
        <v>180</v>
      </c>
      <c r="N264" s="206" t="s">
        <v>344</v>
      </c>
      <c r="O264" s="192"/>
      <c r="P264" s="192"/>
      <c r="Q264" s="192"/>
      <c r="R264" s="193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6"/>
        <v>0</v>
      </c>
      <c r="X264" s="42">
        <f t="shared" si="7"/>
        <v>0</v>
      </c>
      <c r="Y264" s="69" t="s">
        <v>49</v>
      </c>
      <c r="Z264" s="70" t="s">
        <v>49</v>
      </c>
      <c r="AD264" s="74"/>
      <c r="BA264" s="167" t="s">
        <v>91</v>
      </c>
    </row>
    <row r="265" spans="1:53" ht="27" customHeight="1" x14ac:dyDescent="0.25">
      <c r="A265" s="64" t="s">
        <v>345</v>
      </c>
      <c r="B265" s="64" t="s">
        <v>346</v>
      </c>
      <c r="C265" s="37">
        <v>4301135189</v>
      </c>
      <c r="D265" s="190">
        <v>4640242180342</v>
      </c>
      <c r="E265" s="190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92</v>
      </c>
      <c r="L265" s="39" t="s">
        <v>85</v>
      </c>
      <c r="M265" s="38">
        <v>180</v>
      </c>
      <c r="N265" s="198" t="s">
        <v>347</v>
      </c>
      <c r="O265" s="192"/>
      <c r="P265" s="192"/>
      <c r="Q265" s="192"/>
      <c r="R265" s="193"/>
      <c r="S265" s="40" t="s">
        <v>49</v>
      </c>
      <c r="T265" s="40" t="s">
        <v>49</v>
      </c>
      <c r="U265" s="41" t="s">
        <v>42</v>
      </c>
      <c r="V265" s="59">
        <v>0</v>
      </c>
      <c r="W265" s="56">
        <f t="shared" si="6"/>
        <v>0</v>
      </c>
      <c r="X265" s="42">
        <f t="shared" si="7"/>
        <v>0</v>
      </c>
      <c r="Y265" s="69" t="s">
        <v>49</v>
      </c>
      <c r="Z265" s="70" t="s">
        <v>49</v>
      </c>
      <c r="AD265" s="74"/>
      <c r="BA265" s="168" t="s">
        <v>91</v>
      </c>
    </row>
    <row r="266" spans="1:53" ht="27" customHeight="1" x14ac:dyDescent="0.25">
      <c r="A266" s="64" t="s">
        <v>348</v>
      </c>
      <c r="B266" s="64" t="s">
        <v>349</v>
      </c>
      <c r="C266" s="37">
        <v>4301135190</v>
      </c>
      <c r="D266" s="190">
        <v>4640242180359</v>
      </c>
      <c r="E266" s="190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92</v>
      </c>
      <c r="L266" s="39" t="s">
        <v>85</v>
      </c>
      <c r="M266" s="38">
        <v>180</v>
      </c>
      <c r="N266" s="199" t="s">
        <v>350</v>
      </c>
      <c r="O266" s="192"/>
      <c r="P266" s="192"/>
      <c r="Q266" s="192"/>
      <c r="R266" s="193"/>
      <c r="S266" s="40" t="s">
        <v>49</v>
      </c>
      <c r="T266" s="40" t="s">
        <v>49</v>
      </c>
      <c r="U266" s="41" t="s">
        <v>42</v>
      </c>
      <c r="V266" s="59">
        <v>0</v>
      </c>
      <c r="W266" s="56">
        <f t="shared" si="6"/>
        <v>0</v>
      </c>
      <c r="X266" s="42">
        <f t="shared" si="7"/>
        <v>0</v>
      </c>
      <c r="Y266" s="69" t="s">
        <v>49</v>
      </c>
      <c r="Z266" s="70" t="s">
        <v>49</v>
      </c>
      <c r="AD266" s="74"/>
      <c r="BA266" s="169" t="s">
        <v>91</v>
      </c>
    </row>
    <row r="267" spans="1:53" ht="27" customHeight="1" x14ac:dyDescent="0.25">
      <c r="A267" s="64" t="s">
        <v>351</v>
      </c>
      <c r="B267" s="64" t="s">
        <v>352</v>
      </c>
      <c r="C267" s="37">
        <v>4301135187</v>
      </c>
      <c r="D267" s="190">
        <v>4640242180328</v>
      </c>
      <c r="E267" s="190"/>
      <c r="F267" s="63">
        <v>3.5</v>
      </c>
      <c r="G267" s="38">
        <v>1</v>
      </c>
      <c r="H267" s="63">
        <v>3.5</v>
      </c>
      <c r="I267" s="63">
        <v>3.6920000000000002</v>
      </c>
      <c r="J267" s="38">
        <v>126</v>
      </c>
      <c r="K267" s="38" t="s">
        <v>92</v>
      </c>
      <c r="L267" s="39" t="s">
        <v>85</v>
      </c>
      <c r="M267" s="38">
        <v>180</v>
      </c>
      <c r="N267" s="200" t="s">
        <v>353</v>
      </c>
      <c r="O267" s="192"/>
      <c r="P267" s="192"/>
      <c r="Q267" s="192"/>
      <c r="R267" s="193"/>
      <c r="S267" s="40" t="s">
        <v>49</v>
      </c>
      <c r="T267" s="40" t="s">
        <v>49</v>
      </c>
      <c r="U267" s="41" t="s">
        <v>42</v>
      </c>
      <c r="V267" s="59">
        <v>0</v>
      </c>
      <c r="W267" s="56">
        <f t="shared" si="6"/>
        <v>0</v>
      </c>
      <c r="X267" s="42">
        <f t="shared" si="7"/>
        <v>0</v>
      </c>
      <c r="Y267" s="69" t="s">
        <v>49</v>
      </c>
      <c r="Z267" s="70" t="s">
        <v>49</v>
      </c>
      <c r="AD267" s="74"/>
      <c r="BA267" s="170" t="s">
        <v>91</v>
      </c>
    </row>
    <row r="268" spans="1:53" ht="27" customHeight="1" x14ac:dyDescent="0.25">
      <c r="A268" s="64" t="s">
        <v>354</v>
      </c>
      <c r="B268" s="64" t="s">
        <v>355</v>
      </c>
      <c r="C268" s="37">
        <v>4301135186</v>
      </c>
      <c r="D268" s="190">
        <v>4640242180311</v>
      </c>
      <c r="E268" s="190"/>
      <c r="F268" s="63">
        <v>5.5</v>
      </c>
      <c r="G268" s="38">
        <v>1</v>
      </c>
      <c r="H268" s="63">
        <v>5.5</v>
      </c>
      <c r="I268" s="63">
        <v>5.7350000000000003</v>
      </c>
      <c r="J268" s="38">
        <v>84</v>
      </c>
      <c r="K268" s="38" t="s">
        <v>86</v>
      </c>
      <c r="L268" s="39" t="s">
        <v>85</v>
      </c>
      <c r="M268" s="38">
        <v>180</v>
      </c>
      <c r="N268" s="201" t="s">
        <v>356</v>
      </c>
      <c r="O268" s="192"/>
      <c r="P268" s="192"/>
      <c r="Q268" s="192"/>
      <c r="R268" s="193"/>
      <c r="S268" s="40" t="s">
        <v>49</v>
      </c>
      <c r="T268" s="40" t="s">
        <v>49</v>
      </c>
      <c r="U268" s="41" t="s">
        <v>42</v>
      </c>
      <c r="V268" s="59">
        <v>0</v>
      </c>
      <c r="W268" s="56">
        <f t="shared" si="6"/>
        <v>0</v>
      </c>
      <c r="X268" s="42">
        <f>IFERROR(IF(V268="","",V268*0.0155),"")</f>
        <v>0</v>
      </c>
      <c r="Y268" s="69" t="s">
        <v>49</v>
      </c>
      <c r="Z268" s="70" t="s">
        <v>49</v>
      </c>
      <c r="AD268" s="74"/>
      <c r="BA268" s="171" t="s">
        <v>91</v>
      </c>
    </row>
    <row r="269" spans="1:53" ht="27" customHeight="1" x14ac:dyDescent="0.25">
      <c r="A269" s="64" t="s">
        <v>357</v>
      </c>
      <c r="B269" s="64" t="s">
        <v>358</v>
      </c>
      <c r="C269" s="37">
        <v>4301135194</v>
      </c>
      <c r="D269" s="190">
        <v>4640242180380</v>
      </c>
      <c r="E269" s="190"/>
      <c r="F269" s="63">
        <v>1.8</v>
      </c>
      <c r="G269" s="38">
        <v>1</v>
      </c>
      <c r="H269" s="63">
        <v>1.8</v>
      </c>
      <c r="I269" s="63">
        <v>1.9119999999999999</v>
      </c>
      <c r="J269" s="38">
        <v>234</v>
      </c>
      <c r="K269" s="38" t="s">
        <v>132</v>
      </c>
      <c r="L269" s="39" t="s">
        <v>85</v>
      </c>
      <c r="M269" s="38">
        <v>180</v>
      </c>
      <c r="N269" s="202" t="s">
        <v>359</v>
      </c>
      <c r="O269" s="192"/>
      <c r="P269" s="192"/>
      <c r="Q269" s="192"/>
      <c r="R269" s="193"/>
      <c r="S269" s="40" t="s">
        <v>49</v>
      </c>
      <c r="T269" s="40" t="s">
        <v>49</v>
      </c>
      <c r="U269" s="41" t="s">
        <v>42</v>
      </c>
      <c r="V269" s="59">
        <v>0</v>
      </c>
      <c r="W269" s="56">
        <f t="shared" si="6"/>
        <v>0</v>
      </c>
      <c r="X269" s="42">
        <f>IFERROR(IF(V269="","",V269*0.00502),"")</f>
        <v>0</v>
      </c>
      <c r="Y269" s="69" t="s">
        <v>49</v>
      </c>
      <c r="Z269" s="70" t="s">
        <v>49</v>
      </c>
      <c r="AD269" s="74"/>
      <c r="BA269" s="172" t="s">
        <v>91</v>
      </c>
    </row>
    <row r="270" spans="1:53" ht="27" customHeight="1" x14ac:dyDescent="0.25">
      <c r="A270" s="64" t="s">
        <v>360</v>
      </c>
      <c r="B270" s="64" t="s">
        <v>361</v>
      </c>
      <c r="C270" s="37">
        <v>4301135192</v>
      </c>
      <c r="D270" s="190">
        <v>4640242180380</v>
      </c>
      <c r="E270" s="190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92</v>
      </c>
      <c r="L270" s="39" t="s">
        <v>85</v>
      </c>
      <c r="M270" s="38">
        <v>180</v>
      </c>
      <c r="N270" s="191" t="s">
        <v>362</v>
      </c>
      <c r="O270" s="192"/>
      <c r="P270" s="192"/>
      <c r="Q270" s="192"/>
      <c r="R270" s="193"/>
      <c r="S270" s="40" t="s">
        <v>49</v>
      </c>
      <c r="T270" s="40" t="s">
        <v>49</v>
      </c>
      <c r="U270" s="41" t="s">
        <v>42</v>
      </c>
      <c r="V270" s="59">
        <v>0</v>
      </c>
      <c r="W270" s="56">
        <f t="shared" si="6"/>
        <v>0</v>
      </c>
      <c r="X270" s="42">
        <f>IFERROR(IF(V270="","",V270*0.00936),"")</f>
        <v>0</v>
      </c>
      <c r="Y270" s="69" t="s">
        <v>49</v>
      </c>
      <c r="Z270" s="70" t="s">
        <v>49</v>
      </c>
      <c r="AD270" s="74"/>
      <c r="BA270" s="173" t="s">
        <v>91</v>
      </c>
    </row>
    <row r="271" spans="1:53" ht="27" customHeight="1" x14ac:dyDescent="0.25">
      <c r="A271" s="64" t="s">
        <v>363</v>
      </c>
      <c r="B271" s="64" t="s">
        <v>364</v>
      </c>
      <c r="C271" s="37">
        <v>4301135193</v>
      </c>
      <c r="D271" s="190">
        <v>4640242180403</v>
      </c>
      <c r="E271" s="190"/>
      <c r="F271" s="63">
        <v>3</v>
      </c>
      <c r="G271" s="38">
        <v>1</v>
      </c>
      <c r="H271" s="63">
        <v>3</v>
      </c>
      <c r="I271" s="63">
        <v>3.1920000000000002</v>
      </c>
      <c r="J271" s="38">
        <v>126</v>
      </c>
      <c r="K271" s="38" t="s">
        <v>92</v>
      </c>
      <c r="L271" s="39" t="s">
        <v>85</v>
      </c>
      <c r="M271" s="38">
        <v>180</v>
      </c>
      <c r="N271" s="194" t="s">
        <v>365</v>
      </c>
      <c r="O271" s="192"/>
      <c r="P271" s="192"/>
      <c r="Q271" s="192"/>
      <c r="R271" s="193"/>
      <c r="S271" s="40" t="s">
        <v>49</v>
      </c>
      <c r="T271" s="40" t="s">
        <v>49</v>
      </c>
      <c r="U271" s="41" t="s">
        <v>42</v>
      </c>
      <c r="V271" s="59">
        <v>0</v>
      </c>
      <c r="W271" s="56">
        <f t="shared" si="6"/>
        <v>0</v>
      </c>
      <c r="X271" s="42">
        <f>IFERROR(IF(V271="","",V271*0.00936),"")</f>
        <v>0</v>
      </c>
      <c r="Y271" s="69" t="s">
        <v>49</v>
      </c>
      <c r="Z271" s="70" t="s">
        <v>49</v>
      </c>
      <c r="AD271" s="74"/>
      <c r="BA271" s="174" t="s">
        <v>91</v>
      </c>
    </row>
    <row r="272" spans="1:53" ht="27" customHeight="1" x14ac:dyDescent="0.25">
      <c r="A272" s="64" t="s">
        <v>366</v>
      </c>
      <c r="B272" s="64" t="s">
        <v>367</v>
      </c>
      <c r="C272" s="37">
        <v>4301135153</v>
      </c>
      <c r="D272" s="190">
        <v>4607111037480</v>
      </c>
      <c r="E272" s="190"/>
      <c r="F272" s="63">
        <v>1</v>
      </c>
      <c r="G272" s="38">
        <v>4</v>
      </c>
      <c r="H272" s="63">
        <v>4</v>
      </c>
      <c r="I272" s="63">
        <v>4.2724000000000002</v>
      </c>
      <c r="J272" s="38">
        <v>84</v>
      </c>
      <c r="K272" s="38" t="s">
        <v>86</v>
      </c>
      <c r="L272" s="39" t="s">
        <v>85</v>
      </c>
      <c r="M272" s="38">
        <v>180</v>
      </c>
      <c r="N272" s="19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92"/>
      <c r="P272" s="192"/>
      <c r="Q272" s="192"/>
      <c r="R272" s="193"/>
      <c r="S272" s="40" t="s">
        <v>49</v>
      </c>
      <c r="T272" s="40" t="s">
        <v>49</v>
      </c>
      <c r="U272" s="41" t="s">
        <v>42</v>
      </c>
      <c r="V272" s="59">
        <v>0</v>
      </c>
      <c r="W272" s="56">
        <f t="shared" si="6"/>
        <v>0</v>
      </c>
      <c r="X272" s="42">
        <f>IFERROR(IF(V272="","",V272*0.0155),"")</f>
        <v>0</v>
      </c>
      <c r="Y272" s="69" t="s">
        <v>49</v>
      </c>
      <c r="Z272" s="70" t="s">
        <v>49</v>
      </c>
      <c r="AD272" s="74"/>
      <c r="BA272" s="175" t="s">
        <v>91</v>
      </c>
    </row>
    <row r="273" spans="1:53" ht="27" customHeight="1" x14ac:dyDescent="0.25">
      <c r="A273" s="64" t="s">
        <v>368</v>
      </c>
      <c r="B273" s="64" t="s">
        <v>369</v>
      </c>
      <c r="C273" s="37">
        <v>4301135152</v>
      </c>
      <c r="D273" s="190">
        <v>4607111037473</v>
      </c>
      <c r="E273" s="190"/>
      <c r="F273" s="63">
        <v>1</v>
      </c>
      <c r="G273" s="38">
        <v>4</v>
      </c>
      <c r="H273" s="63">
        <v>4</v>
      </c>
      <c r="I273" s="63">
        <v>4.2300000000000004</v>
      </c>
      <c r="J273" s="38">
        <v>84</v>
      </c>
      <c r="K273" s="38" t="s">
        <v>86</v>
      </c>
      <c r="L273" s="39" t="s">
        <v>85</v>
      </c>
      <c r="M273" s="38">
        <v>180</v>
      </c>
      <c r="N273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92"/>
      <c r="P273" s="192"/>
      <c r="Q273" s="192"/>
      <c r="R273" s="193"/>
      <c r="S273" s="40" t="s">
        <v>49</v>
      </c>
      <c r="T273" s="40" t="s">
        <v>49</v>
      </c>
      <c r="U273" s="41" t="s">
        <v>42</v>
      </c>
      <c r="V273" s="59">
        <v>0</v>
      </c>
      <c r="W273" s="56">
        <f t="shared" si="6"/>
        <v>0</v>
      </c>
      <c r="X273" s="42">
        <f>IFERROR(IF(V273="","",V273*0.0155),"")</f>
        <v>0</v>
      </c>
      <c r="Y273" s="69" t="s">
        <v>49</v>
      </c>
      <c r="Z273" s="70" t="s">
        <v>49</v>
      </c>
      <c r="AD273" s="74"/>
      <c r="BA273" s="176" t="s">
        <v>91</v>
      </c>
    </row>
    <row r="274" spans="1:53" ht="27" customHeight="1" x14ac:dyDescent="0.25">
      <c r="A274" s="64" t="s">
        <v>370</v>
      </c>
      <c r="B274" s="64" t="s">
        <v>371</v>
      </c>
      <c r="C274" s="37">
        <v>4301135198</v>
      </c>
      <c r="D274" s="190">
        <v>4640242180663</v>
      </c>
      <c r="E274" s="190"/>
      <c r="F274" s="63">
        <v>0.9</v>
      </c>
      <c r="G274" s="38">
        <v>4</v>
      </c>
      <c r="H274" s="63">
        <v>3.6</v>
      </c>
      <c r="I274" s="63">
        <v>3.83</v>
      </c>
      <c r="J274" s="38">
        <v>84</v>
      </c>
      <c r="K274" s="38" t="s">
        <v>86</v>
      </c>
      <c r="L274" s="39" t="s">
        <v>85</v>
      </c>
      <c r="M274" s="38">
        <v>180</v>
      </c>
      <c r="N274" s="197" t="s">
        <v>372</v>
      </c>
      <c r="O274" s="192"/>
      <c r="P274" s="192"/>
      <c r="Q274" s="192"/>
      <c r="R274" s="193"/>
      <c r="S274" s="40" t="s">
        <v>49</v>
      </c>
      <c r="T274" s="40" t="s">
        <v>49</v>
      </c>
      <c r="U274" s="41" t="s">
        <v>42</v>
      </c>
      <c r="V274" s="59">
        <v>0</v>
      </c>
      <c r="W274" s="56">
        <f t="shared" si="6"/>
        <v>0</v>
      </c>
      <c r="X274" s="42">
        <f>IFERROR(IF(V274="","",V274*0.0155),"")</f>
        <v>0</v>
      </c>
      <c r="Y274" s="69" t="s">
        <v>49</v>
      </c>
      <c r="Z274" s="70" t="s">
        <v>49</v>
      </c>
      <c r="AD274" s="74"/>
      <c r="BA274" s="177" t="s">
        <v>91</v>
      </c>
    </row>
    <row r="275" spans="1:53" x14ac:dyDescent="0.2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5"/>
      <c r="N275" s="181" t="s">
        <v>43</v>
      </c>
      <c r="O275" s="182"/>
      <c r="P275" s="182"/>
      <c r="Q275" s="182"/>
      <c r="R275" s="182"/>
      <c r="S275" s="182"/>
      <c r="T275" s="183"/>
      <c r="U275" s="43" t="s">
        <v>42</v>
      </c>
      <c r="V275" s="44">
        <f>IFERROR(SUM(V262:V274),"0")</f>
        <v>0</v>
      </c>
      <c r="W275" s="44">
        <f>IFERROR(SUM(W262:W274),"0")</f>
        <v>0</v>
      </c>
      <c r="X275" s="44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0</v>
      </c>
      <c r="Y275" s="68"/>
      <c r="Z275" s="68"/>
    </row>
    <row r="276" spans="1:53" x14ac:dyDescent="0.2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5"/>
      <c r="N276" s="181" t="s">
        <v>43</v>
      </c>
      <c r="O276" s="182"/>
      <c r="P276" s="182"/>
      <c r="Q276" s="182"/>
      <c r="R276" s="182"/>
      <c r="S276" s="182"/>
      <c r="T276" s="183"/>
      <c r="U276" s="43" t="s">
        <v>0</v>
      </c>
      <c r="V276" s="44">
        <f>IFERROR(SUMPRODUCT(V262:V274*H262:H274),"0")</f>
        <v>0</v>
      </c>
      <c r="W276" s="44">
        <f>IFERROR(SUMPRODUCT(W262:W274*H262:H274),"0")</f>
        <v>0</v>
      </c>
      <c r="X276" s="43"/>
      <c r="Y276" s="68"/>
      <c r="Z276" s="68"/>
    </row>
    <row r="277" spans="1:53" ht="15" customHeight="1" x14ac:dyDescent="0.2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9"/>
      <c r="N277" s="186" t="s">
        <v>36</v>
      </c>
      <c r="O277" s="187"/>
      <c r="P277" s="187"/>
      <c r="Q277" s="187"/>
      <c r="R277" s="187"/>
      <c r="S277" s="187"/>
      <c r="T277" s="188"/>
      <c r="U277" s="43" t="s">
        <v>0</v>
      </c>
      <c r="V277" s="44">
        <f>IFERROR(V24+V33+V41+V47+V57+V63+V68+V74+V84+V91+V100+V106+V111+V119+V124+V130+V135+V141+V146+V154+V159+V166+V171+V176+V182+V189+V196+V206+V214+V219+V226+V232+V238+V243+V249+V253+V260+V276,"0")</f>
        <v>0</v>
      </c>
      <c r="W277" s="44">
        <f>IFERROR(W24+W33+W41+W47+W57+W63+W68+W74+W84+W91+W100+W106+W111+W119+W124+W130+W135+W141+W146+W154+W159+W166+W171+W176+W182+W189+W196+W206+W214+W219+W226+W232+W238+W243+W249+W253+W260+W276,"0")</f>
        <v>0</v>
      </c>
      <c r="X277" s="43"/>
      <c r="Y277" s="68"/>
      <c r="Z277" s="68"/>
    </row>
    <row r="278" spans="1:53" x14ac:dyDescent="0.2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9"/>
      <c r="N278" s="186" t="s">
        <v>37</v>
      </c>
      <c r="O278" s="187"/>
      <c r="P278" s="187"/>
      <c r="Q278" s="187"/>
      <c r="R278" s="187"/>
      <c r="S278" s="187"/>
      <c r="T278" s="188"/>
      <c r="U278" s="43" t="s">
        <v>0</v>
      </c>
      <c r="V27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0</v>
      </c>
      <c r="W27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0</v>
      </c>
      <c r="X278" s="43"/>
      <c r="Y278" s="68"/>
      <c r="Z278" s="68"/>
    </row>
    <row r="279" spans="1:53" x14ac:dyDescent="0.2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9"/>
      <c r="N279" s="186" t="s">
        <v>38</v>
      </c>
      <c r="O279" s="187"/>
      <c r="P279" s="187"/>
      <c r="Q279" s="187"/>
      <c r="R279" s="187"/>
      <c r="S279" s="187"/>
      <c r="T279" s="188"/>
      <c r="U279" s="43" t="s">
        <v>23</v>
      </c>
      <c r="V27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0</v>
      </c>
      <c r="W27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0</v>
      </c>
      <c r="X279" s="43"/>
      <c r="Y279" s="68"/>
      <c r="Z279" s="68"/>
    </row>
    <row r="280" spans="1:53" x14ac:dyDescent="0.2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9"/>
      <c r="N280" s="186" t="s">
        <v>39</v>
      </c>
      <c r="O280" s="187"/>
      <c r="P280" s="187"/>
      <c r="Q280" s="187"/>
      <c r="R280" s="187"/>
      <c r="S280" s="187"/>
      <c r="T280" s="188"/>
      <c r="U280" s="43" t="s">
        <v>0</v>
      </c>
      <c r="V280" s="44">
        <f>GrossWeightTotal+PalletQtyTotal*25</f>
        <v>0</v>
      </c>
      <c r="W280" s="44">
        <f>GrossWeightTotalR+PalletQtyTotalR*25</f>
        <v>0</v>
      </c>
      <c r="X280" s="43"/>
      <c r="Y280" s="68"/>
      <c r="Z280" s="68"/>
    </row>
    <row r="281" spans="1:53" x14ac:dyDescent="0.2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9"/>
      <c r="N281" s="186" t="s">
        <v>40</v>
      </c>
      <c r="O281" s="187"/>
      <c r="P281" s="187"/>
      <c r="Q281" s="187"/>
      <c r="R281" s="187"/>
      <c r="S281" s="187"/>
      <c r="T281" s="188"/>
      <c r="U281" s="43" t="s">
        <v>23</v>
      </c>
      <c r="V281" s="44">
        <f>IFERROR(V23+V32+V40+V46+V56+V62+V67+V73+V83+V90+V99+V105+V110+V118+V123+V129+V134+V140+V145+V153+V158+V165+V170+V175+V181+V188+V195+V205+V213+V218+V225+V231+V237+V242+V248+V252+V259+V275,"0")</f>
        <v>0</v>
      </c>
      <c r="W281" s="44">
        <f>IFERROR(W23+W32+W40+W46+W56+W62+W67+W73+W83+W90+W99+W105+W110+W118+W123+W129+W134+W140+W145+W153+W158+W165+W170+W175+W181+W188+W195+W205+W213+W218+W225+W231+W237+W242+W248+W252+W259+W275,"0")</f>
        <v>0</v>
      </c>
      <c r="X281" s="43"/>
      <c r="Y281" s="68"/>
      <c r="Z281" s="68"/>
    </row>
    <row r="282" spans="1:53" ht="14.25" x14ac:dyDescent="0.2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9"/>
      <c r="N282" s="186" t="s">
        <v>41</v>
      </c>
      <c r="O282" s="187"/>
      <c r="P282" s="187"/>
      <c r="Q282" s="187"/>
      <c r="R282" s="187"/>
      <c r="S282" s="187"/>
      <c r="T282" s="188"/>
      <c r="U282" s="46" t="s">
        <v>55</v>
      </c>
      <c r="V282" s="43"/>
      <c r="W282" s="43"/>
      <c r="X282" s="43">
        <f>IFERROR(X23+X32+X40+X46+X56+X62+X67+X73+X83+X90+X99+X105+X110+X118+X123+X129+X134+X140+X145+X153+X158+X165+X170+X175+X181+X188+X195+X205+X213+X218+X225+X231+X237+X242+X248+X252+X259+X275,"0")</f>
        <v>0</v>
      </c>
      <c r="Y282" s="68"/>
      <c r="Z282" s="68"/>
    </row>
    <row r="283" spans="1:53" ht="13.5" thickBot="1" x14ac:dyDescent="0.25"/>
    <row r="284" spans="1:53" ht="27" thickTop="1" thickBot="1" x14ac:dyDescent="0.25">
      <c r="A284" s="47" t="s">
        <v>9</v>
      </c>
      <c r="B284" s="75" t="s">
        <v>81</v>
      </c>
      <c r="C284" s="178" t="s">
        <v>48</v>
      </c>
      <c r="D284" s="178" t="s">
        <v>48</v>
      </c>
      <c r="E284" s="178" t="s">
        <v>48</v>
      </c>
      <c r="F284" s="178" t="s">
        <v>48</v>
      </c>
      <c r="G284" s="178" t="s">
        <v>48</v>
      </c>
      <c r="H284" s="178" t="s">
        <v>48</v>
      </c>
      <c r="I284" s="178" t="s">
        <v>48</v>
      </c>
      <c r="J284" s="178" t="s">
        <v>48</v>
      </c>
      <c r="K284" s="178" t="s">
        <v>48</v>
      </c>
      <c r="L284" s="178" t="s">
        <v>48</v>
      </c>
      <c r="M284" s="178" t="s">
        <v>48</v>
      </c>
      <c r="N284" s="178" t="s">
        <v>48</v>
      </c>
      <c r="O284" s="178" t="s">
        <v>48</v>
      </c>
      <c r="P284" s="178" t="s">
        <v>48</v>
      </c>
      <c r="Q284" s="178" t="s">
        <v>48</v>
      </c>
      <c r="R284" s="178" t="s">
        <v>48</v>
      </c>
      <c r="S284" s="178" t="s">
        <v>208</v>
      </c>
      <c r="T284" s="178" t="s">
        <v>208</v>
      </c>
      <c r="U284" s="178" t="s">
        <v>208</v>
      </c>
      <c r="V284" s="178" t="s">
        <v>233</v>
      </c>
      <c r="W284" s="178" t="s">
        <v>233</v>
      </c>
      <c r="X284" s="178" t="s">
        <v>233</v>
      </c>
      <c r="Y284" s="178" t="s">
        <v>233</v>
      </c>
      <c r="Z284" s="178" t="s">
        <v>252</v>
      </c>
      <c r="AA284" s="178" t="s">
        <v>252</v>
      </c>
      <c r="AB284" s="178" t="s">
        <v>252</v>
      </c>
      <c r="AC284" s="178" t="s">
        <v>252</v>
      </c>
      <c r="AD284" s="178" t="s">
        <v>252</v>
      </c>
      <c r="AE284" s="178" t="s">
        <v>252</v>
      </c>
      <c r="AF284" s="75" t="s">
        <v>305</v>
      </c>
      <c r="AG284" s="178" t="s">
        <v>309</v>
      </c>
      <c r="AH284" s="178" t="s">
        <v>309</v>
      </c>
      <c r="AI284" s="75" t="s">
        <v>316</v>
      </c>
    </row>
    <row r="285" spans="1:53" ht="14.25" customHeight="1" thickTop="1" x14ac:dyDescent="0.2">
      <c r="A285" s="179" t="s">
        <v>10</v>
      </c>
      <c r="B285" s="178" t="s">
        <v>81</v>
      </c>
      <c r="C285" s="178" t="s">
        <v>87</v>
      </c>
      <c r="D285" s="178" t="s">
        <v>99</v>
      </c>
      <c r="E285" s="178" t="s">
        <v>109</v>
      </c>
      <c r="F285" s="178" t="s">
        <v>116</v>
      </c>
      <c r="G285" s="178" t="s">
        <v>129</v>
      </c>
      <c r="H285" s="178" t="s">
        <v>135</v>
      </c>
      <c r="I285" s="178" t="s">
        <v>139</v>
      </c>
      <c r="J285" s="178" t="s">
        <v>145</v>
      </c>
      <c r="K285" s="178" t="s">
        <v>158</v>
      </c>
      <c r="L285" s="178" t="s">
        <v>165</v>
      </c>
      <c r="M285" s="178" t="s">
        <v>176</v>
      </c>
      <c r="N285" s="178" t="s">
        <v>181</v>
      </c>
      <c r="O285" s="178" t="s">
        <v>184</v>
      </c>
      <c r="P285" s="178" t="s">
        <v>194</v>
      </c>
      <c r="Q285" s="178" t="s">
        <v>197</v>
      </c>
      <c r="R285" s="178" t="s">
        <v>205</v>
      </c>
      <c r="S285" s="178" t="s">
        <v>209</v>
      </c>
      <c r="T285" s="178" t="s">
        <v>213</v>
      </c>
      <c r="U285" s="178" t="s">
        <v>216</v>
      </c>
      <c r="V285" s="178" t="s">
        <v>234</v>
      </c>
      <c r="W285" s="178" t="s">
        <v>239</v>
      </c>
      <c r="X285" s="178" t="s">
        <v>233</v>
      </c>
      <c r="Y285" s="178" t="s">
        <v>247</v>
      </c>
      <c r="Z285" s="178" t="s">
        <v>253</v>
      </c>
      <c r="AA285" s="178" t="s">
        <v>258</v>
      </c>
      <c r="AB285" s="178" t="s">
        <v>265</v>
      </c>
      <c r="AC285" s="178" t="s">
        <v>285</v>
      </c>
      <c r="AD285" s="178" t="s">
        <v>294</v>
      </c>
      <c r="AE285" s="178" t="s">
        <v>297</v>
      </c>
      <c r="AF285" s="178" t="s">
        <v>306</v>
      </c>
      <c r="AG285" s="178" t="s">
        <v>310</v>
      </c>
      <c r="AH285" s="178" t="s">
        <v>313</v>
      </c>
      <c r="AI285" s="178" t="s">
        <v>317</v>
      </c>
    </row>
    <row r="286" spans="1:53" ht="13.5" thickBot="1" x14ac:dyDescent="0.25">
      <c r="A286" s="180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178"/>
      <c r="AE286" s="178"/>
      <c r="AF286" s="178"/>
      <c r="AG286" s="178"/>
      <c r="AH286" s="178"/>
      <c r="AI286" s="178"/>
    </row>
    <row r="287" spans="1:53" ht="18" thickTop="1" thickBot="1" x14ac:dyDescent="0.25">
      <c r="A287" s="47" t="s">
        <v>13</v>
      </c>
      <c r="B287" s="53">
        <f>IFERROR(V22*H22,"0")</f>
        <v>0</v>
      </c>
      <c r="C287" s="53">
        <f>IFERROR(V28*H28,"0")+IFERROR(V29*H29,"0")+IFERROR(V30*H30,"0")+IFERROR(V31*H31,"0")</f>
        <v>0</v>
      </c>
      <c r="D287" s="53">
        <f>IFERROR(V36*H36,"0")+IFERROR(V37*H37,"0")+IFERROR(V38*H38,"0")+IFERROR(V39*H39,"0")</f>
        <v>0</v>
      </c>
      <c r="E287" s="53">
        <f>IFERROR(V44*H44,"0")+IFERROR(V45*H45,"0")</f>
        <v>0</v>
      </c>
      <c r="F287" s="53">
        <f>IFERROR(V50*H50,"0")+IFERROR(V51*H51,"0")+IFERROR(V52*H52,"0")+IFERROR(V53*H53,"0")+IFERROR(V54*H54,"0")+IFERROR(V55*H55,"0")</f>
        <v>0</v>
      </c>
      <c r="G287" s="53">
        <f>IFERROR(V60*H60,"0")+IFERROR(V61*H61,"0")</f>
        <v>0</v>
      </c>
      <c r="H287" s="53">
        <f>IFERROR(V66*H66,"0")</f>
        <v>0</v>
      </c>
      <c r="I287" s="53">
        <f>IFERROR(V71*H71,"0")+IFERROR(V72*H72,"0")</f>
        <v>0</v>
      </c>
      <c r="J287" s="53">
        <f>IFERROR(V77*H77,"0")+IFERROR(V78*H78,"0")+IFERROR(V79*H79,"0")+IFERROR(V80*H80,"0")+IFERROR(V81*H81,"0")+IFERROR(V82*H82,"0")</f>
        <v>0</v>
      </c>
      <c r="K287" s="53">
        <f>IFERROR(V87*H87,"0")+IFERROR(V88*H88,"0")+IFERROR(V89*H89,"0")</f>
        <v>0</v>
      </c>
      <c r="L287" s="53">
        <f>IFERROR(V94*H94,"0")+IFERROR(V95*H95,"0")+IFERROR(V96*H96,"0")+IFERROR(V97*H97,"0")+IFERROR(V98*H98,"0")</f>
        <v>0</v>
      </c>
      <c r="M287" s="53">
        <f>IFERROR(V103*H103,"0")+IFERROR(V104*H104,"0")</f>
        <v>0</v>
      </c>
      <c r="N287" s="53">
        <f>IFERROR(V109*H109,"0")</f>
        <v>0</v>
      </c>
      <c r="O287" s="53">
        <f>IFERROR(V114*H114,"0")+IFERROR(V115*H115,"0")+IFERROR(V116*H116,"0")+IFERROR(V117*H117,"0")</f>
        <v>0</v>
      </c>
      <c r="P287" s="53">
        <f>IFERROR(V122*H122,"0")</f>
        <v>0</v>
      </c>
      <c r="Q287" s="53">
        <f>IFERROR(V127*H127,"0")+IFERROR(V128*H128,"0")</f>
        <v>0</v>
      </c>
      <c r="R287" s="53">
        <f>IFERROR(V133*H133,"0")</f>
        <v>0</v>
      </c>
      <c r="S287" s="53">
        <f>IFERROR(V139*H139,"0")</f>
        <v>0</v>
      </c>
      <c r="T287" s="53">
        <f>IFERROR(V144*H144,"0")</f>
        <v>0</v>
      </c>
      <c r="U287" s="53">
        <f>IFERROR(V149*H149,"0")+IFERROR(V150*H150,"0")+IFERROR(V151*H151,"0")+IFERROR(V152*H152,"0")+IFERROR(V156*H156,"0")+IFERROR(V157*H157,"0")</f>
        <v>0</v>
      </c>
      <c r="V287" s="53">
        <f>IFERROR(V163*H163,"0")+IFERROR(V164*H164,"0")</f>
        <v>0</v>
      </c>
      <c r="W287" s="53">
        <f>IFERROR(V169*H169,"0")</f>
        <v>0</v>
      </c>
      <c r="X287" s="53">
        <f>IFERROR(V174*H174,"0")</f>
        <v>0</v>
      </c>
      <c r="Y287" s="53">
        <f>IFERROR(V179*H179,"0")+IFERROR(V180*H180,"0")</f>
        <v>0</v>
      </c>
      <c r="Z287" s="53">
        <f>IFERROR(V186*H186,"0")+IFERROR(V187*H187,"0")</f>
        <v>0</v>
      </c>
      <c r="AA287" s="53">
        <f>IFERROR(V192*H192,"0")+IFERROR(V193*H193,"0")+IFERROR(V194*H194,"0")</f>
        <v>0</v>
      </c>
      <c r="AB287" s="53">
        <f>IFERROR(V199*H199,"0")+IFERROR(V200*H200,"0")+IFERROR(V201*H201,"0")+IFERROR(V202*H202,"0")+IFERROR(V203*H203,"0")+IFERROR(V204*H204,"0")</f>
        <v>0</v>
      </c>
      <c r="AC287" s="53">
        <f>IFERROR(V209*H209,"0")+IFERROR(V210*H210,"0")+IFERROR(V211*H211,"0")+IFERROR(V212*H212,"0")</f>
        <v>0</v>
      </c>
      <c r="AD287" s="53">
        <f>IFERROR(V217*H217,"0")</f>
        <v>0</v>
      </c>
      <c r="AE287" s="53">
        <f>IFERROR(V222*H222,"0")+IFERROR(V223*H223,"0")+IFERROR(V224*H224,"0")</f>
        <v>0</v>
      </c>
      <c r="AF287" s="53">
        <f>IFERROR(V230*H230,"0")</f>
        <v>0</v>
      </c>
      <c r="AG287" s="53">
        <f>IFERROR(V236*H236,"0")</f>
        <v>0</v>
      </c>
      <c r="AH287" s="53">
        <f>IFERROR(V241*H241,"0")</f>
        <v>0</v>
      </c>
      <c r="AI287" s="53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0</v>
      </c>
    </row>
    <row r="288" spans="1:53" ht="13.5" thickTop="1" x14ac:dyDescent="0.2">
      <c r="C288" s="1"/>
    </row>
    <row r="289" spans="1:3" ht="19.5" customHeight="1" x14ac:dyDescent="0.2">
      <c r="A289" s="71" t="s">
        <v>65</v>
      </c>
      <c r="B289" s="71" t="s">
        <v>66</v>
      </c>
      <c r="C289" s="71" t="s">
        <v>68</v>
      </c>
    </row>
    <row r="290" spans="1:3" x14ac:dyDescent="0.2">
      <c r="A290" s="72">
        <f>SUMPRODUCT(--(BA:BA="ЗПФ"),--(U:U="кор"),H:H,W:W)+SUMPRODUCT(--(BA:BA="ЗПФ"),--(U:U="кг"),W:W)</f>
        <v>0</v>
      </c>
      <c r="B290" s="73">
        <f>SUMPRODUCT(--(BA:BA="ПГП"),--(U:U="кор"),H:H,W:W)+SUMPRODUCT(--(BA:BA="ПГП"),--(U:U="кг"),W:W)</f>
        <v>0</v>
      </c>
      <c r="C290" s="73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51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D180:E180"/>
    <mergeCell ref="N180:R180"/>
    <mergeCell ref="N181:T181"/>
    <mergeCell ref="A181:M182"/>
    <mergeCell ref="N182:T182"/>
    <mergeCell ref="A183:X183"/>
    <mergeCell ref="A184:X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A228:X228"/>
    <mergeCell ref="A229:X229"/>
    <mergeCell ref="D230:E230"/>
    <mergeCell ref="N230:R230"/>
    <mergeCell ref="N231:T231"/>
    <mergeCell ref="A231:M232"/>
    <mergeCell ref="N232:T232"/>
    <mergeCell ref="A233:X233"/>
    <mergeCell ref="A234:X234"/>
    <mergeCell ref="A235:X235"/>
    <mergeCell ref="D236:E236"/>
    <mergeCell ref="N236:R236"/>
    <mergeCell ref="N237:T237"/>
    <mergeCell ref="A237:M238"/>
    <mergeCell ref="N238:T238"/>
    <mergeCell ref="A239:X239"/>
    <mergeCell ref="A240:X240"/>
    <mergeCell ref="D241:E241"/>
    <mergeCell ref="N241:R241"/>
    <mergeCell ref="N242:T242"/>
    <mergeCell ref="A242:M243"/>
    <mergeCell ref="N243:T243"/>
    <mergeCell ref="A244:X244"/>
    <mergeCell ref="A245:X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N252:T252"/>
    <mergeCell ref="A252:M253"/>
    <mergeCell ref="N253:T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N277:T277"/>
    <mergeCell ref="A277:M282"/>
    <mergeCell ref="N278:T278"/>
    <mergeCell ref="N279:T279"/>
    <mergeCell ref="N280:T280"/>
    <mergeCell ref="N281:T281"/>
    <mergeCell ref="N282:T282"/>
    <mergeCell ref="C284:R284"/>
    <mergeCell ref="S284:U284"/>
    <mergeCell ref="V284:Y284"/>
    <mergeCell ref="Z284:AE284"/>
    <mergeCell ref="AG284:AH284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J285:J286"/>
    <mergeCell ref="K285:K286"/>
    <mergeCell ref="L285:L286"/>
    <mergeCell ref="M285:M286"/>
    <mergeCell ref="N285:N286"/>
    <mergeCell ref="O285:O286"/>
    <mergeCell ref="P285:P286"/>
    <mergeCell ref="Q285:Q286"/>
    <mergeCell ref="R285:R286"/>
    <mergeCell ref="S285:S286"/>
    <mergeCell ref="AC285:AC286"/>
    <mergeCell ref="AD285:AD286"/>
    <mergeCell ref="AE285:AE286"/>
    <mergeCell ref="AF285:AF286"/>
    <mergeCell ref="AG285:AG286"/>
    <mergeCell ref="AH285:AH286"/>
    <mergeCell ref="AI285:AI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373</v>
      </c>
      <c r="H1" s="9"/>
    </row>
    <row r="3" spans="2:8" x14ac:dyDescent="0.2">
      <c r="B3" s="54" t="s">
        <v>374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376</v>
      </c>
      <c r="D6" s="54" t="s">
        <v>377</v>
      </c>
      <c r="E6" s="54" t="s">
        <v>49</v>
      </c>
    </row>
    <row r="8" spans="2:8" x14ac:dyDescent="0.2">
      <c r="B8" s="54" t="s">
        <v>80</v>
      </c>
      <c r="C8" s="54" t="s">
        <v>376</v>
      </c>
      <c r="D8" s="54" t="s">
        <v>49</v>
      </c>
      <c r="E8" s="54" t="s">
        <v>49</v>
      </c>
    </row>
    <row r="10" spans="2:8" x14ac:dyDescent="0.2">
      <c r="B10" s="54" t="s">
        <v>378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379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380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381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382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383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384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385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386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387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388</v>
      </c>
      <c r="C20" s="54" t="s">
        <v>49</v>
      </c>
      <c r="D20" s="54" t="s">
        <v>49</v>
      </c>
      <c r="E20" s="54" t="s">
        <v>49</v>
      </c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450</vt:i4>
      </vt:variant>
    </vt:vector>
  </HeadingPairs>
  <TitlesOfParts>
    <vt:vector size="4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